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codeName="ThisWorkbook" defaultThemeVersion="124226"/>
  <mc:AlternateContent xmlns:mc="http://schemas.openxmlformats.org/markup-compatibility/2006">
    <mc:Choice Requires="x15">
      <x15ac:absPath xmlns:x15ac="http://schemas.microsoft.com/office/spreadsheetml/2010/11/ac" url="C:\xampp\htdocs\proyectosena\documentos\procesos\CA\FO\CA-FO-11\1\"/>
    </mc:Choice>
  </mc:AlternateContent>
  <xr:revisionPtr revIDLastSave="0" documentId="13_ncr:1_{CEE705FC-FF01-442D-AF7A-3DD609B8E8BF}" xr6:coauthVersionLast="47" xr6:coauthVersionMax="47" xr10:uidLastSave="{00000000-0000-0000-0000-000000000000}"/>
  <bookViews>
    <workbookView xWindow="-120" yWindow="-120" windowWidth="20730" windowHeight="11160" xr2:uid="{00000000-000D-0000-FFFF-FFFF00000000}"/>
  </bookViews>
  <sheets>
    <sheet name="Formato" sheetId="4" r:id="rId1"/>
    <sheet name="PLAN PAGOS" sheetId="6" r:id="rId2"/>
    <sheet name="AMORT" sheetId="7" state="hidden" r:id="rId3"/>
    <sheet name="PARAM" sheetId="5" state="hidden" r:id="rId4"/>
  </sheets>
  <externalReferences>
    <externalReference r:id="rId5"/>
    <externalReference r:id="rId6"/>
    <externalReference r:id="rId7"/>
    <externalReference r:id="rId8"/>
    <externalReference r:id="rId9"/>
  </externalReferences>
  <definedNames>
    <definedName name="_1" localSheetId="1">[1]USURA!#REF!</definedName>
    <definedName name="_1">[1]USURA!#REF!</definedName>
    <definedName name="A_IMPRESIÓN_IM" localSheetId="1">#REF!</definedName>
    <definedName name="A_IMPRESIÓN_IM">#REF!</definedName>
    <definedName name="ABOG">[2]Abogados!$F$3:$G$35</definedName>
    <definedName name="amortiz">PARAM!$A$2:$A$11</definedName>
    <definedName name="_xlnm.Print_Area" localSheetId="0">Formato!$A$1:$AF$59</definedName>
    <definedName name="BASE1">'[3]NIT ACTUAL'!$H$1:$I$65536</definedName>
    <definedName name="extras">PARAM!$H$2:$H$6</definedName>
    <definedName name="HTML_CodePage" hidden="1">1252</definedName>
    <definedName name="HTML_Control" localSheetId="2" hidden="1">{"'CERTIFICADO1'!$A$1:$G$221"}</definedName>
    <definedName name="HTML_Control" hidden="1">{"'CERTIFICADO1'!$A$1:$G$221"}</definedName>
    <definedName name="HTML_Description" hidden="1">""</definedName>
    <definedName name="HTML_Email" hidden="1">""</definedName>
    <definedName name="HTML_Header" hidden="1">""</definedName>
    <definedName name="HTML_LastUpdate" hidden="1">"2/07/2002"</definedName>
    <definedName name="HTML_LineAfter" hidden="1">FALSE</definedName>
    <definedName name="HTML_LineBefore" hidden="1">FALSE</definedName>
    <definedName name="HTML_Name" hidden="1">"Superintendencia Bancaria"</definedName>
    <definedName name="HTML_OBDlg2" hidden="1">TRUE</definedName>
    <definedName name="HTML_OBDlg4" hidden="1">TRUE</definedName>
    <definedName name="HTML_OS" hidden="1">0</definedName>
    <definedName name="HTML_PathFile" hidden="1">"C:\Mis documentos\Marlen\Marlen\TASASBCTELASIG\certificacion-internet\PRUEBA 1.htm"</definedName>
    <definedName name="HTML_Title" hidden="1">""</definedName>
    <definedName name="ofis">PARAM!$F$1:$F$27</definedName>
    <definedName name="recaudo1">'[4]BASE SFG'!$I$37:$L$41</definedName>
    <definedName name="RETEX">'[5]RESUMEN GMF'!$A$20:$P$25</definedName>
    <definedName name="RETNET">'[5]RESUMEN GMF'!$A$55:$P$67</definedName>
    <definedName name="REVTD">'[5]RESUMEN GMF'!$A$43:$P$46</definedName>
    <definedName name="SUMREV">'[5]RESUMEN GMF'!$P$55:$P$66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6" i="4" l="1"/>
  <c r="H17" i="4"/>
  <c r="H42" i="4" l="1"/>
  <c r="N42" i="4" s="1"/>
  <c r="N51" i="4" s="1"/>
  <c r="H43" i="4"/>
  <c r="N45" i="4"/>
  <c r="S3" i="5" l="1"/>
  <c r="U2" i="5"/>
  <c r="T2" i="5"/>
  <c r="S2" i="5"/>
  <c r="R36" i="4"/>
  <c r="M36" i="4"/>
  <c r="H36" i="4"/>
  <c r="S4" i="5" l="1"/>
  <c r="S5" i="5" s="1"/>
  <c r="AB36" i="4"/>
  <c r="W11" i="5"/>
  <c r="V11" i="5"/>
  <c r="U11" i="5"/>
  <c r="T11" i="5"/>
  <c r="S11" i="5"/>
  <c r="R11" i="5"/>
  <c r="Q11" i="5"/>
  <c r="P11" i="5"/>
  <c r="O11" i="5"/>
  <c r="N11" i="5"/>
  <c r="AB13" i="6"/>
  <c r="AI7" i="6"/>
  <c r="AI6" i="6"/>
  <c r="AC5" i="6"/>
  <c r="AD4" i="6"/>
  <c r="V7" i="6"/>
  <c r="V6" i="6"/>
  <c r="I7" i="6"/>
  <c r="I6" i="6"/>
  <c r="O13" i="6"/>
  <c r="P5" i="6"/>
  <c r="Q4" i="6"/>
  <c r="B13" i="6"/>
  <c r="D6" i="6"/>
  <c r="C5" i="6"/>
  <c r="D4" i="6"/>
  <c r="AE7" i="6"/>
  <c r="AJ3" i="6"/>
  <c r="R7" i="6"/>
  <c r="W3" i="6"/>
  <c r="A1" i="6" l="1"/>
  <c r="B10" i="5"/>
  <c r="E7" i="6" l="1"/>
  <c r="E5" i="6"/>
  <c r="G4" i="6"/>
  <c r="E4" i="6"/>
  <c r="E11" i="7"/>
  <c r="E10" i="7"/>
  <c r="E9" i="7"/>
  <c r="E8" i="7"/>
  <c r="E7" i="7"/>
  <c r="E6" i="7"/>
  <c r="E5" i="7"/>
  <c r="E4" i="7"/>
  <c r="E3" i="7"/>
  <c r="E2" i="7"/>
  <c r="J3" i="6"/>
  <c r="A2" i="6" l="1"/>
  <c r="A14" i="6"/>
  <c r="K14" i="6" l="1"/>
  <c r="B14" i="6"/>
  <c r="A15" i="6"/>
  <c r="K15" i="6" l="1"/>
  <c r="B15" i="6"/>
  <c r="A16" i="6"/>
  <c r="A17" i="6" l="1"/>
  <c r="K16" i="6"/>
  <c r="B16" i="6"/>
  <c r="K17" i="6" l="1"/>
  <c r="B17" i="6"/>
  <c r="A18" i="6"/>
  <c r="K18" i="6" l="1"/>
  <c r="B18" i="6"/>
  <c r="A19" i="6"/>
  <c r="K19" i="6" l="1"/>
  <c r="B19" i="6"/>
  <c r="A20" i="6"/>
  <c r="K20" i="6" l="1"/>
  <c r="B20" i="6"/>
  <c r="A21" i="6"/>
  <c r="K21" i="6" l="1"/>
  <c r="B21" i="6"/>
  <c r="A22" i="6"/>
  <c r="K22" i="6" l="1"/>
  <c r="B22" i="6"/>
  <c r="A23" i="6"/>
  <c r="K23" i="6" l="1"/>
  <c r="B23" i="6"/>
  <c r="A24" i="6"/>
  <c r="K24" i="6" l="1"/>
  <c r="B24" i="6"/>
  <c r="A25" i="6"/>
  <c r="K25" i="6" l="1"/>
  <c r="B25" i="6"/>
  <c r="A26" i="6"/>
  <c r="K26" i="6" l="1"/>
  <c r="B26" i="6"/>
  <c r="A27" i="6"/>
  <c r="K27" i="6" l="1"/>
  <c r="B27" i="6"/>
  <c r="A28" i="6"/>
  <c r="K28" i="6" l="1"/>
  <c r="B28" i="6"/>
  <c r="A29" i="6"/>
  <c r="K29" i="6" l="1"/>
  <c r="B29" i="6"/>
  <c r="A30" i="6"/>
  <c r="K30" i="6" l="1"/>
  <c r="B30" i="6"/>
  <c r="A31" i="6"/>
  <c r="K31" i="6" l="1"/>
  <c r="B31" i="6"/>
  <c r="A32" i="6"/>
  <c r="K32" i="6" l="1"/>
  <c r="B32" i="6"/>
  <c r="A33" i="6"/>
  <c r="K33" i="6" l="1"/>
  <c r="B33" i="6"/>
  <c r="A34" i="6"/>
  <c r="K34" i="6" l="1"/>
  <c r="B34" i="6"/>
  <c r="A35" i="6"/>
  <c r="K35" i="6" l="1"/>
  <c r="B35" i="6"/>
  <c r="A36" i="6"/>
  <c r="K36" i="6" l="1"/>
  <c r="B36" i="6"/>
  <c r="A37" i="6"/>
  <c r="K37" i="6" l="1"/>
  <c r="B37" i="6"/>
  <c r="A38" i="6"/>
  <c r="K38" i="6" l="1"/>
  <c r="B38" i="6"/>
  <c r="A39" i="6"/>
  <c r="K39" i="6" l="1"/>
  <c r="B39" i="6"/>
  <c r="A40" i="6"/>
  <c r="K40" i="6" l="1"/>
  <c r="B40" i="6"/>
  <c r="A41" i="6"/>
  <c r="K41" i="6" l="1"/>
  <c r="B41" i="6"/>
  <c r="A42" i="6"/>
  <c r="K42" i="6" l="1"/>
  <c r="B42" i="6"/>
  <c r="A43" i="6"/>
  <c r="K43" i="6" l="1"/>
  <c r="B43" i="6"/>
  <c r="A44" i="6"/>
  <c r="K44" i="6" l="1"/>
  <c r="B44" i="6"/>
  <c r="A45" i="6"/>
  <c r="K45" i="6" l="1"/>
  <c r="B45" i="6"/>
  <c r="A46" i="6"/>
  <c r="K46" i="6" l="1"/>
  <c r="B46" i="6"/>
  <c r="A47" i="6"/>
  <c r="K47" i="6" l="1"/>
  <c r="B47" i="6"/>
  <c r="A48" i="6"/>
  <c r="K48" i="6" l="1"/>
  <c r="B48" i="6"/>
  <c r="A49" i="6"/>
  <c r="K49" i="6" l="1"/>
  <c r="B49" i="6"/>
  <c r="A50" i="6"/>
  <c r="K50" i="6" l="1"/>
  <c r="B50" i="6"/>
  <c r="A51" i="6"/>
  <c r="K51" i="6" l="1"/>
  <c r="B51" i="6"/>
  <c r="A52" i="6"/>
  <c r="K52" i="6" l="1"/>
  <c r="B52" i="6"/>
  <c r="A53" i="6"/>
  <c r="K53" i="6" l="1"/>
  <c r="B53" i="6"/>
  <c r="A54" i="6"/>
  <c r="K54" i="6" l="1"/>
  <c r="B54" i="6"/>
  <c r="A55" i="6"/>
  <c r="K55" i="6" l="1"/>
  <c r="B55" i="6"/>
  <c r="A56" i="6"/>
  <c r="K56" i="6" l="1"/>
  <c r="B56" i="6"/>
  <c r="A57" i="6"/>
  <c r="K57" i="6" l="1"/>
  <c r="B57" i="6"/>
  <c r="A58" i="6"/>
  <c r="K58" i="6" l="1"/>
  <c r="B58" i="6"/>
  <c r="A59" i="6"/>
  <c r="K59" i="6" l="1"/>
  <c r="B59" i="6"/>
  <c r="A60" i="6"/>
  <c r="K60" i="6" l="1"/>
  <c r="B60" i="6"/>
  <c r="A61" i="6"/>
  <c r="K61" i="6" l="1"/>
  <c r="B61" i="6"/>
  <c r="A62" i="6"/>
  <c r="K62" i="6" l="1"/>
  <c r="B62" i="6"/>
  <c r="A63" i="6"/>
  <c r="K63" i="6" l="1"/>
  <c r="B63" i="6"/>
  <c r="A64" i="6"/>
  <c r="K64" i="6" l="1"/>
  <c r="B64" i="6"/>
  <c r="A65" i="6"/>
  <c r="K65" i="6" l="1"/>
  <c r="B65" i="6"/>
  <c r="A66" i="6"/>
  <c r="K66" i="6" l="1"/>
  <c r="B66" i="6"/>
  <c r="A67" i="6"/>
  <c r="K67" i="6" l="1"/>
  <c r="B67" i="6"/>
  <c r="A68" i="6"/>
  <c r="K68" i="6" l="1"/>
  <c r="B68" i="6"/>
  <c r="A69" i="6"/>
  <c r="K69" i="6" l="1"/>
  <c r="B69" i="6"/>
  <c r="A70" i="6"/>
  <c r="K70" i="6" l="1"/>
  <c r="B70" i="6"/>
  <c r="A71" i="6"/>
  <c r="K71" i="6" l="1"/>
  <c r="B71" i="6"/>
  <c r="A72" i="6"/>
  <c r="K72" i="6" l="1"/>
  <c r="B72" i="6"/>
  <c r="A73" i="6"/>
  <c r="K73" i="6" l="1"/>
  <c r="B73" i="6"/>
  <c r="A74" i="6"/>
  <c r="K74" i="6" l="1"/>
  <c r="B74" i="6"/>
  <c r="A75" i="6"/>
  <c r="K75" i="6" l="1"/>
  <c r="B75" i="6"/>
  <c r="A76" i="6"/>
  <c r="K76" i="6" l="1"/>
  <c r="B76" i="6"/>
  <c r="A77" i="6"/>
  <c r="K77" i="6" l="1"/>
  <c r="B77" i="6"/>
  <c r="A78" i="6"/>
  <c r="K78" i="6" l="1"/>
  <c r="B78" i="6"/>
  <c r="A79" i="6"/>
  <c r="K79" i="6" l="1"/>
  <c r="B79" i="6"/>
  <c r="A80" i="6"/>
  <c r="K80" i="6" l="1"/>
  <c r="B80" i="6"/>
  <c r="A81" i="6"/>
  <c r="K81" i="6" l="1"/>
  <c r="B81" i="6"/>
  <c r="A82" i="6"/>
  <c r="K82" i="6" l="1"/>
  <c r="B82" i="6"/>
  <c r="A83" i="6"/>
  <c r="K83" i="6" l="1"/>
  <c r="B83" i="6"/>
  <c r="A84" i="6"/>
  <c r="K84" i="6" l="1"/>
  <c r="B84" i="6"/>
  <c r="A85" i="6"/>
  <c r="K85" i="6" l="1"/>
  <c r="B85" i="6"/>
  <c r="A86" i="6"/>
  <c r="B86" i="6" l="1"/>
  <c r="A87" i="6"/>
  <c r="K87" i="6" l="1"/>
  <c r="B87" i="6"/>
  <c r="A88" i="6"/>
  <c r="K88" i="6" l="1"/>
  <c r="B88" i="6"/>
  <c r="A89" i="6"/>
  <c r="K89" i="6" l="1"/>
  <c r="B89" i="6"/>
  <c r="A90" i="6"/>
  <c r="K90" i="6" l="1"/>
  <c r="B90" i="6"/>
  <c r="A91" i="6"/>
  <c r="K91" i="6" l="1"/>
  <c r="B91" i="6"/>
  <c r="A92" i="6"/>
  <c r="K92" i="6" l="1"/>
  <c r="B92" i="6"/>
  <c r="A93" i="6"/>
  <c r="K93" i="6" l="1"/>
  <c r="B93" i="6"/>
  <c r="A94" i="6"/>
  <c r="K94" i="6" l="1"/>
  <c r="B94" i="6"/>
  <c r="A95" i="6"/>
  <c r="K95" i="6" l="1"/>
  <c r="B95" i="6"/>
  <c r="A96" i="6"/>
  <c r="K96" i="6" l="1"/>
  <c r="B96" i="6"/>
  <c r="A97" i="6"/>
  <c r="K97" i="6" l="1"/>
  <c r="B97" i="6"/>
  <c r="A98" i="6"/>
  <c r="K98" i="6" l="1"/>
  <c r="B98" i="6"/>
  <c r="A99" i="6"/>
  <c r="K99" i="6" l="1"/>
  <c r="B99" i="6"/>
  <c r="A100" i="6"/>
  <c r="K100" i="6" l="1"/>
  <c r="B100" i="6"/>
  <c r="A101" i="6"/>
  <c r="K101" i="6" l="1"/>
  <c r="B101" i="6"/>
  <c r="A102" i="6"/>
  <c r="K102" i="6" l="1"/>
  <c r="B102" i="6"/>
  <c r="A103" i="6"/>
  <c r="K103" i="6" l="1"/>
  <c r="B103" i="6"/>
  <c r="A104" i="6"/>
  <c r="K104" i="6" l="1"/>
  <c r="B104" i="6"/>
  <c r="A105" i="6"/>
  <c r="K105" i="6" l="1"/>
  <c r="B105" i="6"/>
  <c r="A106" i="6"/>
  <c r="K106" i="6" l="1"/>
  <c r="B106" i="6"/>
  <c r="A107" i="6"/>
  <c r="K107" i="6" l="1"/>
  <c r="B107" i="6"/>
  <c r="A108" i="6"/>
  <c r="K108" i="6" l="1"/>
  <c r="B108" i="6"/>
  <c r="A109" i="6"/>
  <c r="K109" i="6" l="1"/>
  <c r="B109" i="6"/>
  <c r="A110" i="6"/>
  <c r="K110" i="6" l="1"/>
  <c r="B110" i="6"/>
  <c r="A111" i="6"/>
  <c r="K111" i="6" l="1"/>
  <c r="B111" i="6"/>
  <c r="A112" i="6"/>
  <c r="K112" i="6" l="1"/>
  <c r="B112" i="6"/>
  <c r="A113" i="6"/>
  <c r="K113" i="6" l="1"/>
  <c r="B113" i="6"/>
  <c r="A114" i="6"/>
  <c r="K114" i="6" l="1"/>
  <c r="B114" i="6"/>
  <c r="A115" i="6"/>
  <c r="K115" i="6" l="1"/>
  <c r="B115" i="6"/>
  <c r="A116" i="6"/>
  <c r="K116" i="6" l="1"/>
  <c r="B116" i="6"/>
  <c r="A117" i="6"/>
  <c r="K117" i="6" l="1"/>
  <c r="B117" i="6"/>
  <c r="A118" i="6"/>
  <c r="K118" i="6" l="1"/>
  <c r="B118" i="6"/>
  <c r="A119" i="6"/>
  <c r="K119" i="6" l="1"/>
  <c r="B119" i="6"/>
  <c r="A120" i="6"/>
  <c r="K120" i="6" l="1"/>
  <c r="B120" i="6"/>
  <c r="A121" i="6"/>
  <c r="K121" i="6" l="1"/>
  <c r="B121" i="6"/>
  <c r="A122" i="6"/>
  <c r="K122" i="6" l="1"/>
  <c r="B122" i="6"/>
  <c r="A123" i="6"/>
  <c r="K123" i="6" l="1"/>
  <c r="B123" i="6"/>
  <c r="A124" i="6"/>
  <c r="K124" i="6" l="1"/>
  <c r="B124" i="6"/>
  <c r="A125" i="6"/>
  <c r="K125" i="6" l="1"/>
  <c r="B125" i="6"/>
  <c r="A126" i="6"/>
  <c r="K126" i="6" l="1"/>
  <c r="B126" i="6"/>
  <c r="A127" i="6"/>
  <c r="K127" i="6" l="1"/>
  <c r="B127" i="6"/>
  <c r="A128" i="6"/>
  <c r="K128" i="6" l="1"/>
  <c r="B128" i="6"/>
  <c r="A129" i="6"/>
  <c r="K129" i="6" l="1"/>
  <c r="B129" i="6"/>
  <c r="A130" i="6"/>
  <c r="K130" i="6" l="1"/>
  <c r="B130" i="6"/>
  <c r="A131" i="6"/>
  <c r="K131" i="6" l="1"/>
  <c r="B131" i="6"/>
  <c r="A132" i="6"/>
  <c r="K132" i="6" l="1"/>
  <c r="B132" i="6"/>
  <c r="A133" i="6"/>
  <c r="K133" i="6" l="1"/>
  <c r="B133" i="6"/>
  <c r="A134" i="6"/>
  <c r="K134" i="6" l="1"/>
  <c r="B134" i="6"/>
  <c r="A135" i="6"/>
  <c r="K135" i="6" l="1"/>
  <c r="B135" i="6"/>
  <c r="A136" i="6"/>
  <c r="K136" i="6" l="1"/>
  <c r="B136" i="6"/>
  <c r="A137" i="6"/>
  <c r="K137" i="6" l="1"/>
  <c r="B137" i="6"/>
  <c r="A138" i="6"/>
  <c r="K138" i="6" l="1"/>
  <c r="B138" i="6"/>
  <c r="A139" i="6"/>
  <c r="K139" i="6" l="1"/>
  <c r="B139" i="6"/>
  <c r="A140" i="6"/>
  <c r="K140" i="6" l="1"/>
  <c r="B140" i="6"/>
  <c r="A141" i="6"/>
  <c r="K141" i="6" l="1"/>
  <c r="B141" i="6"/>
  <c r="A142" i="6"/>
  <c r="K142" i="6" l="1"/>
  <c r="B142" i="6"/>
  <c r="A143" i="6"/>
  <c r="K143" i="6" l="1"/>
  <c r="B143" i="6"/>
  <c r="A144" i="6"/>
  <c r="K144" i="6" l="1"/>
  <c r="B144" i="6"/>
  <c r="A145" i="6"/>
  <c r="K145" i="6" l="1"/>
  <c r="B145" i="6"/>
  <c r="A146" i="6"/>
  <c r="K146" i="6" l="1"/>
  <c r="B146" i="6"/>
  <c r="A147" i="6"/>
  <c r="K147" i="6" l="1"/>
  <c r="B147" i="6"/>
  <c r="A148" i="6"/>
  <c r="K148" i="6" l="1"/>
  <c r="B148" i="6"/>
  <c r="A149" i="6"/>
  <c r="K149" i="6" l="1"/>
  <c r="B149" i="6"/>
  <c r="A150" i="6"/>
  <c r="K150" i="6" l="1"/>
  <c r="B150" i="6"/>
  <c r="A151" i="6"/>
  <c r="K151" i="6" l="1"/>
  <c r="B151" i="6"/>
  <c r="A152" i="6"/>
  <c r="K152" i="6" l="1"/>
  <c r="B152" i="6"/>
  <c r="A153" i="6"/>
  <c r="K153" i="6" l="1"/>
  <c r="B153" i="6"/>
  <c r="A154" i="6"/>
  <c r="K154" i="6" l="1"/>
  <c r="B154" i="6"/>
  <c r="A155" i="6"/>
  <c r="K155" i="6" l="1"/>
  <c r="B155" i="6"/>
  <c r="A156" i="6"/>
  <c r="K156" i="6" l="1"/>
  <c r="B156" i="6"/>
  <c r="A157" i="6"/>
  <c r="K157" i="6" l="1"/>
  <c r="B157" i="6"/>
  <c r="A158" i="6"/>
  <c r="K158" i="6" l="1"/>
  <c r="B158" i="6"/>
  <c r="A159" i="6"/>
  <c r="K159" i="6" l="1"/>
  <c r="B159" i="6"/>
  <c r="A160" i="6"/>
  <c r="K160" i="6" l="1"/>
  <c r="B160" i="6"/>
  <c r="A161" i="6"/>
  <c r="K161" i="6" l="1"/>
  <c r="B161" i="6"/>
  <c r="A162" i="6"/>
  <c r="K162" i="6" l="1"/>
  <c r="B162" i="6"/>
  <c r="A163" i="6"/>
  <c r="K163" i="6" l="1"/>
  <c r="B163" i="6"/>
  <c r="A164" i="6"/>
  <c r="K164" i="6" l="1"/>
  <c r="B164" i="6"/>
  <c r="A165" i="6"/>
  <c r="K165" i="6" l="1"/>
  <c r="B165" i="6"/>
  <c r="A166" i="6"/>
  <c r="K166" i="6" l="1"/>
  <c r="B166" i="6"/>
  <c r="A167" i="6"/>
  <c r="K167" i="6" l="1"/>
  <c r="B167" i="6"/>
  <c r="A168" i="6"/>
  <c r="K168" i="6" l="1"/>
  <c r="B168" i="6"/>
  <c r="A169" i="6"/>
  <c r="K169" i="6" l="1"/>
  <c r="B169" i="6"/>
  <c r="A170" i="6"/>
  <c r="K170" i="6" l="1"/>
  <c r="B170" i="6"/>
  <c r="A171" i="6"/>
  <c r="K171" i="6" l="1"/>
  <c r="B171" i="6"/>
  <c r="A172" i="6"/>
  <c r="K172" i="6" l="1"/>
  <c r="B172" i="6"/>
  <c r="A173" i="6"/>
  <c r="K173" i="6" l="1"/>
  <c r="B173" i="6"/>
  <c r="A174" i="6"/>
  <c r="K174" i="6" l="1"/>
  <c r="B174" i="6"/>
  <c r="A175" i="6"/>
  <c r="K175" i="6" l="1"/>
  <c r="B175" i="6"/>
  <c r="A176" i="6"/>
  <c r="K176" i="6" l="1"/>
  <c r="B176" i="6"/>
  <c r="A177" i="6"/>
  <c r="K177" i="6" l="1"/>
  <c r="B177" i="6"/>
  <c r="A178" i="6"/>
  <c r="K178" i="6" l="1"/>
  <c r="B178" i="6"/>
  <c r="A179" i="6"/>
  <c r="K179" i="6" l="1"/>
  <c r="B179" i="6"/>
  <c r="A180" i="6"/>
  <c r="K180" i="6" l="1"/>
  <c r="B180" i="6"/>
  <c r="A181" i="6"/>
  <c r="K181" i="6" l="1"/>
  <c r="B181" i="6"/>
  <c r="A182" i="6"/>
  <c r="K182" i="6" l="1"/>
  <c r="B182" i="6"/>
  <c r="A183" i="6"/>
  <c r="K183" i="6" l="1"/>
  <c r="B183" i="6"/>
  <c r="A184" i="6"/>
  <c r="K184" i="6" l="1"/>
  <c r="B184" i="6"/>
  <c r="A185" i="6"/>
  <c r="K185" i="6" l="1"/>
  <c r="B185" i="6"/>
  <c r="A186" i="6"/>
  <c r="K186" i="6" l="1"/>
  <c r="B186" i="6"/>
  <c r="A187" i="6"/>
  <c r="K187" i="6" l="1"/>
  <c r="B187" i="6"/>
  <c r="A188" i="6"/>
  <c r="K188" i="6" l="1"/>
  <c r="B188" i="6"/>
  <c r="A189" i="6"/>
  <c r="K189" i="6" l="1"/>
  <c r="B189" i="6"/>
  <c r="A190" i="6"/>
  <c r="K190" i="6" l="1"/>
  <c r="B190" i="6"/>
  <c r="A191" i="6"/>
  <c r="K191" i="6" l="1"/>
  <c r="B191" i="6"/>
  <c r="A192" i="6"/>
  <c r="K192" i="6" l="1"/>
  <c r="B192" i="6"/>
  <c r="A193" i="6"/>
  <c r="K193" i="6" l="1"/>
  <c r="B193" i="6"/>
  <c r="A194" i="6"/>
  <c r="K194" i="6" l="1"/>
  <c r="B194" i="6"/>
  <c r="A195" i="6"/>
  <c r="K195" i="6" l="1"/>
  <c r="B195" i="6"/>
  <c r="A196" i="6"/>
  <c r="K196" i="6" l="1"/>
  <c r="B196" i="6"/>
  <c r="A197" i="6"/>
  <c r="K197" i="6" l="1"/>
  <c r="B197" i="6"/>
  <c r="A198" i="6"/>
  <c r="K198" i="6" l="1"/>
  <c r="B198" i="6"/>
  <c r="A199" i="6"/>
  <c r="K199" i="6" l="1"/>
  <c r="B199" i="6"/>
  <c r="A200" i="6"/>
  <c r="K200" i="6" l="1"/>
  <c r="B200" i="6"/>
  <c r="A201" i="6"/>
  <c r="K201" i="6" l="1"/>
  <c r="B201" i="6"/>
  <c r="A202" i="6"/>
  <c r="K202" i="6" l="1"/>
  <c r="B202" i="6"/>
  <c r="A203" i="6"/>
  <c r="K203" i="6" l="1"/>
  <c r="B203" i="6"/>
  <c r="A204" i="6"/>
  <c r="K204" i="6" l="1"/>
  <c r="B204" i="6"/>
  <c r="A205" i="6"/>
  <c r="K205" i="6" l="1"/>
  <c r="B205" i="6"/>
  <c r="A206" i="6"/>
  <c r="K206" i="6" l="1"/>
  <c r="B206" i="6"/>
  <c r="A207" i="6"/>
  <c r="I206" i="6"/>
  <c r="G207" i="6" l="1"/>
  <c r="C207" i="6"/>
  <c r="K207" i="6"/>
  <c r="F207" i="6"/>
  <c r="E207" i="6"/>
  <c r="B207" i="6"/>
  <c r="H207" i="6"/>
  <c r="A208" i="6"/>
  <c r="I207" i="6"/>
  <c r="G208" i="6" l="1"/>
  <c r="C208" i="6"/>
  <c r="K208" i="6"/>
  <c r="F208" i="6"/>
  <c r="E208" i="6"/>
  <c r="B208" i="6"/>
  <c r="H208" i="6"/>
  <c r="I208" i="6"/>
  <c r="A209" i="6"/>
  <c r="G209" i="6" l="1"/>
  <c r="C209" i="6"/>
  <c r="K209" i="6"/>
  <c r="F209" i="6"/>
  <c r="E209" i="6"/>
  <c r="B209" i="6"/>
  <c r="H209" i="6"/>
  <c r="I209" i="6"/>
  <c r="A210" i="6"/>
  <c r="G210" i="6" l="1"/>
  <c r="C210" i="6"/>
  <c r="K210" i="6"/>
  <c r="F210" i="6"/>
  <c r="E210" i="6"/>
  <c r="B210" i="6"/>
  <c r="H210" i="6"/>
  <c r="A211" i="6"/>
  <c r="I210" i="6"/>
  <c r="G211" i="6" l="1"/>
  <c r="C211" i="6"/>
  <c r="K211" i="6"/>
  <c r="F211" i="6"/>
  <c r="E211" i="6"/>
  <c r="B211" i="6"/>
  <c r="H211" i="6"/>
  <c r="A212" i="6"/>
  <c r="I211" i="6"/>
  <c r="G212" i="6" l="1"/>
  <c r="C212" i="6"/>
  <c r="K212" i="6"/>
  <c r="F212" i="6"/>
  <c r="E212" i="6"/>
  <c r="B212" i="6"/>
  <c r="H212" i="6"/>
  <c r="I212" i="6"/>
  <c r="A213" i="6"/>
  <c r="G213" i="6" l="1"/>
  <c r="C213" i="6"/>
  <c r="K213" i="6"/>
  <c r="F213" i="6"/>
  <c r="E213" i="6"/>
  <c r="B213" i="6"/>
  <c r="H213" i="6"/>
  <c r="I213" i="6"/>
  <c r="A214" i="6"/>
  <c r="G214" i="6" l="1"/>
  <c r="C214" i="6"/>
  <c r="K214" i="6"/>
  <c r="F214" i="6"/>
  <c r="E214" i="6"/>
  <c r="B214" i="6"/>
  <c r="H214" i="6"/>
  <c r="A215" i="6"/>
  <c r="I214" i="6"/>
  <c r="G215" i="6" l="1"/>
  <c r="C215" i="6"/>
  <c r="K215" i="6"/>
  <c r="F215" i="6"/>
  <c r="E215" i="6"/>
  <c r="B215" i="6"/>
  <c r="H215" i="6"/>
  <c r="A216" i="6"/>
  <c r="I215" i="6"/>
  <c r="G216" i="6" l="1"/>
  <c r="C216" i="6"/>
  <c r="K216" i="6"/>
  <c r="F216" i="6"/>
  <c r="E216" i="6"/>
  <c r="B216" i="6"/>
  <c r="H216" i="6"/>
  <c r="I216" i="6"/>
  <c r="A217" i="6"/>
  <c r="G217" i="6" l="1"/>
  <c r="C217" i="6"/>
  <c r="K217" i="6"/>
  <c r="F217" i="6"/>
  <c r="E217" i="6"/>
  <c r="B217" i="6"/>
  <c r="H217" i="6"/>
  <c r="A218" i="6"/>
  <c r="I217" i="6"/>
  <c r="G218" i="6" l="1"/>
  <c r="C218" i="6"/>
  <c r="K218" i="6"/>
  <c r="F218" i="6"/>
  <c r="E218" i="6"/>
  <c r="B218" i="6"/>
  <c r="H218" i="6"/>
  <c r="A219" i="6"/>
  <c r="I218" i="6"/>
  <c r="G219" i="6" l="1"/>
  <c r="C219" i="6"/>
  <c r="K219" i="6"/>
  <c r="F219" i="6"/>
  <c r="E219" i="6"/>
  <c r="B219" i="6"/>
  <c r="H219" i="6"/>
  <c r="A220" i="6"/>
  <c r="I219" i="6"/>
  <c r="G220" i="6" l="1"/>
  <c r="C220" i="6"/>
  <c r="K220" i="6"/>
  <c r="F220" i="6"/>
  <c r="E220" i="6"/>
  <c r="B220" i="6"/>
  <c r="H220" i="6"/>
  <c r="I220" i="6"/>
  <c r="A221" i="6"/>
  <c r="G221" i="6" l="1"/>
  <c r="C221" i="6"/>
  <c r="K221" i="6"/>
  <c r="F221" i="6"/>
  <c r="E221" i="6"/>
  <c r="B221" i="6"/>
  <c r="H221" i="6"/>
  <c r="A222" i="6"/>
  <c r="I221" i="6"/>
  <c r="G222" i="6" l="1"/>
  <c r="C222" i="6"/>
  <c r="K222" i="6"/>
  <c r="F222" i="6"/>
  <c r="E222" i="6"/>
  <c r="B222" i="6"/>
  <c r="H222" i="6"/>
  <c r="A223" i="6"/>
  <c r="I222" i="6"/>
  <c r="G223" i="6" l="1"/>
  <c r="C223" i="6"/>
  <c r="K223" i="6"/>
  <c r="F223" i="6"/>
  <c r="E223" i="6"/>
  <c r="B223" i="6"/>
  <c r="H223" i="6"/>
  <c r="A224" i="6"/>
  <c r="I223" i="6"/>
  <c r="G224" i="6" l="1"/>
  <c r="C224" i="6"/>
  <c r="K224" i="6"/>
  <c r="F224" i="6"/>
  <c r="E224" i="6"/>
  <c r="B224" i="6"/>
  <c r="H224" i="6"/>
  <c r="I224" i="6"/>
  <c r="A225" i="6"/>
  <c r="G225" i="6" l="1"/>
  <c r="C225" i="6"/>
  <c r="K225" i="6"/>
  <c r="F225" i="6"/>
  <c r="E225" i="6"/>
  <c r="B225" i="6"/>
  <c r="H225" i="6"/>
  <c r="A226" i="6"/>
  <c r="I225" i="6"/>
  <c r="G226" i="6" l="1"/>
  <c r="C226" i="6"/>
  <c r="K226" i="6"/>
  <c r="F226" i="6"/>
  <c r="E226" i="6"/>
  <c r="B226" i="6"/>
  <c r="H226" i="6"/>
  <c r="A227" i="6"/>
  <c r="I226" i="6"/>
  <c r="G227" i="6" l="1"/>
  <c r="C227" i="6"/>
  <c r="K227" i="6"/>
  <c r="F227" i="6"/>
  <c r="E227" i="6"/>
  <c r="B227" i="6"/>
  <c r="H227" i="6"/>
  <c r="A228" i="6"/>
  <c r="I227" i="6"/>
  <c r="G228" i="6" l="1"/>
  <c r="C228" i="6"/>
  <c r="K228" i="6"/>
  <c r="F228" i="6"/>
  <c r="E228" i="6"/>
  <c r="B228" i="6"/>
  <c r="H228" i="6"/>
  <c r="I228" i="6"/>
  <c r="A229" i="6"/>
  <c r="G229" i="6" l="1"/>
  <c r="C229" i="6"/>
  <c r="K229" i="6"/>
  <c r="F229" i="6"/>
  <c r="E229" i="6"/>
  <c r="B229" i="6"/>
  <c r="H229" i="6"/>
  <c r="A230" i="6"/>
  <c r="I229" i="6"/>
  <c r="G230" i="6" l="1"/>
  <c r="C230" i="6"/>
  <c r="K230" i="6"/>
  <c r="F230" i="6"/>
  <c r="E230" i="6"/>
  <c r="B230" i="6"/>
  <c r="H230" i="6"/>
  <c r="A231" i="6"/>
  <c r="I230" i="6"/>
  <c r="G231" i="6" l="1"/>
  <c r="C231" i="6"/>
  <c r="K231" i="6"/>
  <c r="F231" i="6"/>
  <c r="E231" i="6"/>
  <c r="B231" i="6"/>
  <c r="H231" i="6"/>
  <c r="A232" i="6"/>
  <c r="I231" i="6"/>
  <c r="G232" i="6" l="1"/>
  <c r="C232" i="6"/>
  <c r="K232" i="6"/>
  <c r="F232" i="6"/>
  <c r="E232" i="6"/>
  <c r="B232" i="6"/>
  <c r="H232" i="6"/>
  <c r="I232" i="6"/>
  <c r="A233" i="6"/>
  <c r="G233" i="6" l="1"/>
  <c r="C233" i="6"/>
  <c r="K233" i="6"/>
  <c r="F233" i="6"/>
  <c r="E233" i="6"/>
  <c r="B233" i="6"/>
  <c r="H233" i="6"/>
  <c r="A234" i="6"/>
  <c r="I233" i="6"/>
  <c r="G234" i="6" l="1"/>
  <c r="C234" i="6"/>
  <c r="K234" i="6"/>
  <c r="F234" i="6"/>
  <c r="E234" i="6"/>
  <c r="B234" i="6"/>
  <c r="H234" i="6"/>
  <c r="A235" i="6"/>
  <c r="I234" i="6"/>
  <c r="G235" i="6" l="1"/>
  <c r="C235" i="6"/>
  <c r="K235" i="6"/>
  <c r="F235" i="6"/>
  <c r="E235" i="6"/>
  <c r="B235" i="6"/>
  <c r="H235" i="6"/>
  <c r="A236" i="6"/>
  <c r="I235" i="6"/>
  <c r="G236" i="6" l="1"/>
  <c r="C236" i="6"/>
  <c r="K236" i="6"/>
  <c r="F236" i="6"/>
  <c r="E236" i="6"/>
  <c r="B236" i="6"/>
  <c r="H236" i="6"/>
  <c r="I236" i="6"/>
  <c r="A237" i="6"/>
  <c r="G237" i="6" l="1"/>
  <c r="C237" i="6"/>
  <c r="K237" i="6"/>
  <c r="F237" i="6"/>
  <c r="E237" i="6"/>
  <c r="B237" i="6"/>
  <c r="H237" i="6"/>
  <c r="A238" i="6"/>
  <c r="I237" i="6"/>
  <c r="G238" i="6" l="1"/>
  <c r="C238" i="6"/>
  <c r="K238" i="6"/>
  <c r="F238" i="6"/>
  <c r="E238" i="6"/>
  <c r="B238" i="6"/>
  <c r="H238" i="6"/>
  <c r="A239" i="6"/>
  <c r="I238" i="6"/>
  <c r="G239" i="6" l="1"/>
  <c r="C239" i="6"/>
  <c r="K239" i="6"/>
  <c r="F239" i="6"/>
  <c r="E239" i="6"/>
  <c r="B239" i="6"/>
  <c r="H239" i="6"/>
  <c r="A240" i="6"/>
  <c r="I239" i="6"/>
  <c r="G240" i="6" l="1"/>
  <c r="C240" i="6"/>
  <c r="K240" i="6"/>
  <c r="F240" i="6"/>
  <c r="E240" i="6"/>
  <c r="B240" i="6"/>
  <c r="H240" i="6"/>
  <c r="A241" i="6"/>
  <c r="I240" i="6"/>
  <c r="G241" i="6" l="1"/>
  <c r="C241" i="6"/>
  <c r="K241" i="6"/>
  <c r="F241" i="6"/>
  <c r="E241" i="6"/>
  <c r="B241" i="6"/>
  <c r="H241" i="6"/>
  <c r="A242" i="6"/>
  <c r="I241" i="6"/>
  <c r="G242" i="6" l="1"/>
  <c r="C242" i="6"/>
  <c r="K242" i="6"/>
  <c r="F242" i="6"/>
  <c r="E242" i="6"/>
  <c r="B242" i="6"/>
  <c r="H242" i="6"/>
  <c r="I242" i="6"/>
  <c r="A243" i="6"/>
  <c r="G243" i="6" l="1"/>
  <c r="C243" i="6"/>
  <c r="K243" i="6"/>
  <c r="F243" i="6"/>
  <c r="E243" i="6"/>
  <c r="B243" i="6"/>
  <c r="H243" i="6"/>
  <c r="A244" i="6"/>
  <c r="I243" i="6"/>
  <c r="G244" i="6" l="1"/>
  <c r="C244" i="6"/>
  <c r="K244" i="6"/>
  <c r="F244" i="6"/>
  <c r="E244" i="6"/>
  <c r="B244" i="6"/>
  <c r="H244" i="6"/>
  <c r="A245" i="6"/>
  <c r="I244" i="6"/>
  <c r="G245" i="6" l="1"/>
  <c r="C245" i="6"/>
  <c r="K245" i="6"/>
  <c r="F245" i="6"/>
  <c r="E245" i="6"/>
  <c r="B245" i="6"/>
  <c r="H245" i="6"/>
  <c r="A246" i="6"/>
  <c r="I245" i="6"/>
  <c r="G246" i="6" l="1"/>
  <c r="C246" i="6"/>
  <c r="K246" i="6"/>
  <c r="F246" i="6"/>
  <c r="E246" i="6"/>
  <c r="B246" i="6"/>
  <c r="H246" i="6"/>
  <c r="I246" i="6"/>
  <c r="A247" i="6"/>
  <c r="G247" i="6" l="1"/>
  <c r="C247" i="6"/>
  <c r="K247" i="6"/>
  <c r="F247" i="6"/>
  <c r="E247" i="6"/>
  <c r="B247" i="6"/>
  <c r="H247" i="6"/>
  <c r="I247" i="6"/>
  <c r="A248" i="6"/>
  <c r="G248" i="6" l="1"/>
  <c r="C248" i="6"/>
  <c r="K248" i="6"/>
  <c r="F248" i="6"/>
  <c r="E248" i="6"/>
  <c r="B248" i="6"/>
  <c r="H248" i="6"/>
  <c r="I248" i="6"/>
  <c r="A249" i="6"/>
  <c r="G249" i="6" l="1"/>
  <c r="C249" i="6"/>
  <c r="K249" i="6"/>
  <c r="F249" i="6"/>
  <c r="E249" i="6"/>
  <c r="B249" i="6"/>
  <c r="H249" i="6"/>
  <c r="A250" i="6"/>
  <c r="I249" i="6"/>
  <c r="G250" i="6" l="1"/>
  <c r="C250" i="6"/>
  <c r="K250" i="6"/>
  <c r="F250" i="6"/>
  <c r="E250" i="6"/>
  <c r="B250" i="6"/>
  <c r="H250" i="6"/>
  <c r="I250" i="6"/>
  <c r="A251" i="6"/>
  <c r="G251" i="6" l="1"/>
  <c r="C251" i="6"/>
  <c r="K251" i="6"/>
  <c r="F251" i="6"/>
  <c r="E251" i="6"/>
  <c r="B251" i="6"/>
  <c r="H251" i="6"/>
  <c r="I251" i="6"/>
  <c r="A252" i="6"/>
  <c r="G252" i="6" l="1"/>
  <c r="C252" i="6"/>
  <c r="K252" i="6"/>
  <c r="F252" i="6"/>
  <c r="E252" i="6"/>
  <c r="B252" i="6"/>
  <c r="H252" i="6"/>
  <c r="I252" i="6"/>
  <c r="A253" i="6"/>
  <c r="G253" i="6" l="1"/>
  <c r="C253" i="6"/>
  <c r="K253" i="6"/>
  <c r="F253" i="6"/>
  <c r="E253" i="6"/>
  <c r="B253" i="6"/>
  <c r="H253" i="6"/>
  <c r="A254" i="6"/>
  <c r="I253" i="6"/>
  <c r="G254" i="6" l="1"/>
  <c r="C254" i="6"/>
  <c r="K254" i="6"/>
  <c r="F254" i="6"/>
  <c r="E254" i="6"/>
  <c r="B254" i="6"/>
  <c r="H254" i="6"/>
  <c r="I254" i="6"/>
  <c r="A255" i="6"/>
  <c r="G255" i="6" l="1"/>
  <c r="C255" i="6"/>
  <c r="K255" i="6"/>
  <c r="F255" i="6"/>
  <c r="E255" i="6"/>
  <c r="B255" i="6"/>
  <c r="H255" i="6"/>
  <c r="A256" i="6"/>
  <c r="I255" i="6"/>
  <c r="G256" i="6" l="1"/>
  <c r="C256" i="6"/>
  <c r="K256" i="6"/>
  <c r="F256" i="6"/>
  <c r="E256" i="6"/>
  <c r="B256" i="6"/>
  <c r="H256" i="6"/>
  <c r="A257" i="6"/>
  <c r="I256" i="6"/>
  <c r="G257" i="6" l="1"/>
  <c r="C257" i="6"/>
  <c r="K257" i="6"/>
  <c r="F257" i="6"/>
  <c r="E257" i="6"/>
  <c r="B257" i="6"/>
  <c r="H257" i="6"/>
  <c r="A258" i="6"/>
  <c r="I257" i="6"/>
  <c r="G258" i="6" l="1"/>
  <c r="C258" i="6"/>
  <c r="K258" i="6"/>
  <c r="F258" i="6"/>
  <c r="E258" i="6"/>
  <c r="B258" i="6"/>
  <c r="H258" i="6"/>
  <c r="A259" i="6"/>
  <c r="I258" i="6"/>
  <c r="G259" i="6" l="1"/>
  <c r="C259" i="6"/>
  <c r="K259" i="6"/>
  <c r="F259" i="6"/>
  <c r="E259" i="6"/>
  <c r="B259" i="6"/>
  <c r="H259" i="6"/>
  <c r="A260" i="6"/>
  <c r="I259" i="6"/>
  <c r="G260" i="6" l="1"/>
  <c r="C260" i="6"/>
  <c r="K260" i="6"/>
  <c r="F260" i="6"/>
  <c r="E260" i="6"/>
  <c r="B260" i="6"/>
  <c r="H260" i="6"/>
  <c r="A261" i="6"/>
  <c r="I260" i="6"/>
  <c r="G261" i="6" l="1"/>
  <c r="C261" i="6"/>
  <c r="K261" i="6"/>
  <c r="F261" i="6"/>
  <c r="E261" i="6"/>
  <c r="B261" i="6"/>
  <c r="H261" i="6"/>
  <c r="I261" i="6"/>
  <c r="A262" i="6"/>
  <c r="G262" i="6" l="1"/>
  <c r="C262" i="6"/>
  <c r="K262" i="6"/>
  <c r="F262" i="6"/>
  <c r="E262" i="6"/>
  <c r="B262" i="6"/>
  <c r="H262" i="6"/>
  <c r="A263" i="6"/>
  <c r="I262" i="6"/>
  <c r="G263" i="6" l="1"/>
  <c r="C263" i="6"/>
  <c r="K263" i="6"/>
  <c r="F263" i="6"/>
  <c r="E263" i="6"/>
  <c r="B263" i="6"/>
  <c r="H263" i="6"/>
  <c r="A264" i="6"/>
  <c r="I263" i="6"/>
  <c r="G264" i="6" l="1"/>
  <c r="C264" i="6"/>
  <c r="K264" i="6"/>
  <c r="F264" i="6"/>
  <c r="E264" i="6"/>
  <c r="B264" i="6"/>
  <c r="H264" i="6"/>
  <c r="A265" i="6"/>
  <c r="I264" i="6"/>
  <c r="G265" i="6" l="1"/>
  <c r="C265" i="6"/>
  <c r="K265" i="6"/>
  <c r="F265" i="6"/>
  <c r="E265" i="6"/>
  <c r="B265" i="6"/>
  <c r="H265" i="6"/>
  <c r="I265" i="6"/>
  <c r="A266" i="6"/>
  <c r="G266" i="6" l="1"/>
  <c r="C266" i="6"/>
  <c r="K266" i="6"/>
  <c r="F266" i="6"/>
  <c r="E266" i="6"/>
  <c r="B266" i="6"/>
  <c r="H266" i="6"/>
  <c r="A267" i="6"/>
  <c r="I266" i="6"/>
  <c r="G267" i="6" l="1"/>
  <c r="C267" i="6"/>
  <c r="K267" i="6"/>
  <c r="F267" i="6"/>
  <c r="E267" i="6"/>
  <c r="B267" i="6"/>
  <c r="H267" i="6"/>
  <c r="A268" i="6"/>
  <c r="I267" i="6"/>
  <c r="G268" i="6" l="1"/>
  <c r="C268" i="6"/>
  <c r="K268" i="6"/>
  <c r="F268" i="6"/>
  <c r="E268" i="6"/>
  <c r="B268" i="6"/>
  <c r="H268" i="6"/>
  <c r="A269" i="6"/>
  <c r="I268" i="6"/>
  <c r="G269" i="6" l="1"/>
  <c r="C269" i="6"/>
  <c r="K269" i="6"/>
  <c r="F269" i="6"/>
  <c r="E269" i="6"/>
  <c r="B269" i="6"/>
  <c r="H269" i="6"/>
  <c r="I269" i="6"/>
  <c r="A270" i="6"/>
  <c r="G270" i="6" l="1"/>
  <c r="C270" i="6"/>
  <c r="K270" i="6"/>
  <c r="F270" i="6"/>
  <c r="E270" i="6"/>
  <c r="B270" i="6"/>
  <c r="H270" i="6"/>
  <c r="A271" i="6"/>
  <c r="I270" i="6"/>
  <c r="G271" i="6" l="1"/>
  <c r="C271" i="6"/>
  <c r="K271" i="6"/>
  <c r="F271" i="6"/>
  <c r="E271" i="6"/>
  <c r="B271" i="6"/>
  <c r="H271" i="6"/>
  <c r="A272" i="6"/>
  <c r="I271" i="6"/>
  <c r="G272" i="6" l="1"/>
  <c r="C272" i="6"/>
  <c r="K272" i="6"/>
  <c r="F272" i="6"/>
  <c r="E272" i="6"/>
  <c r="B272" i="6"/>
  <c r="H272" i="6"/>
  <c r="A273" i="6"/>
  <c r="I272" i="6"/>
  <c r="G273" i="6" l="1"/>
  <c r="C273" i="6"/>
  <c r="K273" i="6"/>
  <c r="F273" i="6"/>
  <c r="E273" i="6"/>
  <c r="B273" i="6"/>
  <c r="H273" i="6"/>
  <c r="I273" i="6"/>
  <c r="A274" i="6"/>
  <c r="G274" i="6" l="1"/>
  <c r="C274" i="6"/>
  <c r="K274" i="6"/>
  <c r="F274" i="6"/>
  <c r="E274" i="6"/>
  <c r="B274" i="6"/>
  <c r="H274" i="6"/>
  <c r="A275" i="6"/>
  <c r="I274" i="6"/>
  <c r="G275" i="6" l="1"/>
  <c r="C275" i="6"/>
  <c r="K275" i="6"/>
  <c r="F275" i="6"/>
  <c r="E275" i="6"/>
  <c r="B275" i="6"/>
  <c r="H275" i="6"/>
  <c r="A276" i="6"/>
  <c r="I275" i="6"/>
  <c r="G276" i="6" l="1"/>
  <c r="C276" i="6"/>
  <c r="K276" i="6"/>
  <c r="F276" i="6"/>
  <c r="E276" i="6"/>
  <c r="B276" i="6"/>
  <c r="H276" i="6"/>
  <c r="A277" i="6"/>
  <c r="I276" i="6"/>
  <c r="G277" i="6" l="1"/>
  <c r="C277" i="6"/>
  <c r="K277" i="6"/>
  <c r="F277" i="6"/>
  <c r="E277" i="6"/>
  <c r="B277" i="6"/>
  <c r="H277" i="6"/>
  <c r="I277" i="6"/>
  <c r="A278" i="6"/>
  <c r="G278" i="6" l="1"/>
  <c r="C278" i="6"/>
  <c r="K278" i="6"/>
  <c r="F278" i="6"/>
  <c r="E278" i="6"/>
  <c r="B278" i="6"/>
  <c r="H278" i="6"/>
  <c r="A279" i="6"/>
  <c r="I278" i="6"/>
  <c r="G279" i="6" l="1"/>
  <c r="C279" i="6"/>
  <c r="K279" i="6"/>
  <c r="F279" i="6"/>
  <c r="E279" i="6"/>
  <c r="B279" i="6"/>
  <c r="H279" i="6"/>
  <c r="A280" i="6"/>
  <c r="I279" i="6"/>
  <c r="G280" i="6" l="1"/>
  <c r="C280" i="6"/>
  <c r="K280" i="6"/>
  <c r="F280" i="6"/>
  <c r="E280" i="6"/>
  <c r="B280" i="6"/>
  <c r="H280" i="6"/>
  <c r="A281" i="6"/>
  <c r="I280" i="6"/>
  <c r="G281" i="6" l="1"/>
  <c r="C281" i="6"/>
  <c r="K281" i="6"/>
  <c r="F281" i="6"/>
  <c r="E281" i="6"/>
  <c r="B281" i="6"/>
  <c r="H281" i="6"/>
  <c r="I281" i="6"/>
  <c r="A282" i="6"/>
  <c r="G282" i="6" l="1"/>
  <c r="C282" i="6"/>
  <c r="K282" i="6"/>
  <c r="F282" i="6"/>
  <c r="E282" i="6"/>
  <c r="B282" i="6"/>
  <c r="H282" i="6"/>
  <c r="A283" i="6"/>
  <c r="I282" i="6"/>
  <c r="G283" i="6" l="1"/>
  <c r="C283" i="6"/>
  <c r="K283" i="6"/>
  <c r="F283" i="6"/>
  <c r="E283" i="6"/>
  <c r="B283" i="6"/>
  <c r="H283" i="6"/>
  <c r="A284" i="6"/>
  <c r="I283" i="6"/>
  <c r="G284" i="6" l="1"/>
  <c r="C284" i="6"/>
  <c r="K284" i="6"/>
  <c r="F284" i="6"/>
  <c r="E284" i="6"/>
  <c r="B284" i="6"/>
  <c r="H284" i="6"/>
  <c r="A285" i="6"/>
  <c r="I284" i="6"/>
  <c r="G285" i="6" l="1"/>
  <c r="C285" i="6"/>
  <c r="K285" i="6"/>
  <c r="F285" i="6"/>
  <c r="E285" i="6"/>
  <c r="B285" i="6"/>
  <c r="H285" i="6"/>
  <c r="I285" i="6"/>
  <c r="A286" i="6"/>
  <c r="G286" i="6" l="1"/>
  <c r="C286" i="6"/>
  <c r="K286" i="6"/>
  <c r="F286" i="6"/>
  <c r="E286" i="6"/>
  <c r="B286" i="6"/>
  <c r="H286" i="6"/>
  <c r="A287" i="6"/>
  <c r="I286" i="6"/>
  <c r="G287" i="6" l="1"/>
  <c r="C287" i="6"/>
  <c r="K287" i="6"/>
  <c r="F287" i="6"/>
  <c r="E287" i="6"/>
  <c r="B287" i="6"/>
  <c r="H287" i="6"/>
  <c r="A288" i="6"/>
  <c r="I287" i="6"/>
  <c r="G288" i="6" l="1"/>
  <c r="C288" i="6"/>
  <c r="K288" i="6"/>
  <c r="F288" i="6"/>
  <c r="E288" i="6"/>
  <c r="B288" i="6"/>
  <c r="H288" i="6"/>
  <c r="A289" i="6"/>
  <c r="I288" i="6"/>
  <c r="G289" i="6" l="1"/>
  <c r="C289" i="6"/>
  <c r="K289" i="6"/>
  <c r="F289" i="6"/>
  <c r="E289" i="6"/>
  <c r="B289" i="6"/>
  <c r="H289" i="6"/>
  <c r="I289" i="6"/>
  <c r="A290" i="6"/>
  <c r="G290" i="6" l="1"/>
  <c r="C290" i="6"/>
  <c r="K290" i="6"/>
  <c r="F290" i="6"/>
  <c r="E290" i="6"/>
  <c r="B290" i="6"/>
  <c r="H290" i="6"/>
  <c r="A291" i="6"/>
  <c r="I290" i="6"/>
  <c r="G291" i="6" l="1"/>
  <c r="C291" i="6"/>
  <c r="K291" i="6"/>
  <c r="F291" i="6"/>
  <c r="E291" i="6"/>
  <c r="B291" i="6"/>
  <c r="H291" i="6"/>
  <c r="A292" i="6"/>
  <c r="I291" i="6"/>
  <c r="G292" i="6" l="1"/>
  <c r="C292" i="6"/>
  <c r="K292" i="6"/>
  <c r="F292" i="6"/>
  <c r="E292" i="6"/>
  <c r="B292" i="6"/>
  <c r="H292" i="6"/>
  <c r="I292" i="6"/>
  <c r="A293" i="6"/>
  <c r="G293" i="6" l="1"/>
  <c r="C293" i="6"/>
  <c r="K293" i="6"/>
  <c r="F293" i="6"/>
  <c r="E293" i="6"/>
  <c r="B293" i="6"/>
  <c r="H293" i="6"/>
  <c r="A294" i="6"/>
  <c r="I293" i="6"/>
  <c r="G294" i="6" l="1"/>
  <c r="C294" i="6"/>
  <c r="K294" i="6"/>
  <c r="F294" i="6"/>
  <c r="E294" i="6"/>
  <c r="B294" i="6"/>
  <c r="H294" i="6"/>
  <c r="A295" i="6"/>
  <c r="I294" i="6"/>
  <c r="G295" i="6" l="1"/>
  <c r="C295" i="6"/>
  <c r="K295" i="6"/>
  <c r="F295" i="6"/>
  <c r="E295" i="6"/>
  <c r="B295" i="6"/>
  <c r="H295" i="6"/>
  <c r="A296" i="6"/>
  <c r="I295" i="6"/>
  <c r="G296" i="6" l="1"/>
  <c r="C296" i="6"/>
  <c r="K296" i="6"/>
  <c r="F296" i="6"/>
  <c r="E296" i="6"/>
  <c r="B296" i="6"/>
  <c r="H296" i="6"/>
  <c r="I296" i="6"/>
  <c r="A297" i="6"/>
  <c r="G297" i="6" l="1"/>
  <c r="C297" i="6"/>
  <c r="K297" i="6"/>
  <c r="F297" i="6"/>
  <c r="E297" i="6"/>
  <c r="B297" i="6"/>
  <c r="H297" i="6"/>
  <c r="A298" i="6"/>
  <c r="I297" i="6"/>
  <c r="G298" i="6" l="1"/>
  <c r="C298" i="6"/>
  <c r="K298" i="6"/>
  <c r="F298" i="6"/>
  <c r="E298" i="6"/>
  <c r="B298" i="6"/>
  <c r="H298" i="6"/>
  <c r="A299" i="6"/>
  <c r="I298" i="6"/>
  <c r="G299" i="6" l="1"/>
  <c r="C299" i="6"/>
  <c r="K299" i="6"/>
  <c r="F299" i="6"/>
  <c r="E299" i="6"/>
  <c r="B299" i="6"/>
  <c r="H299" i="6"/>
  <c r="A300" i="6"/>
  <c r="I299" i="6"/>
  <c r="G300" i="6" l="1"/>
  <c r="C300" i="6"/>
  <c r="K300" i="6"/>
  <c r="F300" i="6"/>
  <c r="E300" i="6"/>
  <c r="B300" i="6"/>
  <c r="H300" i="6"/>
  <c r="I300" i="6"/>
  <c r="A301" i="6"/>
  <c r="G301" i="6" l="1"/>
  <c r="C301" i="6"/>
  <c r="K301" i="6"/>
  <c r="F301" i="6"/>
  <c r="E301" i="6"/>
  <c r="B301" i="6"/>
  <c r="H301" i="6"/>
  <c r="I301" i="6"/>
  <c r="A302" i="6"/>
  <c r="G302" i="6" l="1"/>
  <c r="C302" i="6"/>
  <c r="K302" i="6"/>
  <c r="F302" i="6"/>
  <c r="E302" i="6"/>
  <c r="B302" i="6"/>
  <c r="H302" i="6"/>
  <c r="I302" i="6"/>
  <c r="A303" i="6"/>
  <c r="G303" i="6" l="1"/>
  <c r="C303" i="6"/>
  <c r="K303" i="6"/>
  <c r="F303" i="6"/>
  <c r="E303" i="6"/>
  <c r="B303" i="6"/>
  <c r="H303" i="6"/>
  <c r="A304" i="6"/>
  <c r="I303" i="6"/>
  <c r="G304" i="6" l="1"/>
  <c r="C304" i="6"/>
  <c r="K304" i="6"/>
  <c r="F304" i="6"/>
  <c r="E304" i="6"/>
  <c r="B304" i="6"/>
  <c r="H304" i="6"/>
  <c r="I304" i="6"/>
  <c r="A305" i="6"/>
  <c r="G305" i="6" l="1"/>
  <c r="C305" i="6"/>
  <c r="K305" i="6"/>
  <c r="F305" i="6"/>
  <c r="E305" i="6"/>
  <c r="B305" i="6"/>
  <c r="H305" i="6"/>
  <c r="I305" i="6"/>
  <c r="A306" i="6"/>
  <c r="G306" i="6" l="1"/>
  <c r="C306" i="6"/>
  <c r="K306" i="6"/>
  <c r="F306" i="6"/>
  <c r="E306" i="6"/>
  <c r="B306" i="6"/>
  <c r="H306" i="6"/>
  <c r="I306" i="6"/>
  <c r="A307" i="6"/>
  <c r="G307" i="6" l="1"/>
  <c r="C307" i="6"/>
  <c r="K307" i="6"/>
  <c r="F307" i="6"/>
  <c r="E307" i="6"/>
  <c r="B307" i="6"/>
  <c r="H307" i="6"/>
  <c r="A308" i="6"/>
  <c r="I307" i="6"/>
  <c r="G308" i="6" l="1"/>
  <c r="C308" i="6"/>
  <c r="K308" i="6"/>
  <c r="F308" i="6"/>
  <c r="E308" i="6"/>
  <c r="B308" i="6"/>
  <c r="H308" i="6"/>
  <c r="I308" i="6"/>
  <c r="A309" i="6"/>
  <c r="G309" i="6" l="1"/>
  <c r="C309" i="6"/>
  <c r="K309" i="6"/>
  <c r="F309" i="6"/>
  <c r="E309" i="6"/>
  <c r="B309" i="6"/>
  <c r="H309" i="6"/>
  <c r="A310" i="6"/>
  <c r="I309" i="6"/>
  <c r="G310" i="6" l="1"/>
  <c r="C310" i="6"/>
  <c r="K310" i="6"/>
  <c r="F310" i="6"/>
  <c r="E310" i="6"/>
  <c r="B310" i="6"/>
  <c r="H310" i="6"/>
  <c r="A311" i="6"/>
  <c r="I310" i="6"/>
  <c r="G311" i="6" l="1"/>
  <c r="C311" i="6"/>
  <c r="K311" i="6"/>
  <c r="F311" i="6"/>
  <c r="E311" i="6"/>
  <c r="B311" i="6"/>
  <c r="H311" i="6"/>
  <c r="I311" i="6"/>
  <c r="A312" i="6"/>
  <c r="G312" i="6" l="1"/>
  <c r="C312" i="6"/>
  <c r="K312" i="6"/>
  <c r="F312" i="6"/>
  <c r="E312" i="6"/>
  <c r="B312" i="6"/>
  <c r="H312" i="6"/>
  <c r="A313" i="6"/>
  <c r="I312" i="6"/>
  <c r="G313" i="6" l="1"/>
  <c r="C313" i="6"/>
  <c r="K313" i="6"/>
  <c r="F313" i="6"/>
  <c r="E313" i="6"/>
  <c r="B313" i="6"/>
  <c r="H313" i="6"/>
  <c r="A314" i="6"/>
  <c r="I313" i="6"/>
  <c r="G314" i="6" l="1"/>
  <c r="C314" i="6"/>
  <c r="K314" i="6"/>
  <c r="F314" i="6"/>
  <c r="E314" i="6"/>
  <c r="B314" i="6"/>
  <c r="H314" i="6"/>
  <c r="A315" i="6"/>
  <c r="I314" i="6"/>
  <c r="G315" i="6" l="1"/>
  <c r="C315" i="6"/>
  <c r="K315" i="6"/>
  <c r="F315" i="6"/>
  <c r="E315" i="6"/>
  <c r="B315" i="6"/>
  <c r="H315" i="6"/>
  <c r="I315" i="6"/>
  <c r="A316" i="6"/>
  <c r="G316" i="6" l="1"/>
  <c r="C316" i="6"/>
  <c r="K316" i="6"/>
  <c r="F316" i="6"/>
  <c r="E316" i="6"/>
  <c r="B316" i="6"/>
  <c r="H316" i="6"/>
  <c r="A317" i="6"/>
  <c r="I316" i="6"/>
  <c r="G317" i="6" l="1"/>
  <c r="C317" i="6"/>
  <c r="K317" i="6"/>
  <c r="F317" i="6"/>
  <c r="E317" i="6"/>
  <c r="B317" i="6"/>
  <c r="H317" i="6"/>
  <c r="A318" i="6"/>
  <c r="I317" i="6"/>
  <c r="G318" i="6" l="1"/>
  <c r="C318" i="6"/>
  <c r="K318" i="6"/>
  <c r="F318" i="6"/>
  <c r="E318" i="6"/>
  <c r="B318" i="6"/>
  <c r="H318" i="6"/>
  <c r="A319" i="6"/>
  <c r="I318" i="6"/>
  <c r="G319" i="6" l="1"/>
  <c r="C319" i="6"/>
  <c r="K319" i="6"/>
  <c r="F319" i="6"/>
  <c r="E319" i="6"/>
  <c r="B319" i="6"/>
  <c r="H319" i="6"/>
  <c r="I319" i="6"/>
  <c r="A320" i="6"/>
  <c r="G320" i="6" l="1"/>
  <c r="C320" i="6"/>
  <c r="K320" i="6"/>
  <c r="F320" i="6"/>
  <c r="E320" i="6"/>
  <c r="B320" i="6"/>
  <c r="H320" i="6"/>
  <c r="A321" i="6"/>
  <c r="I320" i="6"/>
  <c r="G321" i="6" l="1"/>
  <c r="C321" i="6"/>
  <c r="K321" i="6"/>
  <c r="F321" i="6"/>
  <c r="E321" i="6"/>
  <c r="B321" i="6"/>
  <c r="H321" i="6"/>
  <c r="A322" i="6"/>
  <c r="I321" i="6"/>
  <c r="G322" i="6" l="1"/>
  <c r="C322" i="6"/>
  <c r="K322" i="6"/>
  <c r="F322" i="6"/>
  <c r="E322" i="6"/>
  <c r="B322" i="6"/>
  <c r="H322" i="6"/>
  <c r="A323" i="6"/>
  <c r="I322" i="6"/>
  <c r="G323" i="6" l="1"/>
  <c r="C323" i="6"/>
  <c r="K323" i="6"/>
  <c r="F323" i="6"/>
  <c r="E323" i="6"/>
  <c r="B323" i="6"/>
  <c r="H323" i="6"/>
  <c r="I323" i="6"/>
  <c r="A324" i="6"/>
  <c r="G324" i="6" l="1"/>
  <c r="C324" i="6"/>
  <c r="K324" i="6"/>
  <c r="F324" i="6"/>
  <c r="E324" i="6"/>
  <c r="B324" i="6"/>
  <c r="H324" i="6"/>
  <c r="A325" i="6"/>
  <c r="I324" i="6"/>
  <c r="G325" i="6" l="1"/>
  <c r="C325" i="6"/>
  <c r="K325" i="6"/>
  <c r="F325" i="6"/>
  <c r="E325" i="6"/>
  <c r="B325" i="6"/>
  <c r="H325" i="6"/>
  <c r="A326" i="6"/>
  <c r="I325" i="6"/>
  <c r="G326" i="6" l="1"/>
  <c r="C326" i="6"/>
  <c r="K326" i="6"/>
  <c r="F326" i="6"/>
  <c r="E326" i="6"/>
  <c r="B326" i="6"/>
  <c r="H326" i="6"/>
  <c r="A327" i="6"/>
  <c r="I326" i="6"/>
  <c r="G327" i="6" l="1"/>
  <c r="C327" i="6"/>
  <c r="K327" i="6"/>
  <c r="F327" i="6"/>
  <c r="E327" i="6"/>
  <c r="B327" i="6"/>
  <c r="H327" i="6"/>
  <c r="A328" i="6"/>
  <c r="I327" i="6"/>
  <c r="G328" i="6" l="1"/>
  <c r="C328" i="6"/>
  <c r="K328" i="6"/>
  <c r="F328" i="6"/>
  <c r="E328" i="6"/>
  <c r="B328" i="6"/>
  <c r="H328" i="6"/>
  <c r="I328" i="6"/>
  <c r="A329" i="6"/>
  <c r="G329" i="6" l="1"/>
  <c r="C329" i="6"/>
  <c r="K329" i="6"/>
  <c r="F329" i="6"/>
  <c r="E329" i="6"/>
  <c r="B329" i="6"/>
  <c r="H329" i="6"/>
  <c r="A330" i="6"/>
  <c r="I329" i="6"/>
  <c r="G330" i="6" l="1"/>
  <c r="C330" i="6"/>
  <c r="K330" i="6"/>
  <c r="F330" i="6"/>
  <c r="E330" i="6"/>
  <c r="B330" i="6"/>
  <c r="H330" i="6"/>
  <c r="A331" i="6"/>
  <c r="I330" i="6"/>
  <c r="G331" i="6" l="1"/>
  <c r="C331" i="6"/>
  <c r="K331" i="6"/>
  <c r="F331" i="6"/>
  <c r="E331" i="6"/>
  <c r="B331" i="6"/>
  <c r="H331" i="6"/>
  <c r="A332" i="6"/>
  <c r="I331" i="6"/>
  <c r="G332" i="6" l="1"/>
  <c r="C332" i="6"/>
  <c r="K332" i="6"/>
  <c r="F332" i="6"/>
  <c r="E332" i="6"/>
  <c r="B332" i="6"/>
  <c r="H332" i="6"/>
  <c r="I332" i="6"/>
  <c r="A333" i="6"/>
  <c r="G333" i="6" l="1"/>
  <c r="C333" i="6"/>
  <c r="K333" i="6"/>
  <c r="F333" i="6"/>
  <c r="E333" i="6"/>
  <c r="B333" i="6"/>
  <c r="H333" i="6"/>
  <c r="I333" i="6"/>
  <c r="A334" i="6"/>
  <c r="G334" i="6" l="1"/>
  <c r="C334" i="6"/>
  <c r="K334" i="6"/>
  <c r="F334" i="6"/>
  <c r="E334" i="6"/>
  <c r="B334" i="6"/>
  <c r="H334" i="6"/>
  <c r="I334" i="6"/>
  <c r="A335" i="6"/>
  <c r="G335" i="6" l="1"/>
  <c r="C335" i="6"/>
  <c r="K335" i="6"/>
  <c r="F335" i="6"/>
  <c r="E335" i="6"/>
  <c r="B335" i="6"/>
  <c r="H335" i="6"/>
  <c r="A336" i="6"/>
  <c r="I335" i="6"/>
  <c r="G336" i="6" l="1"/>
  <c r="C336" i="6"/>
  <c r="K336" i="6"/>
  <c r="F336" i="6"/>
  <c r="E336" i="6"/>
  <c r="B336" i="6"/>
  <c r="H336" i="6"/>
  <c r="I336" i="6"/>
  <c r="A337" i="6"/>
  <c r="G337" i="6" l="1"/>
  <c r="C337" i="6"/>
  <c r="K337" i="6"/>
  <c r="F337" i="6"/>
  <c r="E337" i="6"/>
  <c r="B337" i="6"/>
  <c r="H337" i="6"/>
  <c r="I337" i="6"/>
  <c r="A338" i="6"/>
  <c r="G338" i="6" l="1"/>
  <c r="C338" i="6"/>
  <c r="K338" i="6"/>
  <c r="F338" i="6"/>
  <c r="E338" i="6"/>
  <c r="B338" i="6"/>
  <c r="H338" i="6"/>
  <c r="I338" i="6"/>
  <c r="A339" i="6"/>
  <c r="G339" i="6" l="1"/>
  <c r="C339" i="6"/>
  <c r="K339" i="6"/>
  <c r="F339" i="6"/>
  <c r="E339" i="6"/>
  <c r="B339" i="6"/>
  <c r="H339" i="6"/>
  <c r="A340" i="6"/>
  <c r="I339" i="6"/>
  <c r="G340" i="6" l="1"/>
  <c r="C340" i="6"/>
  <c r="K340" i="6"/>
  <c r="F340" i="6"/>
  <c r="E340" i="6"/>
  <c r="B340" i="6"/>
  <c r="H340" i="6"/>
  <c r="I340" i="6"/>
  <c r="A341" i="6"/>
  <c r="G341" i="6" l="1"/>
  <c r="C341" i="6"/>
  <c r="K341" i="6"/>
  <c r="F341" i="6"/>
  <c r="E341" i="6"/>
  <c r="B341" i="6"/>
  <c r="H341" i="6"/>
  <c r="A342" i="6"/>
  <c r="I341" i="6"/>
  <c r="G342" i="6" l="1"/>
  <c r="C342" i="6"/>
  <c r="K342" i="6"/>
  <c r="F342" i="6"/>
  <c r="E342" i="6"/>
  <c r="B342" i="6"/>
  <c r="H342" i="6"/>
  <c r="A343" i="6"/>
  <c r="I342" i="6"/>
  <c r="G343" i="6" l="1"/>
  <c r="C343" i="6"/>
  <c r="K343" i="6"/>
  <c r="F343" i="6"/>
  <c r="E343" i="6"/>
  <c r="B343" i="6"/>
  <c r="H343" i="6"/>
  <c r="A344" i="6"/>
  <c r="I343" i="6"/>
  <c r="G344" i="6" l="1"/>
  <c r="C344" i="6"/>
  <c r="K344" i="6"/>
  <c r="F344" i="6"/>
  <c r="E344" i="6"/>
  <c r="B344" i="6"/>
  <c r="H344" i="6"/>
  <c r="I344" i="6"/>
  <c r="A345" i="6"/>
  <c r="G345" i="6" l="1"/>
  <c r="C345" i="6"/>
  <c r="K345" i="6"/>
  <c r="F345" i="6"/>
  <c r="E345" i="6"/>
  <c r="B345" i="6"/>
  <c r="H345" i="6"/>
  <c r="A346" i="6"/>
  <c r="I345" i="6"/>
  <c r="G346" i="6" l="1"/>
  <c r="C346" i="6"/>
  <c r="K346" i="6"/>
  <c r="F346" i="6"/>
  <c r="E346" i="6"/>
  <c r="B346" i="6"/>
  <c r="H346" i="6"/>
  <c r="A347" i="6"/>
  <c r="I346" i="6"/>
  <c r="G347" i="6" l="1"/>
  <c r="C347" i="6"/>
  <c r="K347" i="6"/>
  <c r="F347" i="6"/>
  <c r="E347" i="6"/>
  <c r="B347" i="6"/>
  <c r="H347" i="6"/>
  <c r="A348" i="6"/>
  <c r="I347" i="6"/>
  <c r="G348" i="6" l="1"/>
  <c r="C348" i="6"/>
  <c r="K348" i="6"/>
  <c r="F348" i="6"/>
  <c r="E348" i="6"/>
  <c r="B348" i="6"/>
  <c r="H348" i="6"/>
  <c r="A349" i="6"/>
  <c r="I348" i="6"/>
  <c r="G349" i="6" l="1"/>
  <c r="C349" i="6"/>
  <c r="K349" i="6"/>
  <c r="F349" i="6"/>
  <c r="E349" i="6"/>
  <c r="B349" i="6"/>
  <c r="H349" i="6"/>
  <c r="A350" i="6"/>
  <c r="I349" i="6"/>
  <c r="G350" i="6" l="1"/>
  <c r="C350" i="6"/>
  <c r="K350" i="6"/>
  <c r="F350" i="6"/>
  <c r="E350" i="6"/>
  <c r="B350" i="6"/>
  <c r="H350" i="6"/>
  <c r="A351" i="6"/>
  <c r="I350" i="6"/>
  <c r="G351" i="6" l="1"/>
  <c r="C351" i="6"/>
  <c r="K351" i="6"/>
  <c r="F351" i="6"/>
  <c r="E351" i="6"/>
  <c r="B351" i="6"/>
  <c r="H351" i="6"/>
  <c r="I351" i="6"/>
  <c r="A352" i="6"/>
  <c r="G352" i="6" l="1"/>
  <c r="C352" i="6"/>
  <c r="K352" i="6"/>
  <c r="F352" i="6"/>
  <c r="E352" i="6"/>
  <c r="B352" i="6"/>
  <c r="H352" i="6"/>
  <c r="A353" i="6"/>
  <c r="I352" i="6"/>
  <c r="G353" i="6" l="1"/>
  <c r="C353" i="6"/>
  <c r="K353" i="6"/>
  <c r="F353" i="6"/>
  <c r="E353" i="6"/>
  <c r="B353" i="6"/>
  <c r="H353" i="6"/>
  <c r="A354" i="6"/>
  <c r="I353" i="6"/>
  <c r="G354" i="6" l="1"/>
  <c r="C354" i="6"/>
  <c r="K354" i="6"/>
  <c r="F354" i="6"/>
  <c r="E354" i="6"/>
  <c r="B354" i="6"/>
  <c r="H354" i="6"/>
  <c r="A355" i="6"/>
  <c r="I354" i="6"/>
  <c r="G355" i="6" l="1"/>
  <c r="C355" i="6"/>
  <c r="K355" i="6"/>
  <c r="F355" i="6"/>
  <c r="E355" i="6"/>
  <c r="B355" i="6"/>
  <c r="H355" i="6"/>
  <c r="I355" i="6"/>
  <c r="A356" i="6"/>
  <c r="G356" i="6" l="1"/>
  <c r="C356" i="6"/>
  <c r="K356" i="6"/>
  <c r="F356" i="6"/>
  <c r="E356" i="6"/>
  <c r="B356" i="6"/>
  <c r="H356" i="6"/>
  <c r="A357" i="6"/>
  <c r="I356" i="6"/>
  <c r="G357" i="6" l="1"/>
  <c r="C357" i="6"/>
  <c r="K357" i="6"/>
  <c r="F357" i="6"/>
  <c r="E357" i="6"/>
  <c r="B357" i="6"/>
  <c r="H357" i="6"/>
  <c r="A358" i="6"/>
  <c r="I357" i="6"/>
  <c r="G358" i="6" l="1"/>
  <c r="C358" i="6"/>
  <c r="K358" i="6"/>
  <c r="F358" i="6"/>
  <c r="E358" i="6"/>
  <c r="B358" i="6"/>
  <c r="H358" i="6"/>
  <c r="A359" i="6"/>
  <c r="I358" i="6"/>
  <c r="G359" i="6" l="1"/>
  <c r="C359" i="6"/>
  <c r="K359" i="6"/>
  <c r="F359" i="6"/>
  <c r="E359" i="6"/>
  <c r="B359" i="6"/>
  <c r="H359" i="6"/>
  <c r="I359" i="6"/>
  <c r="A360" i="6"/>
  <c r="G360" i="6" l="1"/>
  <c r="C360" i="6"/>
  <c r="K360" i="6"/>
  <c r="F360" i="6"/>
  <c r="E360" i="6"/>
  <c r="B360" i="6"/>
  <c r="H360" i="6"/>
  <c r="A361" i="6"/>
  <c r="I360" i="6"/>
  <c r="G361" i="6" l="1"/>
  <c r="C361" i="6"/>
  <c r="K361" i="6"/>
  <c r="F361" i="6"/>
  <c r="E361" i="6"/>
  <c r="B361" i="6"/>
  <c r="H361" i="6"/>
  <c r="I361" i="6"/>
  <c r="A362" i="6"/>
  <c r="G362" i="6" l="1"/>
  <c r="C362" i="6"/>
  <c r="K362" i="6"/>
  <c r="F362" i="6"/>
  <c r="E362" i="6"/>
  <c r="B362" i="6"/>
  <c r="H362" i="6"/>
  <c r="A363" i="6"/>
  <c r="I362" i="6"/>
  <c r="G363" i="6" l="1"/>
  <c r="C363" i="6"/>
  <c r="K363" i="6"/>
  <c r="F363" i="6"/>
  <c r="E363" i="6"/>
  <c r="B363" i="6"/>
  <c r="H363" i="6"/>
  <c r="A364" i="6"/>
  <c r="I363" i="6"/>
  <c r="G364" i="6" l="1"/>
  <c r="C364" i="6"/>
  <c r="K364" i="6"/>
  <c r="F364" i="6"/>
  <c r="E364" i="6"/>
  <c r="B364" i="6"/>
  <c r="H364" i="6"/>
  <c r="A365" i="6"/>
  <c r="I364" i="6"/>
  <c r="G365" i="6" l="1"/>
  <c r="C365" i="6"/>
  <c r="K365" i="6"/>
  <c r="F365" i="6"/>
  <c r="E365" i="6"/>
  <c r="B365" i="6"/>
  <c r="H365" i="6"/>
  <c r="I365" i="6"/>
  <c r="A366" i="6"/>
  <c r="G366" i="6" l="1"/>
  <c r="C366" i="6"/>
  <c r="K366" i="6"/>
  <c r="F366" i="6"/>
  <c r="E366" i="6"/>
  <c r="B366" i="6"/>
  <c r="H366" i="6"/>
  <c r="I366" i="6"/>
  <c r="A367" i="6"/>
  <c r="G367" i="6" l="1"/>
  <c r="C367" i="6"/>
  <c r="K367" i="6"/>
  <c r="F367" i="6"/>
  <c r="E367" i="6"/>
  <c r="B367" i="6"/>
  <c r="H367" i="6"/>
  <c r="I367" i="6"/>
  <c r="A368" i="6"/>
  <c r="G368" i="6" l="1"/>
  <c r="C368" i="6"/>
  <c r="K368" i="6"/>
  <c r="F368" i="6"/>
  <c r="E368" i="6"/>
  <c r="B368" i="6"/>
  <c r="H368" i="6"/>
  <c r="A369" i="6"/>
  <c r="I368" i="6"/>
  <c r="G369" i="6" l="1"/>
  <c r="C369" i="6"/>
  <c r="K369" i="6"/>
  <c r="F369" i="6"/>
  <c r="E369" i="6"/>
  <c r="B369" i="6"/>
  <c r="H369" i="6"/>
  <c r="I369" i="6"/>
  <c r="A370" i="6"/>
  <c r="G370" i="6" l="1"/>
  <c r="C370" i="6"/>
  <c r="K370" i="6"/>
  <c r="F370" i="6"/>
  <c r="E370" i="6"/>
  <c r="B370" i="6"/>
  <c r="H370" i="6"/>
  <c r="I370" i="6"/>
  <c r="A371" i="6"/>
  <c r="G371" i="6" l="1"/>
  <c r="C371" i="6"/>
  <c r="K371" i="6"/>
  <c r="F371" i="6"/>
  <c r="E371" i="6"/>
  <c r="B371" i="6"/>
  <c r="H371" i="6"/>
  <c r="I371" i="6"/>
  <c r="A372" i="6"/>
  <c r="G372" i="6" l="1"/>
  <c r="C372" i="6"/>
  <c r="K372" i="6"/>
  <c r="F372" i="6"/>
  <c r="E372" i="6"/>
  <c r="B372" i="6"/>
  <c r="H372" i="6"/>
  <c r="A373" i="6"/>
  <c r="I372" i="6"/>
  <c r="G373" i="6" l="1"/>
  <c r="C373" i="6"/>
  <c r="K373" i="6"/>
  <c r="F373" i="6"/>
  <c r="E373" i="6"/>
  <c r="B373" i="6"/>
  <c r="H373" i="6"/>
  <c r="I373" i="6"/>
  <c r="A374" i="6"/>
  <c r="G374" i="6" l="1"/>
  <c r="C374" i="6"/>
  <c r="K374" i="6"/>
  <c r="F374" i="6"/>
  <c r="E374" i="6"/>
  <c r="B374" i="6"/>
  <c r="H374" i="6"/>
  <c r="A375" i="6"/>
  <c r="I374" i="6"/>
  <c r="G375" i="6" l="1"/>
  <c r="C375" i="6"/>
  <c r="K375" i="6"/>
  <c r="F375" i="6"/>
  <c r="E375" i="6"/>
  <c r="B375" i="6"/>
  <c r="H375" i="6"/>
  <c r="A376" i="6"/>
  <c r="I375" i="6"/>
  <c r="G376" i="6" l="1"/>
  <c r="C376" i="6"/>
  <c r="K376" i="6"/>
  <c r="F376" i="6"/>
  <c r="E376" i="6"/>
  <c r="B376" i="6"/>
  <c r="H376" i="6"/>
  <c r="A377" i="6"/>
  <c r="I376" i="6"/>
  <c r="G377" i="6" l="1"/>
  <c r="C377" i="6"/>
  <c r="K377" i="6"/>
  <c r="F377" i="6"/>
  <c r="E377" i="6"/>
  <c r="B377" i="6"/>
  <c r="H377" i="6"/>
  <c r="I377" i="6"/>
  <c r="A378" i="6"/>
  <c r="G378" i="6" l="1"/>
  <c r="C378" i="6"/>
  <c r="K378" i="6"/>
  <c r="F378" i="6"/>
  <c r="E378" i="6"/>
  <c r="B378" i="6"/>
  <c r="H378" i="6"/>
  <c r="A379" i="6"/>
  <c r="I378" i="6"/>
  <c r="G379" i="6" l="1"/>
  <c r="C379" i="6"/>
  <c r="K379" i="6"/>
  <c r="F379" i="6"/>
  <c r="E379" i="6"/>
  <c r="B379" i="6"/>
  <c r="H379" i="6"/>
  <c r="A380" i="6"/>
  <c r="I379" i="6"/>
  <c r="G380" i="6" l="1"/>
  <c r="C380" i="6"/>
  <c r="K380" i="6"/>
  <c r="F380" i="6"/>
  <c r="E380" i="6"/>
  <c r="B380" i="6"/>
  <c r="H380" i="6"/>
  <c r="A381" i="6"/>
  <c r="I380" i="6"/>
  <c r="G381" i="6" l="1"/>
  <c r="C381" i="6"/>
  <c r="K381" i="6"/>
  <c r="F381" i="6"/>
  <c r="E381" i="6"/>
  <c r="B381" i="6"/>
  <c r="H381" i="6"/>
  <c r="I381" i="6"/>
  <c r="A382" i="6"/>
  <c r="G382" i="6" l="1"/>
  <c r="C382" i="6"/>
  <c r="K382" i="6"/>
  <c r="F382" i="6"/>
  <c r="E382" i="6"/>
  <c r="B382" i="6"/>
  <c r="H382" i="6"/>
  <c r="A383" i="6"/>
  <c r="I382" i="6"/>
  <c r="G383" i="6" l="1"/>
  <c r="C383" i="6"/>
  <c r="K383" i="6"/>
  <c r="F383" i="6"/>
  <c r="E383" i="6"/>
  <c r="B383" i="6"/>
  <c r="H383" i="6"/>
  <c r="I383" i="6"/>
  <c r="A384" i="6"/>
  <c r="G384" i="6" l="1"/>
  <c r="C384" i="6"/>
  <c r="K384" i="6"/>
  <c r="F384" i="6"/>
  <c r="E384" i="6"/>
  <c r="B384" i="6"/>
  <c r="H384" i="6"/>
  <c r="A385" i="6"/>
  <c r="I384" i="6"/>
  <c r="G385" i="6" l="1"/>
  <c r="C385" i="6"/>
  <c r="K385" i="6"/>
  <c r="F385" i="6"/>
  <c r="E385" i="6"/>
  <c r="B385" i="6"/>
  <c r="H385" i="6"/>
  <c r="I385" i="6"/>
  <c r="A386" i="6"/>
  <c r="G386" i="6" l="1"/>
  <c r="C386" i="6"/>
  <c r="K386" i="6"/>
  <c r="F386" i="6"/>
  <c r="E386" i="6"/>
  <c r="B386" i="6"/>
  <c r="H386" i="6"/>
  <c r="A387" i="6"/>
  <c r="I386" i="6"/>
  <c r="G387" i="6" l="1"/>
  <c r="C387" i="6"/>
  <c r="K387" i="6"/>
  <c r="F387" i="6"/>
  <c r="E387" i="6"/>
  <c r="B387" i="6"/>
  <c r="H387" i="6"/>
  <c r="A388" i="6"/>
  <c r="I387" i="6"/>
  <c r="G388" i="6" l="1"/>
  <c r="C388" i="6"/>
  <c r="K388" i="6"/>
  <c r="F388" i="6"/>
  <c r="E388" i="6"/>
  <c r="B388" i="6"/>
  <c r="H388" i="6"/>
  <c r="I388" i="6"/>
  <c r="A389" i="6"/>
  <c r="G389" i="6" l="1"/>
  <c r="C389" i="6"/>
  <c r="K389" i="6"/>
  <c r="F389" i="6"/>
  <c r="E389" i="6"/>
  <c r="B389" i="6"/>
  <c r="H389" i="6"/>
  <c r="A390" i="6"/>
  <c r="I389" i="6"/>
  <c r="G390" i="6" l="1"/>
  <c r="C390" i="6"/>
  <c r="K390" i="6"/>
  <c r="F390" i="6"/>
  <c r="E390" i="6"/>
  <c r="B390" i="6"/>
  <c r="H390" i="6"/>
  <c r="A391" i="6"/>
  <c r="I390" i="6"/>
  <c r="G391" i="6" l="1"/>
  <c r="C391" i="6"/>
  <c r="K391" i="6"/>
  <c r="F391" i="6"/>
  <c r="E391" i="6"/>
  <c r="B391" i="6"/>
  <c r="H391" i="6"/>
  <c r="I391" i="6"/>
  <c r="A392" i="6"/>
  <c r="G392" i="6" l="1"/>
  <c r="C392" i="6"/>
  <c r="K392" i="6"/>
  <c r="F392" i="6"/>
  <c r="E392" i="6"/>
  <c r="B392" i="6"/>
  <c r="H392" i="6"/>
  <c r="I392" i="6"/>
  <c r="A393" i="6"/>
  <c r="G393" i="6" l="1"/>
  <c r="C393" i="6"/>
  <c r="K393" i="6"/>
  <c r="F393" i="6"/>
  <c r="E393" i="6"/>
  <c r="B393" i="6"/>
  <c r="H393" i="6"/>
  <c r="I393" i="6"/>
  <c r="A394" i="6"/>
  <c r="G394" i="6" l="1"/>
  <c r="C394" i="6"/>
  <c r="K394" i="6"/>
  <c r="F394" i="6"/>
  <c r="E394" i="6"/>
  <c r="B394" i="6"/>
  <c r="H394" i="6"/>
  <c r="A395" i="6"/>
  <c r="I394" i="6"/>
  <c r="G395" i="6" l="1"/>
  <c r="C395" i="6"/>
  <c r="K395" i="6"/>
  <c r="F395" i="6"/>
  <c r="E395" i="6"/>
  <c r="B395" i="6"/>
  <c r="H395" i="6"/>
  <c r="I395" i="6"/>
  <c r="A396" i="6"/>
  <c r="G396" i="6" l="1"/>
  <c r="C396" i="6"/>
  <c r="K396" i="6"/>
  <c r="F396" i="6"/>
  <c r="E396" i="6"/>
  <c r="B396" i="6"/>
  <c r="H396" i="6"/>
  <c r="A397" i="6"/>
  <c r="I396" i="6"/>
  <c r="G397" i="6" l="1"/>
  <c r="C397" i="6"/>
  <c r="K397" i="6"/>
  <c r="F397" i="6"/>
  <c r="E397" i="6"/>
  <c r="B397" i="6"/>
  <c r="H397" i="6"/>
  <c r="A398" i="6"/>
  <c r="I397" i="6"/>
  <c r="G398" i="6" l="1"/>
  <c r="C398" i="6"/>
  <c r="K398" i="6"/>
  <c r="F398" i="6"/>
  <c r="E398" i="6"/>
  <c r="B398" i="6"/>
  <c r="H398" i="6"/>
  <c r="A399" i="6"/>
  <c r="I398" i="6"/>
  <c r="G399" i="6" l="1"/>
  <c r="C399" i="6"/>
  <c r="K399" i="6"/>
  <c r="F399" i="6"/>
  <c r="E399" i="6"/>
  <c r="B399" i="6"/>
  <c r="H399" i="6"/>
  <c r="I399" i="6"/>
  <c r="A400" i="6"/>
  <c r="G400" i="6" l="1"/>
  <c r="C400" i="6"/>
  <c r="K400" i="6"/>
  <c r="F400" i="6"/>
  <c r="E400" i="6"/>
  <c r="B400" i="6"/>
  <c r="H400" i="6"/>
  <c r="A401" i="6"/>
  <c r="I400" i="6"/>
  <c r="G401" i="6" l="1"/>
  <c r="C401" i="6"/>
  <c r="K401" i="6"/>
  <c r="F401" i="6"/>
  <c r="E401" i="6"/>
  <c r="B401" i="6"/>
  <c r="H401" i="6"/>
  <c r="A402" i="6"/>
  <c r="I401" i="6"/>
  <c r="G402" i="6" l="1"/>
  <c r="C402" i="6"/>
  <c r="K402" i="6"/>
  <c r="F402" i="6"/>
  <c r="E402" i="6"/>
  <c r="B402" i="6"/>
  <c r="H402" i="6"/>
  <c r="A403" i="6"/>
  <c r="I402" i="6"/>
  <c r="G403" i="6" l="1"/>
  <c r="C403" i="6"/>
  <c r="K403" i="6"/>
  <c r="F403" i="6"/>
  <c r="E403" i="6"/>
  <c r="B403" i="6"/>
  <c r="H403" i="6"/>
  <c r="I403" i="6"/>
  <c r="A404" i="6"/>
  <c r="G404" i="6" l="1"/>
  <c r="C404" i="6"/>
  <c r="K404" i="6"/>
  <c r="F404" i="6"/>
  <c r="E404" i="6"/>
  <c r="B404" i="6"/>
  <c r="H404" i="6"/>
  <c r="I404" i="6"/>
  <c r="A405" i="6"/>
  <c r="G405" i="6" l="1"/>
  <c r="C405" i="6"/>
  <c r="K405" i="6"/>
  <c r="F405" i="6"/>
  <c r="E405" i="6"/>
  <c r="B405" i="6"/>
  <c r="H405" i="6"/>
  <c r="I405" i="6"/>
  <c r="A406" i="6"/>
  <c r="G406" i="6" l="1"/>
  <c r="C406" i="6"/>
  <c r="K406" i="6"/>
  <c r="F406" i="6"/>
  <c r="E406" i="6"/>
  <c r="B406" i="6"/>
  <c r="H406" i="6"/>
  <c r="A407" i="6"/>
  <c r="I406" i="6"/>
  <c r="G407" i="6" l="1"/>
  <c r="C407" i="6"/>
  <c r="K407" i="6"/>
  <c r="F407" i="6"/>
  <c r="E407" i="6"/>
  <c r="B407" i="6"/>
  <c r="H407" i="6"/>
  <c r="I407" i="6"/>
  <c r="A408" i="6"/>
  <c r="G408" i="6" l="1"/>
  <c r="C408" i="6"/>
  <c r="K408" i="6"/>
  <c r="F408" i="6"/>
  <c r="E408" i="6"/>
  <c r="B408" i="6"/>
  <c r="H408" i="6"/>
  <c r="I408" i="6"/>
  <c r="A409" i="6"/>
  <c r="G409" i="6" l="1"/>
  <c r="C409" i="6"/>
  <c r="K409" i="6"/>
  <c r="F409" i="6"/>
  <c r="E409" i="6"/>
  <c r="B409" i="6"/>
  <c r="H409" i="6"/>
  <c r="I409" i="6"/>
  <c r="A410" i="6"/>
  <c r="G410" i="6" l="1"/>
  <c r="C410" i="6"/>
  <c r="K410" i="6"/>
  <c r="F410" i="6"/>
  <c r="E410" i="6"/>
  <c r="B410" i="6"/>
  <c r="H410" i="6"/>
  <c r="A411" i="6"/>
  <c r="I410" i="6"/>
  <c r="G411" i="6" l="1"/>
  <c r="C411" i="6"/>
  <c r="K411" i="6"/>
  <c r="F411" i="6"/>
  <c r="E411" i="6"/>
  <c r="B411" i="6"/>
  <c r="H411" i="6"/>
  <c r="I411" i="6"/>
  <c r="A412" i="6"/>
  <c r="G412" i="6" l="1"/>
  <c r="C412" i="6"/>
  <c r="K412" i="6"/>
  <c r="F412" i="6"/>
  <c r="E412" i="6"/>
  <c r="B412" i="6"/>
  <c r="H412" i="6"/>
  <c r="A413" i="6"/>
  <c r="I412" i="6"/>
  <c r="G413" i="6" l="1"/>
  <c r="C413" i="6"/>
  <c r="K413" i="6"/>
  <c r="F413" i="6"/>
  <c r="E413" i="6"/>
  <c r="B413" i="6"/>
  <c r="H413" i="6"/>
  <c r="A414" i="6"/>
  <c r="I413" i="6"/>
  <c r="G414" i="6" l="1"/>
  <c r="C414" i="6"/>
  <c r="K414" i="6"/>
  <c r="F414" i="6"/>
  <c r="E414" i="6"/>
  <c r="B414" i="6"/>
  <c r="H414" i="6"/>
  <c r="A415" i="6"/>
  <c r="I414" i="6"/>
  <c r="G415" i="6" l="1"/>
  <c r="C415" i="6"/>
  <c r="K415" i="6"/>
  <c r="F415" i="6"/>
  <c r="E415" i="6"/>
  <c r="B415" i="6"/>
  <c r="H415" i="6"/>
  <c r="I415" i="6"/>
  <c r="A416" i="6"/>
  <c r="G416" i="6" l="1"/>
  <c r="C416" i="6"/>
  <c r="K416" i="6"/>
  <c r="F416" i="6"/>
  <c r="E416" i="6"/>
  <c r="B416" i="6"/>
  <c r="H416" i="6"/>
  <c r="A417" i="6"/>
  <c r="I416" i="6"/>
  <c r="G417" i="6" l="1"/>
  <c r="C417" i="6"/>
  <c r="K417" i="6"/>
  <c r="F417" i="6"/>
  <c r="E417" i="6"/>
  <c r="B417" i="6"/>
  <c r="H417" i="6"/>
  <c r="A418" i="6"/>
  <c r="I417" i="6"/>
  <c r="G418" i="6" l="1"/>
  <c r="C418" i="6"/>
  <c r="K418" i="6"/>
  <c r="F418" i="6"/>
  <c r="E418" i="6"/>
  <c r="B418" i="6"/>
  <c r="H418" i="6"/>
  <c r="A419" i="6"/>
  <c r="I418" i="6"/>
  <c r="G419" i="6" l="1"/>
  <c r="C419" i="6"/>
  <c r="K419" i="6"/>
  <c r="F419" i="6"/>
  <c r="E419" i="6"/>
  <c r="B419" i="6"/>
  <c r="H419" i="6"/>
  <c r="I419" i="6"/>
  <c r="A420" i="6"/>
  <c r="G420" i="6" l="1"/>
  <c r="C420" i="6"/>
  <c r="K420" i="6"/>
  <c r="F420" i="6"/>
  <c r="E420" i="6"/>
  <c r="B420" i="6"/>
  <c r="H420" i="6"/>
  <c r="A421" i="6"/>
  <c r="I420" i="6"/>
  <c r="G421" i="6" l="1"/>
  <c r="C421" i="6"/>
  <c r="K421" i="6"/>
  <c r="F421" i="6"/>
  <c r="E421" i="6"/>
  <c r="B421" i="6"/>
  <c r="H421" i="6"/>
  <c r="A422" i="6"/>
  <c r="I421" i="6"/>
  <c r="G422" i="6" l="1"/>
  <c r="C422" i="6"/>
  <c r="K422" i="6"/>
  <c r="F422" i="6"/>
  <c r="E422" i="6"/>
  <c r="B422" i="6"/>
  <c r="H422" i="6"/>
  <c r="A423" i="6"/>
  <c r="I422" i="6"/>
  <c r="G423" i="6" l="1"/>
  <c r="C423" i="6"/>
  <c r="K423" i="6"/>
  <c r="F423" i="6"/>
  <c r="E423" i="6"/>
  <c r="B423" i="6"/>
  <c r="H423" i="6"/>
  <c r="I423" i="6"/>
  <c r="A424" i="6"/>
  <c r="G424" i="6" l="1"/>
  <c r="C424" i="6"/>
  <c r="K424" i="6"/>
  <c r="F424" i="6"/>
  <c r="E424" i="6"/>
  <c r="B424" i="6"/>
  <c r="H424" i="6"/>
  <c r="I424" i="6"/>
  <c r="A425" i="6"/>
  <c r="G425" i="6" l="1"/>
  <c r="C425" i="6"/>
  <c r="K425" i="6"/>
  <c r="F425" i="6"/>
  <c r="E425" i="6"/>
  <c r="B425" i="6"/>
  <c r="H425" i="6"/>
  <c r="I425" i="6"/>
  <c r="A426" i="6"/>
  <c r="G426" i="6" l="1"/>
  <c r="C426" i="6"/>
  <c r="K426" i="6"/>
  <c r="F426" i="6"/>
  <c r="E426" i="6"/>
  <c r="B426" i="6"/>
  <c r="H426" i="6"/>
  <c r="A427" i="6"/>
  <c r="I426" i="6"/>
  <c r="G427" i="6" l="1"/>
  <c r="C427" i="6"/>
  <c r="K427" i="6"/>
  <c r="F427" i="6"/>
  <c r="E427" i="6"/>
  <c r="B427" i="6"/>
  <c r="H427" i="6"/>
  <c r="I427" i="6"/>
  <c r="A428" i="6"/>
  <c r="G428" i="6" l="1"/>
  <c r="C428" i="6"/>
  <c r="K428" i="6"/>
  <c r="F428" i="6"/>
  <c r="E428" i="6"/>
  <c r="B428" i="6"/>
  <c r="H428" i="6"/>
  <c r="I428" i="6"/>
  <c r="A429" i="6"/>
  <c r="G429" i="6" l="1"/>
  <c r="C429" i="6"/>
  <c r="K429" i="6"/>
  <c r="F429" i="6"/>
  <c r="E429" i="6"/>
  <c r="B429" i="6"/>
  <c r="H429" i="6"/>
  <c r="I429" i="6"/>
  <c r="A430" i="6"/>
  <c r="G430" i="6" l="1"/>
  <c r="C430" i="6"/>
  <c r="K430" i="6"/>
  <c r="F430" i="6"/>
  <c r="E430" i="6"/>
  <c r="B430" i="6"/>
  <c r="H430" i="6"/>
  <c r="A431" i="6"/>
  <c r="I430" i="6"/>
  <c r="G431" i="6" l="1"/>
  <c r="C431" i="6"/>
  <c r="K431" i="6"/>
  <c r="F431" i="6"/>
  <c r="E431" i="6"/>
  <c r="B431" i="6"/>
  <c r="H431" i="6"/>
  <c r="I431" i="6"/>
  <c r="A432" i="6"/>
  <c r="G432" i="6" l="1"/>
  <c r="C432" i="6"/>
  <c r="K432" i="6"/>
  <c r="F432" i="6"/>
  <c r="E432" i="6"/>
  <c r="B432" i="6"/>
  <c r="H432" i="6"/>
  <c r="I432" i="6"/>
  <c r="A433" i="6"/>
  <c r="G433" i="6" l="1"/>
  <c r="C433" i="6"/>
  <c r="K433" i="6"/>
  <c r="F433" i="6"/>
  <c r="E433" i="6"/>
  <c r="B433" i="6"/>
  <c r="H433" i="6"/>
  <c r="I433" i="6"/>
  <c r="A434" i="6"/>
  <c r="G434" i="6" l="1"/>
  <c r="C434" i="6"/>
  <c r="K434" i="6"/>
  <c r="F434" i="6"/>
  <c r="E434" i="6"/>
  <c r="B434" i="6"/>
  <c r="H434" i="6"/>
  <c r="A435" i="6"/>
  <c r="I434" i="6"/>
  <c r="G435" i="6" l="1"/>
  <c r="C435" i="6"/>
  <c r="K435" i="6"/>
  <c r="F435" i="6"/>
  <c r="E435" i="6"/>
  <c r="B435" i="6"/>
  <c r="H435" i="6"/>
  <c r="I435" i="6"/>
  <c r="A436" i="6"/>
  <c r="G436" i="6" l="1"/>
  <c r="C436" i="6"/>
  <c r="K436" i="6"/>
  <c r="F436" i="6"/>
  <c r="E436" i="6"/>
  <c r="B436" i="6"/>
  <c r="H436" i="6"/>
  <c r="A437" i="6"/>
  <c r="I436" i="6"/>
  <c r="G437" i="6" l="1"/>
  <c r="C437" i="6"/>
  <c r="K437" i="6"/>
  <c r="F437" i="6"/>
  <c r="E437" i="6"/>
  <c r="B437" i="6"/>
  <c r="H437" i="6"/>
  <c r="A438" i="6"/>
  <c r="I437" i="6"/>
  <c r="G438" i="6" l="1"/>
  <c r="C438" i="6"/>
  <c r="K438" i="6"/>
  <c r="F438" i="6"/>
  <c r="E438" i="6"/>
  <c r="B438" i="6"/>
  <c r="H438" i="6"/>
  <c r="A439" i="6"/>
  <c r="I438" i="6"/>
  <c r="G439" i="6" l="1"/>
  <c r="C439" i="6"/>
  <c r="K439" i="6"/>
  <c r="F439" i="6"/>
  <c r="E439" i="6"/>
  <c r="B439" i="6"/>
  <c r="H439" i="6"/>
  <c r="I439" i="6"/>
  <c r="A440" i="6"/>
  <c r="G440" i="6" l="1"/>
  <c r="C440" i="6"/>
  <c r="K440" i="6"/>
  <c r="F440" i="6"/>
  <c r="E440" i="6"/>
  <c r="B440" i="6"/>
  <c r="H440" i="6"/>
  <c r="A441" i="6"/>
  <c r="I440" i="6"/>
  <c r="G441" i="6" l="1"/>
  <c r="C441" i="6"/>
  <c r="K441" i="6"/>
  <c r="F441" i="6"/>
  <c r="E441" i="6"/>
  <c r="B441" i="6"/>
  <c r="H441" i="6"/>
  <c r="A442" i="6"/>
  <c r="I441" i="6"/>
  <c r="G442" i="6" l="1"/>
  <c r="C442" i="6"/>
  <c r="K442" i="6"/>
  <c r="F442" i="6"/>
  <c r="E442" i="6"/>
  <c r="B442" i="6"/>
  <c r="H442" i="6"/>
  <c r="A443" i="6"/>
  <c r="I442" i="6"/>
  <c r="G443" i="6" l="1"/>
  <c r="C443" i="6"/>
  <c r="K443" i="6"/>
  <c r="F443" i="6"/>
  <c r="E443" i="6"/>
  <c r="B443" i="6"/>
  <c r="H443" i="6"/>
  <c r="I443" i="6"/>
  <c r="A444" i="6"/>
  <c r="G444" i="6" l="1"/>
  <c r="C444" i="6"/>
  <c r="K444" i="6"/>
  <c r="F444" i="6"/>
  <c r="E444" i="6"/>
  <c r="B444" i="6"/>
  <c r="H444" i="6"/>
  <c r="I444" i="6"/>
  <c r="A445" i="6"/>
  <c r="G445" i="6" l="1"/>
  <c r="C445" i="6"/>
  <c r="K445" i="6"/>
  <c r="F445" i="6"/>
  <c r="E445" i="6"/>
  <c r="B445" i="6"/>
  <c r="H445" i="6"/>
  <c r="I445" i="6"/>
  <c r="A446" i="6"/>
  <c r="G446" i="6" l="1"/>
  <c r="C446" i="6"/>
  <c r="K446" i="6"/>
  <c r="F446" i="6"/>
  <c r="E446" i="6"/>
  <c r="B446" i="6"/>
  <c r="H446" i="6"/>
  <c r="A447" i="6"/>
  <c r="I446" i="6"/>
  <c r="G447" i="6" l="1"/>
  <c r="C447" i="6"/>
  <c r="K447" i="6"/>
  <c r="F447" i="6"/>
  <c r="E447" i="6"/>
  <c r="B447" i="6"/>
  <c r="H447" i="6"/>
  <c r="I447" i="6"/>
  <c r="A448" i="6"/>
  <c r="G448" i="6" l="1"/>
  <c r="C448" i="6"/>
  <c r="K448" i="6"/>
  <c r="F448" i="6"/>
  <c r="E448" i="6"/>
  <c r="B448" i="6"/>
  <c r="H448" i="6"/>
  <c r="A449" i="6"/>
  <c r="I448" i="6"/>
  <c r="G449" i="6" l="1"/>
  <c r="C449" i="6"/>
  <c r="K449" i="6"/>
  <c r="F449" i="6"/>
  <c r="E449" i="6"/>
  <c r="B449" i="6"/>
  <c r="H449" i="6"/>
  <c r="A450" i="6"/>
  <c r="I449" i="6"/>
  <c r="G450" i="6" l="1"/>
  <c r="C450" i="6"/>
  <c r="K450" i="6"/>
  <c r="F450" i="6"/>
  <c r="E450" i="6"/>
  <c r="B450" i="6"/>
  <c r="H450" i="6"/>
  <c r="A451" i="6"/>
  <c r="I450" i="6"/>
  <c r="G451" i="6" l="1"/>
  <c r="C451" i="6"/>
  <c r="K451" i="6"/>
  <c r="F451" i="6"/>
  <c r="E451" i="6"/>
  <c r="B451" i="6"/>
  <c r="H451" i="6"/>
  <c r="I451" i="6"/>
  <c r="A452" i="6"/>
  <c r="G452" i="6" l="1"/>
  <c r="C452" i="6"/>
  <c r="K452" i="6"/>
  <c r="F452" i="6"/>
  <c r="E452" i="6"/>
  <c r="B452" i="6"/>
  <c r="H452" i="6"/>
  <c r="I452" i="6"/>
  <c r="A453" i="6"/>
  <c r="G453" i="6" l="1"/>
  <c r="C453" i="6"/>
  <c r="K453" i="6"/>
  <c r="F453" i="6"/>
  <c r="E453" i="6"/>
  <c r="B453" i="6"/>
  <c r="H453" i="6"/>
  <c r="I453" i="6"/>
  <c r="A454" i="6"/>
  <c r="G454" i="6" l="1"/>
  <c r="C454" i="6"/>
  <c r="K454" i="6"/>
  <c r="F454" i="6"/>
  <c r="E454" i="6"/>
  <c r="B454" i="6"/>
  <c r="H454" i="6"/>
  <c r="A455" i="6"/>
  <c r="I454" i="6"/>
  <c r="G455" i="6" l="1"/>
  <c r="C455" i="6"/>
  <c r="K455" i="6"/>
  <c r="F455" i="6"/>
  <c r="E455" i="6"/>
  <c r="B455" i="6"/>
  <c r="H455" i="6"/>
  <c r="I455" i="6"/>
  <c r="A456" i="6"/>
  <c r="G456" i="6" l="1"/>
  <c r="C456" i="6"/>
  <c r="K456" i="6"/>
  <c r="F456" i="6"/>
  <c r="E456" i="6"/>
  <c r="B456" i="6"/>
  <c r="H456" i="6"/>
  <c r="A457" i="6"/>
  <c r="I456" i="6"/>
  <c r="G457" i="6" l="1"/>
  <c r="C457" i="6"/>
  <c r="K457" i="6"/>
  <c r="F457" i="6"/>
  <c r="E457" i="6"/>
  <c r="B457" i="6"/>
  <c r="H457" i="6"/>
  <c r="A458" i="6"/>
  <c r="I457" i="6"/>
  <c r="G458" i="6" l="1"/>
  <c r="C458" i="6"/>
  <c r="K458" i="6"/>
  <c r="F458" i="6"/>
  <c r="E458" i="6"/>
  <c r="B458" i="6"/>
  <c r="H458" i="6"/>
  <c r="A459" i="6"/>
  <c r="I458" i="6"/>
  <c r="G459" i="6" l="1"/>
  <c r="C459" i="6"/>
  <c r="K459" i="6"/>
  <c r="F459" i="6"/>
  <c r="E459" i="6"/>
  <c r="B459" i="6"/>
  <c r="H459" i="6"/>
  <c r="I459" i="6"/>
  <c r="A460" i="6"/>
  <c r="G460" i="6" l="1"/>
  <c r="C460" i="6"/>
  <c r="K460" i="6"/>
  <c r="F460" i="6"/>
  <c r="E460" i="6"/>
  <c r="B460" i="6"/>
  <c r="H460" i="6"/>
  <c r="A461" i="6"/>
  <c r="I460" i="6"/>
  <c r="G461" i="6" l="1"/>
  <c r="C461" i="6"/>
  <c r="K461" i="6"/>
  <c r="F461" i="6"/>
  <c r="E461" i="6"/>
  <c r="B461" i="6"/>
  <c r="H461" i="6"/>
  <c r="A462" i="6"/>
  <c r="I461" i="6"/>
  <c r="G462" i="6" l="1"/>
  <c r="C462" i="6"/>
  <c r="K462" i="6"/>
  <c r="F462" i="6"/>
  <c r="E462" i="6"/>
  <c r="B462" i="6"/>
  <c r="H462" i="6"/>
  <c r="A463" i="6"/>
  <c r="I462" i="6"/>
  <c r="G463" i="6" l="1"/>
  <c r="C463" i="6"/>
  <c r="K463" i="6"/>
  <c r="F463" i="6"/>
  <c r="E463" i="6"/>
  <c r="B463" i="6"/>
  <c r="H463" i="6"/>
  <c r="I463" i="6"/>
  <c r="A464" i="6"/>
  <c r="G464" i="6" l="1"/>
  <c r="C464" i="6"/>
  <c r="K464" i="6"/>
  <c r="F464" i="6"/>
  <c r="E464" i="6"/>
  <c r="B464" i="6"/>
  <c r="H464" i="6"/>
  <c r="I464" i="6"/>
  <c r="A465" i="6"/>
  <c r="G465" i="6" l="1"/>
  <c r="C465" i="6"/>
  <c r="K465" i="6"/>
  <c r="F465" i="6"/>
  <c r="E465" i="6"/>
  <c r="B465" i="6"/>
  <c r="H465" i="6"/>
  <c r="I465" i="6"/>
  <c r="A466" i="6"/>
  <c r="G466" i="6" l="1"/>
  <c r="C466" i="6"/>
  <c r="K466" i="6"/>
  <c r="F466" i="6"/>
  <c r="E466" i="6"/>
  <c r="B466" i="6"/>
  <c r="H466" i="6"/>
  <c r="I466" i="6"/>
  <c r="A467" i="6"/>
  <c r="G467" i="6" l="1"/>
  <c r="C467" i="6"/>
  <c r="K467" i="6"/>
  <c r="F467" i="6"/>
  <c r="E467" i="6"/>
  <c r="B467" i="6"/>
  <c r="H467" i="6"/>
  <c r="I467" i="6"/>
  <c r="A468" i="6"/>
  <c r="G468" i="6" l="1"/>
  <c r="C468" i="6"/>
  <c r="K468" i="6"/>
  <c r="F468" i="6"/>
  <c r="E468" i="6"/>
  <c r="B468" i="6"/>
  <c r="H468" i="6"/>
  <c r="A469" i="6"/>
  <c r="I468" i="6"/>
  <c r="G469" i="6" l="1"/>
  <c r="C469" i="6"/>
  <c r="K469" i="6"/>
  <c r="F469" i="6"/>
  <c r="E469" i="6"/>
  <c r="B469" i="6"/>
  <c r="H469" i="6"/>
  <c r="I469" i="6"/>
  <c r="A470" i="6"/>
  <c r="G470" i="6" l="1"/>
  <c r="C470" i="6"/>
  <c r="K470" i="6"/>
  <c r="F470" i="6"/>
  <c r="E470" i="6"/>
  <c r="B470" i="6"/>
  <c r="H470" i="6"/>
  <c r="A471" i="6"/>
  <c r="I470" i="6"/>
  <c r="G471" i="6" l="1"/>
  <c r="C471" i="6"/>
  <c r="K471" i="6"/>
  <c r="F471" i="6"/>
  <c r="E471" i="6"/>
  <c r="B471" i="6"/>
  <c r="H471" i="6"/>
  <c r="A472" i="6"/>
  <c r="I471" i="6"/>
  <c r="G472" i="6" l="1"/>
  <c r="C472" i="6"/>
  <c r="K472" i="6"/>
  <c r="F472" i="6"/>
  <c r="E472" i="6"/>
  <c r="B472" i="6"/>
  <c r="H472" i="6"/>
  <c r="A473" i="6"/>
  <c r="I472" i="6"/>
  <c r="G473" i="6" l="1"/>
  <c r="C473" i="6"/>
  <c r="K473" i="6"/>
  <c r="F473" i="6"/>
  <c r="E473" i="6"/>
  <c r="B473" i="6"/>
  <c r="H473" i="6"/>
  <c r="I473" i="6"/>
  <c r="A474" i="6"/>
  <c r="G474" i="6" l="1"/>
  <c r="C474" i="6"/>
  <c r="K474" i="6"/>
  <c r="F474" i="6"/>
  <c r="E474" i="6"/>
  <c r="B474" i="6"/>
  <c r="H474" i="6"/>
  <c r="A475" i="6"/>
  <c r="I474" i="6"/>
  <c r="G475" i="6" l="1"/>
  <c r="C475" i="6"/>
  <c r="K475" i="6"/>
  <c r="F475" i="6"/>
  <c r="E475" i="6"/>
  <c r="B475" i="6"/>
  <c r="H475" i="6"/>
  <c r="A476" i="6"/>
  <c r="I475" i="6"/>
  <c r="G476" i="6" l="1"/>
  <c r="C476" i="6"/>
  <c r="K476" i="6"/>
  <c r="F476" i="6"/>
  <c r="E476" i="6"/>
  <c r="B476" i="6"/>
  <c r="H476" i="6"/>
  <c r="A477" i="6"/>
  <c r="I476" i="6"/>
  <c r="G477" i="6" l="1"/>
  <c r="C477" i="6"/>
  <c r="K477" i="6"/>
  <c r="F477" i="6"/>
  <c r="E477" i="6"/>
  <c r="B477" i="6"/>
  <c r="H477" i="6"/>
  <c r="I477" i="6"/>
  <c r="A478" i="6"/>
  <c r="G478" i="6" l="1"/>
  <c r="C478" i="6"/>
  <c r="K478" i="6"/>
  <c r="F478" i="6"/>
  <c r="E478" i="6"/>
  <c r="B478" i="6"/>
  <c r="H478" i="6"/>
  <c r="A479" i="6"/>
  <c r="I478" i="6"/>
  <c r="G479" i="6" l="1"/>
  <c r="C479" i="6"/>
  <c r="K479" i="6"/>
  <c r="F479" i="6"/>
  <c r="E479" i="6"/>
  <c r="B479" i="6"/>
  <c r="H479" i="6"/>
  <c r="A480" i="6"/>
  <c r="I479" i="6"/>
  <c r="G480" i="6" l="1"/>
  <c r="C480" i="6"/>
  <c r="K480" i="6"/>
  <c r="F480" i="6"/>
  <c r="E480" i="6"/>
  <c r="B480" i="6"/>
  <c r="H480" i="6"/>
  <c r="A481" i="6"/>
  <c r="I480" i="6"/>
  <c r="G481" i="6" l="1"/>
  <c r="C481" i="6"/>
  <c r="K481" i="6"/>
  <c r="F481" i="6"/>
  <c r="E481" i="6"/>
  <c r="B481" i="6"/>
  <c r="H481" i="6"/>
  <c r="I481" i="6"/>
  <c r="A482" i="6"/>
  <c r="G482" i="6" l="1"/>
  <c r="C482" i="6"/>
  <c r="K482" i="6"/>
  <c r="F482" i="6"/>
  <c r="E482" i="6"/>
  <c r="B482" i="6"/>
  <c r="H482" i="6"/>
  <c r="I482" i="6"/>
  <c r="A483" i="6"/>
  <c r="G483" i="6" l="1"/>
  <c r="C483" i="6"/>
  <c r="K483" i="6"/>
  <c r="F483" i="6"/>
  <c r="E483" i="6"/>
  <c r="B483" i="6"/>
  <c r="H483" i="6"/>
  <c r="I483" i="6"/>
  <c r="A484" i="6"/>
  <c r="G484" i="6" l="1"/>
  <c r="C484" i="6"/>
  <c r="K484" i="6"/>
  <c r="F484" i="6"/>
  <c r="E484" i="6"/>
  <c r="B484" i="6"/>
  <c r="H484" i="6"/>
  <c r="A485" i="6"/>
  <c r="I484" i="6"/>
  <c r="G485" i="6" l="1"/>
  <c r="C485" i="6"/>
  <c r="K485" i="6"/>
  <c r="F485" i="6"/>
  <c r="E485" i="6"/>
  <c r="B485" i="6"/>
  <c r="H485" i="6"/>
  <c r="I485" i="6"/>
  <c r="A486" i="6"/>
  <c r="G486" i="6" l="1"/>
  <c r="C486" i="6"/>
  <c r="K486" i="6"/>
  <c r="F486" i="6"/>
  <c r="E486" i="6"/>
  <c r="B486" i="6"/>
  <c r="H486" i="6"/>
  <c r="I486" i="6"/>
  <c r="A487" i="6"/>
  <c r="G487" i="6" l="1"/>
  <c r="C487" i="6"/>
  <c r="K487" i="6"/>
  <c r="F487" i="6"/>
  <c r="E487" i="6"/>
  <c r="B487" i="6"/>
  <c r="H487" i="6"/>
  <c r="A488" i="6"/>
  <c r="I487" i="6"/>
  <c r="G488" i="6" l="1"/>
  <c r="C488" i="6"/>
  <c r="K488" i="6"/>
  <c r="F488" i="6"/>
  <c r="E488" i="6"/>
  <c r="B488" i="6"/>
  <c r="H488" i="6"/>
  <c r="I488" i="6"/>
  <c r="A489" i="6"/>
  <c r="G489" i="6" l="1"/>
  <c r="C489" i="6"/>
  <c r="K489" i="6"/>
  <c r="F489" i="6"/>
  <c r="E489" i="6"/>
  <c r="B489" i="6"/>
  <c r="H489" i="6"/>
  <c r="I489" i="6"/>
  <c r="A490" i="6"/>
  <c r="G490" i="6" l="1"/>
  <c r="C490" i="6"/>
  <c r="K490" i="6"/>
  <c r="F490" i="6"/>
  <c r="E490" i="6"/>
  <c r="B490" i="6"/>
  <c r="H490" i="6"/>
  <c r="I490" i="6"/>
  <c r="A491" i="6"/>
  <c r="G491" i="6" l="1"/>
  <c r="C491" i="6"/>
  <c r="K491" i="6"/>
  <c r="F491" i="6"/>
  <c r="E491" i="6"/>
  <c r="B491" i="6"/>
  <c r="H491" i="6"/>
  <c r="A492" i="6"/>
  <c r="I491" i="6"/>
  <c r="G492" i="6" l="1"/>
  <c r="C492" i="6"/>
  <c r="K492" i="6"/>
  <c r="F492" i="6"/>
  <c r="E492" i="6"/>
  <c r="B492" i="6"/>
  <c r="H492" i="6"/>
  <c r="I492" i="6"/>
  <c r="A493" i="6"/>
  <c r="G493" i="6" l="1"/>
  <c r="C493" i="6"/>
  <c r="K493" i="6"/>
  <c r="F493" i="6"/>
  <c r="E493" i="6"/>
  <c r="B493" i="6"/>
  <c r="H493" i="6"/>
  <c r="A494" i="6"/>
  <c r="I493" i="6"/>
  <c r="G494" i="6" l="1"/>
  <c r="C494" i="6"/>
  <c r="K494" i="6"/>
  <c r="F494" i="6"/>
  <c r="E494" i="6"/>
  <c r="B494" i="6"/>
  <c r="H494" i="6"/>
  <c r="A495" i="6"/>
  <c r="I494" i="6"/>
  <c r="G495" i="6" l="1"/>
  <c r="C495" i="6"/>
  <c r="K495" i="6"/>
  <c r="F495" i="6"/>
  <c r="E495" i="6"/>
  <c r="B495" i="6"/>
  <c r="H495" i="6"/>
  <c r="A496" i="6"/>
  <c r="I495" i="6"/>
  <c r="G496" i="6" l="1"/>
  <c r="C496" i="6"/>
  <c r="K496" i="6"/>
  <c r="F496" i="6"/>
  <c r="E496" i="6"/>
  <c r="B496" i="6"/>
  <c r="H496" i="6"/>
  <c r="I496" i="6"/>
  <c r="A497" i="6"/>
  <c r="G497" i="6" l="1"/>
  <c r="C497" i="6"/>
  <c r="K497" i="6"/>
  <c r="F497" i="6"/>
  <c r="E497" i="6"/>
  <c r="B497" i="6"/>
  <c r="H497" i="6"/>
  <c r="A498" i="6"/>
  <c r="I497" i="6"/>
  <c r="G498" i="6" l="1"/>
  <c r="C498" i="6"/>
  <c r="K498" i="6"/>
  <c r="F498" i="6"/>
  <c r="E498" i="6"/>
  <c r="B498" i="6"/>
  <c r="H498" i="6"/>
  <c r="A499" i="6"/>
  <c r="I498" i="6"/>
  <c r="G499" i="6" l="1"/>
  <c r="C499" i="6"/>
  <c r="K499" i="6"/>
  <c r="F499" i="6"/>
  <c r="E499" i="6"/>
  <c r="B499" i="6"/>
  <c r="H499" i="6"/>
  <c r="A500" i="6"/>
  <c r="I499" i="6"/>
  <c r="G500" i="6" l="1"/>
  <c r="C500" i="6"/>
  <c r="K500" i="6"/>
  <c r="F500" i="6"/>
  <c r="E500" i="6"/>
  <c r="B500" i="6"/>
  <c r="H500" i="6"/>
  <c r="I500" i="6"/>
  <c r="A501" i="6"/>
  <c r="G501" i="6" l="1"/>
  <c r="C501" i="6"/>
  <c r="K501" i="6"/>
  <c r="F501" i="6"/>
  <c r="E501" i="6"/>
  <c r="B501" i="6"/>
  <c r="H501" i="6"/>
  <c r="A502" i="6"/>
  <c r="I501" i="6"/>
  <c r="G502" i="6" l="1"/>
  <c r="C502" i="6"/>
  <c r="K502" i="6"/>
  <c r="F502" i="6"/>
  <c r="E502" i="6"/>
  <c r="B502" i="6"/>
  <c r="H502" i="6"/>
  <c r="A503" i="6"/>
  <c r="D10" i="6" s="1"/>
  <c r="I502" i="6"/>
  <c r="G503" i="6" l="1"/>
  <c r="C503" i="6"/>
  <c r="K503" i="6"/>
  <c r="F503" i="6"/>
  <c r="E503" i="6"/>
  <c r="B503" i="6"/>
  <c r="H503" i="6"/>
  <c r="I503" i="6"/>
  <c r="AB21" i="4" l="1"/>
  <c r="W17" i="4"/>
  <c r="R17" i="4"/>
  <c r="M17" i="4"/>
  <c r="W32" i="4"/>
  <c r="R32" i="4"/>
  <c r="M32" i="4"/>
  <c r="H32" i="4"/>
  <c r="AB17" i="4"/>
  <c r="AB32" i="4"/>
  <c r="H46" i="4" l="1" a="1"/>
  <c r="H46" i="4" s="1"/>
  <c r="H44" i="4" s="1"/>
  <c r="H45" i="4" s="1"/>
  <c r="AB23" i="4"/>
  <c r="W21" i="4"/>
  <c r="W23" i="4"/>
  <c r="AB18" i="4"/>
  <c r="W18" i="4"/>
  <c r="R18" i="4"/>
  <c r="M18" i="4"/>
  <c r="H18" i="4"/>
  <c r="Z43" i="4" l="1"/>
  <c r="Z46" i="4" s="1"/>
  <c r="T43" i="4"/>
  <c r="T46" i="4" s="1"/>
  <c r="J1" i="5"/>
  <c r="J4" i="5" s="1"/>
  <c r="L1" i="5"/>
  <c r="L3" i="5" s="1"/>
  <c r="K1" i="5"/>
  <c r="K6" i="5" s="1"/>
  <c r="T45" i="4" l="1"/>
  <c r="Z45" i="4"/>
  <c r="AD6" i="6"/>
  <c r="AA1" i="6" s="1"/>
  <c r="AA2" i="6" s="1"/>
  <c r="U3" i="5"/>
  <c r="U4" i="5" s="1"/>
  <c r="U5" i="5" s="1"/>
  <c r="U6" i="5" s="1"/>
  <c r="Q6" i="6"/>
  <c r="R5" i="6" s="1"/>
  <c r="N14" i="6" s="1"/>
  <c r="T3" i="5"/>
  <c r="T4" i="5" s="1"/>
  <c r="T5" i="5" s="1"/>
  <c r="T6" i="5" s="1"/>
  <c r="L6" i="5"/>
  <c r="L4" i="5"/>
  <c r="L5" i="5"/>
  <c r="K3" i="5"/>
  <c r="K5" i="5"/>
  <c r="K4" i="5"/>
  <c r="J6" i="5"/>
  <c r="J5" i="5"/>
  <c r="J3" i="5"/>
  <c r="R4" i="6" l="1"/>
  <c r="AG4" i="6"/>
  <c r="N1" i="6"/>
  <c r="N2" i="6" s="1"/>
  <c r="T4" i="6"/>
  <c r="AE5" i="6"/>
  <c r="AA14" i="6" s="1"/>
  <c r="AA15" i="6" s="1"/>
  <c r="AE4" i="6"/>
  <c r="O14" i="6"/>
  <c r="N15" i="6"/>
  <c r="X14" i="6"/>
  <c r="R21" i="4"/>
  <c r="R23" i="4" s="1"/>
  <c r="B9" i="5"/>
  <c r="B8" i="5"/>
  <c r="B7" i="5"/>
  <c r="B6" i="5"/>
  <c r="B5" i="5"/>
  <c r="B4" i="5"/>
  <c r="B3" i="5"/>
  <c r="B2" i="5"/>
  <c r="M21" i="4" l="1"/>
  <c r="M23" i="4" s="1"/>
  <c r="N48" i="4"/>
  <c r="N53" i="4" s="1"/>
  <c r="S6" i="5"/>
  <c r="H54" i="4"/>
  <c r="H21" i="4"/>
  <c r="H23" i="4" s="1"/>
  <c r="AK14" i="6"/>
  <c r="AB14" i="6"/>
  <c r="X15" i="6"/>
  <c r="N16" i="6"/>
  <c r="O15" i="6"/>
  <c r="AK15" i="6"/>
  <c r="AA16" i="6"/>
  <c r="AB15" i="6"/>
  <c r="T48" i="4"/>
  <c r="T53" i="4" s="1"/>
  <c r="Z48" i="4"/>
  <c r="Z53" i="4" s="1"/>
  <c r="H47" i="4" l="1"/>
  <c r="H48" i="4"/>
  <c r="H53" i="4" s="1"/>
  <c r="X16" i="6"/>
  <c r="N17" i="6"/>
  <c r="O16" i="6"/>
  <c r="AB16" i="6"/>
  <c r="AK16" i="6"/>
  <c r="AA17" i="6"/>
  <c r="A54" i="4"/>
  <c r="X17" i="6" l="1"/>
  <c r="N18" i="6"/>
  <c r="O17" i="6"/>
  <c r="AK17" i="6"/>
  <c r="AB17" i="6"/>
  <c r="AA18" i="6"/>
  <c r="T42" i="4"/>
  <c r="Z42" i="4"/>
  <c r="D3" i="6" l="1"/>
  <c r="I13" i="6" s="1"/>
  <c r="E14" i="6" s="1"/>
  <c r="AD3" i="6"/>
  <c r="AI13" i="6" s="1"/>
  <c r="AH14" i="6" s="1"/>
  <c r="Q3" i="6"/>
  <c r="V13" i="6" s="1"/>
  <c r="R14" i="6" s="1"/>
  <c r="N19" i="6"/>
  <c r="X18" i="6"/>
  <c r="O18" i="6"/>
  <c r="AK18" i="6"/>
  <c r="AB18" i="6"/>
  <c r="AA19" i="6"/>
  <c r="H14" i="6" l="1"/>
  <c r="AE14" i="6"/>
  <c r="U14" i="6"/>
  <c r="N20" i="6"/>
  <c r="X19" i="6"/>
  <c r="O19" i="6"/>
  <c r="AK19" i="6"/>
  <c r="AB19" i="6"/>
  <c r="AA20" i="6"/>
  <c r="N21" i="6" l="1"/>
  <c r="X20" i="6"/>
  <c r="O20" i="6"/>
  <c r="AB20" i="6"/>
  <c r="AK20" i="6"/>
  <c r="AA21" i="6"/>
  <c r="N22" i="6" l="1"/>
  <c r="X21" i="6"/>
  <c r="O21" i="6"/>
  <c r="AB21" i="6"/>
  <c r="AK21" i="6"/>
  <c r="AA22" i="6"/>
  <c r="N23" i="6" l="1"/>
  <c r="X22" i="6"/>
  <c r="O22" i="6"/>
  <c r="AB22" i="6"/>
  <c r="AA23" i="6"/>
  <c r="AK22" i="6"/>
  <c r="N24" i="6" l="1"/>
  <c r="X23" i="6"/>
  <c r="O23" i="6"/>
  <c r="AB23" i="6"/>
  <c r="AA24" i="6"/>
  <c r="AK23" i="6"/>
  <c r="N25" i="6" l="1"/>
  <c r="X24" i="6"/>
  <c r="O24" i="6"/>
  <c r="AB24" i="6"/>
  <c r="AA25" i="6"/>
  <c r="AK24" i="6"/>
  <c r="N26" i="6" l="1"/>
  <c r="X25" i="6"/>
  <c r="O25" i="6"/>
  <c r="AB25" i="6"/>
  <c r="AA26" i="6"/>
  <c r="AK25" i="6"/>
  <c r="N27" i="6" l="1"/>
  <c r="X26" i="6"/>
  <c r="O26" i="6"/>
  <c r="AB26" i="6"/>
  <c r="AA27" i="6"/>
  <c r="AK26" i="6"/>
  <c r="N28" i="6" l="1"/>
  <c r="X27" i="6"/>
  <c r="O27" i="6"/>
  <c r="AA28" i="6"/>
  <c r="AK27" i="6"/>
  <c r="AB27" i="6"/>
  <c r="N29" i="6" l="1"/>
  <c r="X28" i="6"/>
  <c r="O28" i="6"/>
  <c r="AB28" i="6"/>
  <c r="AA29" i="6"/>
  <c r="AK28" i="6"/>
  <c r="N30" i="6" l="1"/>
  <c r="X29" i="6"/>
  <c r="O29" i="6"/>
  <c r="AA30" i="6"/>
  <c r="AB29" i="6"/>
  <c r="AK29" i="6"/>
  <c r="N31" i="6" l="1"/>
  <c r="X30" i="6"/>
  <c r="O30" i="6"/>
  <c r="AB30" i="6"/>
  <c r="AA31" i="6"/>
  <c r="AK30" i="6"/>
  <c r="N32" i="6" l="1"/>
  <c r="X31" i="6"/>
  <c r="O31" i="6"/>
  <c r="AA32" i="6"/>
  <c r="AK31" i="6"/>
  <c r="AB31" i="6"/>
  <c r="N33" i="6" l="1"/>
  <c r="X32" i="6"/>
  <c r="O32" i="6"/>
  <c r="AB32" i="6"/>
  <c r="AA33" i="6"/>
  <c r="AK32" i="6"/>
  <c r="N34" i="6" l="1"/>
  <c r="X33" i="6"/>
  <c r="O33" i="6"/>
  <c r="AB33" i="6"/>
  <c r="AA34" i="6"/>
  <c r="AK33" i="6"/>
  <c r="N35" i="6" l="1"/>
  <c r="X34" i="6"/>
  <c r="O34" i="6"/>
  <c r="AB34" i="6"/>
  <c r="AA35" i="6"/>
  <c r="AK34" i="6"/>
  <c r="N36" i="6" l="1"/>
  <c r="X35" i="6"/>
  <c r="O35" i="6"/>
  <c r="AA36" i="6"/>
  <c r="AB35" i="6"/>
  <c r="AK35" i="6"/>
  <c r="N37" i="6" l="1"/>
  <c r="X36" i="6"/>
  <c r="O36" i="6"/>
  <c r="AB36" i="6"/>
  <c r="AA37" i="6"/>
  <c r="AK36" i="6"/>
  <c r="N38" i="6" l="1"/>
  <c r="X37" i="6"/>
  <c r="O37" i="6"/>
  <c r="AK37" i="6"/>
  <c r="AB37" i="6"/>
  <c r="AA38" i="6"/>
  <c r="N39" i="6" l="1"/>
  <c r="X38" i="6"/>
  <c r="O38" i="6"/>
  <c r="AB38" i="6"/>
  <c r="AA39" i="6"/>
  <c r="AK38" i="6"/>
  <c r="N40" i="6" l="1"/>
  <c r="X39" i="6"/>
  <c r="O39" i="6"/>
  <c r="AB39" i="6"/>
  <c r="AA40" i="6"/>
  <c r="AK39" i="6"/>
  <c r="N41" i="6" l="1"/>
  <c r="X40" i="6"/>
  <c r="O40" i="6"/>
  <c r="AB40" i="6"/>
  <c r="AA41" i="6"/>
  <c r="AK40" i="6"/>
  <c r="N42" i="6" l="1"/>
  <c r="X41" i="6"/>
  <c r="O41" i="6"/>
  <c r="AB41" i="6"/>
  <c r="AA42" i="6"/>
  <c r="AK41" i="6"/>
  <c r="N43" i="6" l="1"/>
  <c r="X42" i="6"/>
  <c r="O42" i="6"/>
  <c r="AB42" i="6"/>
  <c r="AA43" i="6"/>
  <c r="AK42" i="6"/>
  <c r="N44" i="6" l="1"/>
  <c r="X43" i="6"/>
  <c r="O43" i="6"/>
  <c r="AA44" i="6"/>
  <c r="AB43" i="6"/>
  <c r="AK43" i="6"/>
  <c r="N45" i="6" l="1"/>
  <c r="X44" i="6"/>
  <c r="O44" i="6"/>
  <c r="AB44" i="6"/>
  <c r="AA45" i="6"/>
  <c r="AK44" i="6"/>
  <c r="N46" i="6" l="1"/>
  <c r="X45" i="6"/>
  <c r="O45" i="6"/>
  <c r="AB45" i="6"/>
  <c r="AA46" i="6"/>
  <c r="AK45" i="6"/>
  <c r="N47" i="6" l="1"/>
  <c r="X46" i="6"/>
  <c r="O46" i="6"/>
  <c r="AB46" i="6"/>
  <c r="AA47" i="6"/>
  <c r="AK46" i="6"/>
  <c r="N48" i="6" l="1"/>
  <c r="X47" i="6"/>
  <c r="O47" i="6"/>
  <c r="AK47" i="6"/>
  <c r="AA48" i="6"/>
  <c r="AB47" i="6"/>
  <c r="N49" i="6" l="1"/>
  <c r="X48" i="6"/>
  <c r="O48" i="6"/>
  <c r="AB48" i="6"/>
  <c r="AA49" i="6"/>
  <c r="AK48" i="6"/>
  <c r="N50" i="6" l="1"/>
  <c r="X49" i="6"/>
  <c r="O49" i="6"/>
  <c r="AB49" i="6"/>
  <c r="AA50" i="6"/>
  <c r="AK49" i="6"/>
  <c r="N51" i="6" l="1"/>
  <c r="X50" i="6"/>
  <c r="O50" i="6"/>
  <c r="AB50" i="6"/>
  <c r="AA51" i="6"/>
  <c r="AK50" i="6"/>
  <c r="N52" i="6" l="1"/>
  <c r="O51" i="6"/>
  <c r="AA52" i="6"/>
  <c r="AB51" i="6"/>
  <c r="AK51" i="6"/>
  <c r="X51" i="6" l="1"/>
  <c r="X52" i="6"/>
  <c r="N53" i="6"/>
  <c r="O52" i="6"/>
  <c r="AB52" i="6"/>
  <c r="AA53" i="6"/>
  <c r="AK52" i="6"/>
  <c r="N54" i="6" l="1"/>
  <c r="O53" i="6"/>
  <c r="AB53" i="6"/>
  <c r="AA54" i="6"/>
  <c r="AK53" i="6"/>
  <c r="X53" i="6" l="1"/>
  <c r="X54" i="6"/>
  <c r="N55" i="6"/>
  <c r="O54" i="6"/>
  <c r="AB54" i="6"/>
  <c r="AA55" i="6"/>
  <c r="AK54" i="6"/>
  <c r="N56" i="6" l="1"/>
  <c r="O55" i="6"/>
  <c r="AB55" i="6"/>
  <c r="AA56" i="6"/>
  <c r="AK55" i="6"/>
  <c r="X55" i="6" l="1"/>
  <c r="X56" i="6"/>
  <c r="N57" i="6"/>
  <c r="O56" i="6"/>
  <c r="AB56" i="6"/>
  <c r="AA57" i="6"/>
  <c r="AK56" i="6"/>
  <c r="X57" i="6" l="1"/>
  <c r="N58" i="6"/>
  <c r="O57" i="6"/>
  <c r="AB57" i="6"/>
  <c r="AA58" i="6"/>
  <c r="AK57" i="6"/>
  <c r="X58" i="6" l="1"/>
  <c r="N59" i="6"/>
  <c r="O58" i="6"/>
  <c r="AK58" i="6"/>
  <c r="AB58" i="6"/>
  <c r="AA59" i="6"/>
  <c r="X59" i="6" l="1"/>
  <c r="N60" i="6"/>
  <c r="O59" i="6"/>
  <c r="AA60" i="6"/>
  <c r="AK59" i="6"/>
  <c r="AB59" i="6"/>
  <c r="X60" i="6" l="1"/>
  <c r="N61" i="6"/>
  <c r="O60" i="6"/>
  <c r="AB60" i="6"/>
  <c r="AA61" i="6"/>
  <c r="AK60" i="6"/>
  <c r="X61" i="6" l="1"/>
  <c r="N62" i="6"/>
  <c r="O61" i="6"/>
  <c r="AA62" i="6"/>
  <c r="AK61" i="6"/>
  <c r="AB61" i="6"/>
  <c r="X62" i="6" l="1"/>
  <c r="N63" i="6"/>
  <c r="O62" i="6"/>
  <c r="AB62" i="6"/>
  <c r="AA63" i="6"/>
  <c r="AK62" i="6"/>
  <c r="X63" i="6" l="1"/>
  <c r="N64" i="6"/>
  <c r="O63" i="6"/>
  <c r="AB63" i="6"/>
  <c r="AA64" i="6"/>
  <c r="AK63" i="6"/>
  <c r="X64" i="6" l="1"/>
  <c r="N65" i="6"/>
  <c r="O64" i="6"/>
  <c r="AB64" i="6"/>
  <c r="AA65" i="6"/>
  <c r="AK64" i="6"/>
  <c r="X65" i="6" l="1"/>
  <c r="N66" i="6"/>
  <c r="O65" i="6"/>
  <c r="AB65" i="6"/>
  <c r="AA66" i="6"/>
  <c r="AK65" i="6"/>
  <c r="X66" i="6" l="1"/>
  <c r="N67" i="6"/>
  <c r="O66" i="6"/>
  <c r="AB66" i="6"/>
  <c r="AA67" i="6"/>
  <c r="AK66" i="6"/>
  <c r="X67" i="6" l="1"/>
  <c r="N68" i="6"/>
  <c r="O67" i="6"/>
  <c r="AA68" i="6"/>
  <c r="AB67" i="6"/>
  <c r="AK67" i="6"/>
  <c r="X68" i="6" l="1"/>
  <c r="N69" i="6"/>
  <c r="O68" i="6"/>
  <c r="AB68" i="6"/>
  <c r="AA69" i="6"/>
  <c r="AK68" i="6"/>
  <c r="X69" i="6" l="1"/>
  <c r="N70" i="6"/>
  <c r="O69" i="6"/>
  <c r="AK69" i="6"/>
  <c r="AB69" i="6"/>
  <c r="AA70" i="6"/>
  <c r="X70" i="6" l="1"/>
  <c r="N71" i="6"/>
  <c r="O70" i="6"/>
  <c r="AB70" i="6"/>
  <c r="AA71" i="6"/>
  <c r="AK70" i="6"/>
  <c r="X71" i="6" l="1"/>
  <c r="N72" i="6"/>
  <c r="O71" i="6"/>
  <c r="AB71" i="6"/>
  <c r="AA72" i="6"/>
  <c r="AK71" i="6"/>
  <c r="X72" i="6" l="1"/>
  <c r="N73" i="6"/>
  <c r="O72" i="6"/>
  <c r="AB72" i="6"/>
  <c r="AA73" i="6"/>
  <c r="AK72" i="6"/>
  <c r="X73" i="6" l="1"/>
  <c r="N74" i="6"/>
  <c r="O73" i="6"/>
  <c r="AB73" i="6"/>
  <c r="AA74" i="6"/>
  <c r="AK73" i="6"/>
  <c r="X74" i="6" l="1"/>
  <c r="N75" i="6"/>
  <c r="O74" i="6"/>
  <c r="AB74" i="6"/>
  <c r="AA75" i="6"/>
  <c r="AK74" i="6"/>
  <c r="X75" i="6" l="1"/>
  <c r="N76" i="6"/>
  <c r="O75" i="6"/>
  <c r="AA76" i="6"/>
  <c r="AB75" i="6"/>
  <c r="AK75" i="6" l="1"/>
  <c r="AK76" i="6"/>
  <c r="X76" i="6"/>
  <c r="N77" i="6"/>
  <c r="O76" i="6"/>
  <c r="AB76" i="6"/>
  <c r="AA77" i="6"/>
  <c r="X77" i="6" l="1"/>
  <c r="N78" i="6"/>
  <c r="O77" i="6"/>
  <c r="AA78" i="6"/>
  <c r="AB77" i="6"/>
  <c r="AK77" i="6" l="1"/>
  <c r="AK78" i="6"/>
  <c r="X78" i="6"/>
  <c r="N79" i="6"/>
  <c r="O78" i="6"/>
  <c r="AB78" i="6"/>
  <c r="AA79" i="6"/>
  <c r="X79" i="6" l="1"/>
  <c r="N80" i="6"/>
  <c r="O79" i="6"/>
  <c r="AA80" i="6"/>
  <c r="AB79" i="6"/>
  <c r="AK79" i="6" l="1"/>
  <c r="AK80" i="6"/>
  <c r="X80" i="6"/>
  <c r="N81" i="6"/>
  <c r="O80" i="6"/>
  <c r="AB80" i="6"/>
  <c r="AA81" i="6"/>
  <c r="AK81" i="6" l="1"/>
  <c r="X81" i="6"/>
  <c r="N82" i="6"/>
  <c r="O81" i="6"/>
  <c r="AB81" i="6"/>
  <c r="AA82" i="6"/>
  <c r="AK82" i="6" l="1"/>
  <c r="X82" i="6"/>
  <c r="N83" i="6"/>
  <c r="O82" i="6"/>
  <c r="AB82" i="6"/>
  <c r="AA83" i="6"/>
  <c r="AK83" i="6" l="1"/>
  <c r="X83" i="6"/>
  <c r="N84" i="6"/>
  <c r="O83" i="6"/>
  <c r="AB83" i="6"/>
  <c r="AA84" i="6"/>
  <c r="X84" i="6" l="1"/>
  <c r="N85" i="6"/>
  <c r="O84" i="6"/>
  <c r="AB84" i="6"/>
  <c r="AK84" i="6"/>
  <c r="AA85" i="6"/>
  <c r="X85" i="6" l="1"/>
  <c r="N86" i="6"/>
  <c r="O85" i="6"/>
  <c r="AB85" i="6"/>
  <c r="AK85" i="6"/>
  <c r="AA86" i="6"/>
  <c r="AK86" i="6" l="1"/>
  <c r="N87" i="6"/>
  <c r="O86" i="6"/>
  <c r="AB86" i="6"/>
  <c r="AA87" i="6"/>
  <c r="X86" i="6" l="1"/>
  <c r="AK87" i="6"/>
  <c r="X87" i="6"/>
  <c r="N88" i="6"/>
  <c r="O87" i="6"/>
  <c r="AB87" i="6"/>
  <c r="AA88" i="6"/>
  <c r="AK88" i="6" l="1"/>
  <c r="N89" i="6"/>
  <c r="O88" i="6"/>
  <c r="AB88" i="6"/>
  <c r="AA89" i="6"/>
  <c r="X88" i="6" l="1"/>
  <c r="AK89" i="6"/>
  <c r="X89" i="6"/>
  <c r="N90" i="6"/>
  <c r="O89" i="6"/>
  <c r="AB89" i="6"/>
  <c r="AA90" i="6"/>
  <c r="AK90" i="6" l="1"/>
  <c r="N91" i="6"/>
  <c r="O90" i="6"/>
  <c r="AB90" i="6"/>
  <c r="AA91" i="6"/>
  <c r="X90" i="6" l="1"/>
  <c r="AK91" i="6"/>
  <c r="X91" i="6"/>
  <c r="N92" i="6"/>
  <c r="O91" i="6"/>
  <c r="AA92" i="6"/>
  <c r="AB91" i="6"/>
  <c r="N93" i="6" l="1"/>
  <c r="O92" i="6"/>
  <c r="AB92" i="6"/>
  <c r="AA93" i="6"/>
  <c r="AK92" i="6"/>
  <c r="X92" i="6" l="1"/>
  <c r="AK93" i="6"/>
  <c r="X93" i="6"/>
  <c r="N94" i="6"/>
  <c r="O93" i="6"/>
  <c r="AB93" i="6"/>
  <c r="AA94" i="6"/>
  <c r="AK94" i="6" l="1"/>
  <c r="N95" i="6"/>
  <c r="O94" i="6"/>
  <c r="AB94" i="6"/>
  <c r="AA95" i="6"/>
  <c r="X94" i="6" l="1"/>
  <c r="AK95" i="6"/>
  <c r="X95" i="6"/>
  <c r="N96" i="6"/>
  <c r="O95" i="6"/>
  <c r="AB95" i="6"/>
  <c r="AA96" i="6"/>
  <c r="AK96" i="6" l="1"/>
  <c r="X96" i="6"/>
  <c r="N97" i="6"/>
  <c r="O96" i="6"/>
  <c r="AB96" i="6"/>
  <c r="AA97" i="6"/>
  <c r="AK97" i="6" l="1"/>
  <c r="X97" i="6"/>
  <c r="N98" i="6"/>
  <c r="O97" i="6"/>
  <c r="AB97" i="6"/>
  <c r="AA98" i="6"/>
  <c r="AK98" i="6" l="1"/>
  <c r="X98" i="6"/>
  <c r="N99" i="6"/>
  <c r="O98" i="6"/>
  <c r="AB98" i="6"/>
  <c r="AA99" i="6"/>
  <c r="AK99" i="6" l="1"/>
  <c r="X99" i="6"/>
  <c r="N100" i="6"/>
  <c r="O99" i="6"/>
  <c r="AA100" i="6"/>
  <c r="AB99" i="6"/>
  <c r="AK100" i="6" l="1"/>
  <c r="X100" i="6"/>
  <c r="N101" i="6"/>
  <c r="O100" i="6"/>
  <c r="AB100" i="6"/>
  <c r="AA101" i="6"/>
  <c r="AK101" i="6" l="1"/>
  <c r="X101" i="6"/>
  <c r="N102" i="6"/>
  <c r="O101" i="6"/>
  <c r="AB101" i="6"/>
  <c r="AA102" i="6"/>
  <c r="AK102" i="6" l="1"/>
  <c r="X102" i="6"/>
  <c r="N103" i="6"/>
  <c r="O102" i="6"/>
  <c r="AB102" i="6"/>
  <c r="AA103" i="6"/>
  <c r="AK103" i="6" l="1"/>
  <c r="X103" i="6"/>
  <c r="N104" i="6"/>
  <c r="O103" i="6"/>
  <c r="AB103" i="6"/>
  <c r="AA104" i="6"/>
  <c r="AK104" i="6" l="1"/>
  <c r="X104" i="6"/>
  <c r="N105" i="6"/>
  <c r="O104" i="6"/>
  <c r="AB104" i="6"/>
  <c r="AA105" i="6"/>
  <c r="X105" i="6" l="1"/>
  <c r="N106" i="6"/>
  <c r="O105" i="6"/>
  <c r="AB105" i="6"/>
  <c r="AA106" i="6"/>
  <c r="AK105" i="6"/>
  <c r="AK106" i="6" l="1"/>
  <c r="X106" i="6"/>
  <c r="N107" i="6"/>
  <c r="O106" i="6"/>
  <c r="AB106" i="6"/>
  <c r="AA107" i="6"/>
  <c r="AK107" i="6" l="1"/>
  <c r="X107" i="6"/>
  <c r="N108" i="6"/>
  <c r="O107" i="6"/>
  <c r="AB107" i="6"/>
  <c r="AA108" i="6"/>
  <c r="AK108" i="6" l="1"/>
  <c r="X108" i="6"/>
  <c r="N109" i="6"/>
  <c r="O108" i="6"/>
  <c r="AB108" i="6"/>
  <c r="AA109" i="6"/>
  <c r="AK109" i="6" l="1"/>
  <c r="X109" i="6"/>
  <c r="N110" i="6"/>
  <c r="O109" i="6"/>
  <c r="AA110" i="6"/>
  <c r="AB109" i="6"/>
  <c r="AK110" i="6" l="1"/>
  <c r="X110" i="6"/>
  <c r="N111" i="6"/>
  <c r="O110" i="6"/>
  <c r="AB110" i="6"/>
  <c r="AA111" i="6"/>
  <c r="AK111" i="6" l="1"/>
  <c r="X111" i="6"/>
  <c r="N112" i="6"/>
  <c r="O111" i="6"/>
  <c r="AB111" i="6"/>
  <c r="AA112" i="6"/>
  <c r="X112" i="6" l="1"/>
  <c r="N113" i="6"/>
  <c r="O112" i="6"/>
  <c r="AB112" i="6"/>
  <c r="AA113" i="6"/>
  <c r="AK112" i="6"/>
  <c r="AK113" i="6" l="1"/>
  <c r="X113" i="6"/>
  <c r="N114" i="6"/>
  <c r="O113" i="6"/>
  <c r="AB113" i="6"/>
  <c r="AA114" i="6"/>
  <c r="AK114" i="6" l="1"/>
  <c r="X114" i="6"/>
  <c r="N115" i="6"/>
  <c r="O114" i="6"/>
  <c r="AB114" i="6"/>
  <c r="AA115" i="6"/>
  <c r="AK115" i="6" l="1"/>
  <c r="X115" i="6"/>
  <c r="N116" i="6"/>
  <c r="O115" i="6"/>
  <c r="AB115" i="6"/>
  <c r="AA116" i="6"/>
  <c r="AK116" i="6" l="1"/>
  <c r="X116" i="6"/>
  <c r="N117" i="6"/>
  <c r="O116" i="6"/>
  <c r="AB116" i="6"/>
  <c r="AA117" i="6"/>
  <c r="AK117" i="6" l="1"/>
  <c r="X117" i="6"/>
  <c r="N118" i="6"/>
  <c r="O117" i="6"/>
  <c r="AA118" i="6"/>
  <c r="AB117" i="6"/>
  <c r="AK118" i="6" l="1"/>
  <c r="X118" i="6"/>
  <c r="N119" i="6"/>
  <c r="O118" i="6"/>
  <c r="AB118" i="6"/>
  <c r="AA119" i="6"/>
  <c r="AK119" i="6" l="1"/>
  <c r="X119" i="6"/>
  <c r="N120" i="6"/>
  <c r="O119" i="6"/>
  <c r="AB119" i="6"/>
  <c r="AA120" i="6"/>
  <c r="AK120" i="6" l="1"/>
  <c r="X120" i="6"/>
  <c r="N121" i="6"/>
  <c r="O120" i="6"/>
  <c r="AB120" i="6"/>
  <c r="AA121" i="6"/>
  <c r="AK121" i="6" l="1"/>
  <c r="X121" i="6"/>
  <c r="N122" i="6"/>
  <c r="O121" i="6"/>
  <c r="AB121" i="6"/>
  <c r="AA122" i="6"/>
  <c r="AK122" i="6" l="1"/>
  <c r="X122" i="6"/>
  <c r="N123" i="6"/>
  <c r="O122" i="6"/>
  <c r="AB122" i="6"/>
  <c r="AA123" i="6"/>
  <c r="AK123" i="6" l="1"/>
  <c r="X123" i="6"/>
  <c r="N124" i="6"/>
  <c r="O123" i="6"/>
  <c r="AB123" i="6"/>
  <c r="AA124" i="6"/>
  <c r="AK124" i="6" l="1"/>
  <c r="X124" i="6"/>
  <c r="N125" i="6"/>
  <c r="O124" i="6"/>
  <c r="AB124" i="6"/>
  <c r="AA125" i="6"/>
  <c r="AK125" i="6" l="1"/>
  <c r="X125" i="6"/>
  <c r="N126" i="6"/>
  <c r="O125" i="6"/>
  <c r="AA126" i="6"/>
  <c r="AB125" i="6"/>
  <c r="AK126" i="6" l="1"/>
  <c r="X126" i="6"/>
  <c r="N127" i="6"/>
  <c r="O126" i="6"/>
  <c r="AB126" i="6"/>
  <c r="AA127" i="6"/>
  <c r="AK127" i="6" l="1"/>
  <c r="X127" i="6"/>
  <c r="N128" i="6"/>
  <c r="O127" i="6"/>
  <c r="AB127" i="6"/>
  <c r="AA128" i="6"/>
  <c r="AK128" i="6" l="1"/>
  <c r="X128" i="6"/>
  <c r="N129" i="6"/>
  <c r="O128" i="6"/>
  <c r="AB128" i="6"/>
  <c r="AA129" i="6"/>
  <c r="AK129" i="6" l="1"/>
  <c r="X129" i="6"/>
  <c r="N130" i="6"/>
  <c r="O129" i="6"/>
  <c r="AB129" i="6"/>
  <c r="AA130" i="6"/>
  <c r="AK130" i="6" l="1"/>
  <c r="X130" i="6"/>
  <c r="N131" i="6"/>
  <c r="O130" i="6"/>
  <c r="AB130" i="6"/>
  <c r="AA131" i="6"/>
  <c r="AK131" i="6" l="1"/>
  <c r="X131" i="6"/>
  <c r="N132" i="6"/>
  <c r="O131" i="6"/>
  <c r="AB131" i="6"/>
  <c r="AA132" i="6"/>
  <c r="AK132" i="6" l="1"/>
  <c r="X132" i="6"/>
  <c r="N133" i="6"/>
  <c r="O132" i="6"/>
  <c r="AB132" i="6"/>
  <c r="AA133" i="6"/>
  <c r="AK133" i="6" l="1"/>
  <c r="X133" i="6"/>
  <c r="N134" i="6"/>
  <c r="O133" i="6"/>
  <c r="AA134" i="6"/>
  <c r="AB133" i="6"/>
  <c r="AK134" i="6" l="1"/>
  <c r="X134" i="6"/>
  <c r="N135" i="6"/>
  <c r="V134" i="6"/>
  <c r="O134" i="6"/>
  <c r="AB134" i="6"/>
  <c r="AA135" i="6"/>
  <c r="AK135" i="6" l="1"/>
  <c r="P135" i="6"/>
  <c r="X135" i="6"/>
  <c r="N136" i="6"/>
  <c r="S135" i="6"/>
  <c r="V135" i="6"/>
  <c r="R135" i="6"/>
  <c r="U135" i="6"/>
  <c r="O135" i="6"/>
  <c r="T135" i="6"/>
  <c r="AB135" i="6"/>
  <c r="AA136" i="6"/>
  <c r="AK136" i="6" l="1"/>
  <c r="P136" i="6"/>
  <c r="X136" i="6"/>
  <c r="N137" i="6"/>
  <c r="S136" i="6"/>
  <c r="V136" i="6"/>
  <c r="T136" i="6"/>
  <c r="R136" i="6"/>
  <c r="U136" i="6"/>
  <c r="O136" i="6"/>
  <c r="AB136" i="6"/>
  <c r="AA137" i="6"/>
  <c r="AK137" i="6" l="1"/>
  <c r="P137" i="6"/>
  <c r="X137" i="6"/>
  <c r="N138" i="6"/>
  <c r="S137" i="6"/>
  <c r="V137" i="6"/>
  <c r="R137" i="6"/>
  <c r="U137" i="6"/>
  <c r="O137" i="6"/>
  <c r="T137" i="6"/>
  <c r="AB137" i="6"/>
  <c r="AA138" i="6"/>
  <c r="AK138" i="6" l="1"/>
  <c r="P138" i="6"/>
  <c r="X138" i="6"/>
  <c r="N139" i="6"/>
  <c r="S138" i="6"/>
  <c r="V138" i="6"/>
  <c r="T138" i="6"/>
  <c r="O138" i="6"/>
  <c r="U138" i="6"/>
  <c r="R138" i="6"/>
  <c r="AB138" i="6"/>
  <c r="AA139" i="6"/>
  <c r="AK139" i="6" l="1"/>
  <c r="P139" i="6"/>
  <c r="X139" i="6"/>
  <c r="N140" i="6"/>
  <c r="S139" i="6"/>
  <c r="V139" i="6"/>
  <c r="R139" i="6"/>
  <c r="T139" i="6"/>
  <c r="U139" i="6"/>
  <c r="O139" i="6"/>
  <c r="AB139" i="6"/>
  <c r="AA140" i="6"/>
  <c r="P140" i="6" l="1"/>
  <c r="X140" i="6"/>
  <c r="N141" i="6"/>
  <c r="S140" i="6"/>
  <c r="V140" i="6"/>
  <c r="O140" i="6"/>
  <c r="U140" i="6"/>
  <c r="R140" i="6"/>
  <c r="T140" i="6"/>
  <c r="AB140" i="6"/>
  <c r="AK140" i="6"/>
  <c r="AA141" i="6"/>
  <c r="AK141" i="6" l="1"/>
  <c r="P141" i="6"/>
  <c r="X141" i="6"/>
  <c r="N142" i="6"/>
  <c r="S141" i="6"/>
  <c r="T141" i="6"/>
  <c r="R141" i="6"/>
  <c r="V141" i="6"/>
  <c r="U141" i="6"/>
  <c r="O141" i="6"/>
  <c r="AB141" i="6"/>
  <c r="AA142" i="6"/>
  <c r="P142" i="6" l="1"/>
  <c r="X142" i="6"/>
  <c r="N143" i="6"/>
  <c r="S142" i="6"/>
  <c r="V142" i="6"/>
  <c r="R142" i="6"/>
  <c r="U142" i="6"/>
  <c r="O142" i="6"/>
  <c r="T142" i="6"/>
  <c r="AB142" i="6"/>
  <c r="AA143" i="6"/>
  <c r="AK142" i="6"/>
  <c r="P143" i="6" l="1"/>
  <c r="X143" i="6"/>
  <c r="N144" i="6"/>
  <c r="S143" i="6"/>
  <c r="V143" i="6"/>
  <c r="R143" i="6"/>
  <c r="U143" i="6"/>
  <c r="O143" i="6"/>
  <c r="T143" i="6"/>
  <c r="AK143" i="6"/>
  <c r="AB143" i="6"/>
  <c r="AA144" i="6"/>
  <c r="AK144" i="6" l="1"/>
  <c r="P144" i="6"/>
  <c r="X144" i="6"/>
  <c r="N145" i="6"/>
  <c r="S144" i="6"/>
  <c r="V144" i="6"/>
  <c r="R144" i="6"/>
  <c r="U144" i="6"/>
  <c r="O144" i="6"/>
  <c r="T144" i="6"/>
  <c r="AB144" i="6"/>
  <c r="AA145" i="6"/>
  <c r="AK145" i="6" l="1"/>
  <c r="P145" i="6"/>
  <c r="X145" i="6"/>
  <c r="N146" i="6"/>
  <c r="S145" i="6"/>
  <c r="T145" i="6"/>
  <c r="V145" i="6"/>
  <c r="R145" i="6"/>
  <c r="U145" i="6"/>
  <c r="O145" i="6"/>
  <c r="AB145" i="6"/>
  <c r="AA146" i="6"/>
  <c r="AK146" i="6" l="1"/>
  <c r="P146" i="6"/>
  <c r="X146" i="6"/>
  <c r="N147" i="6"/>
  <c r="S146" i="6"/>
  <c r="V146" i="6"/>
  <c r="O146" i="6"/>
  <c r="U146" i="6"/>
  <c r="R146" i="6"/>
  <c r="T146" i="6"/>
  <c r="AB146" i="6"/>
  <c r="AA147" i="6"/>
  <c r="AK147" i="6" l="1"/>
  <c r="P147" i="6"/>
  <c r="X147" i="6"/>
  <c r="N148" i="6"/>
  <c r="S147" i="6"/>
  <c r="V147" i="6"/>
  <c r="R147" i="6"/>
  <c r="T147" i="6"/>
  <c r="U147" i="6"/>
  <c r="O147" i="6"/>
  <c r="AB147" i="6"/>
  <c r="AA148" i="6"/>
  <c r="AK148" i="6" l="1"/>
  <c r="P148" i="6"/>
  <c r="X148" i="6"/>
  <c r="N149" i="6"/>
  <c r="S148" i="6"/>
  <c r="V148" i="6"/>
  <c r="R148" i="6"/>
  <c r="T148" i="6"/>
  <c r="U148" i="6"/>
  <c r="O148" i="6"/>
  <c r="AB148" i="6"/>
  <c r="AA149" i="6"/>
  <c r="AK149" i="6" l="1"/>
  <c r="P149" i="6"/>
  <c r="X149" i="6"/>
  <c r="N150" i="6"/>
  <c r="S149" i="6"/>
  <c r="R149" i="6"/>
  <c r="T149" i="6"/>
  <c r="V149" i="6"/>
  <c r="U149" i="6"/>
  <c r="O149" i="6"/>
  <c r="AB149" i="6"/>
  <c r="AA150" i="6"/>
  <c r="P150" i="6" l="1"/>
  <c r="X150" i="6"/>
  <c r="N151" i="6"/>
  <c r="S150" i="6"/>
  <c r="V150" i="6"/>
  <c r="T150" i="6"/>
  <c r="R150" i="6"/>
  <c r="U150" i="6"/>
  <c r="O150" i="6"/>
  <c r="AB150" i="6"/>
  <c r="AA151" i="6"/>
  <c r="AK150" i="6"/>
  <c r="AK151" i="6" l="1"/>
  <c r="P151" i="6"/>
  <c r="X151" i="6"/>
  <c r="N152" i="6"/>
  <c r="S151" i="6"/>
  <c r="V151" i="6"/>
  <c r="T151" i="6"/>
  <c r="R151" i="6"/>
  <c r="U151" i="6"/>
  <c r="O151" i="6"/>
  <c r="AB151" i="6"/>
  <c r="AA152" i="6"/>
  <c r="AK152" i="6" l="1"/>
  <c r="P152" i="6"/>
  <c r="X152" i="6"/>
  <c r="N153" i="6"/>
  <c r="S152" i="6"/>
  <c r="V152" i="6"/>
  <c r="R152" i="6"/>
  <c r="U152" i="6"/>
  <c r="O152" i="6"/>
  <c r="T152" i="6"/>
  <c r="AB152" i="6"/>
  <c r="AA153" i="6"/>
  <c r="AK153" i="6" l="1"/>
  <c r="P153" i="6"/>
  <c r="X153" i="6"/>
  <c r="N154" i="6"/>
  <c r="S153" i="6"/>
  <c r="T153" i="6"/>
  <c r="R153" i="6"/>
  <c r="V153" i="6"/>
  <c r="U153" i="6"/>
  <c r="O153" i="6"/>
  <c r="AB153" i="6"/>
  <c r="AA154" i="6"/>
  <c r="P154" i="6" l="1"/>
  <c r="X154" i="6"/>
  <c r="N155" i="6"/>
  <c r="S154" i="6"/>
  <c r="V154" i="6"/>
  <c r="T154" i="6"/>
  <c r="O154" i="6"/>
  <c r="U154" i="6"/>
  <c r="R154" i="6"/>
  <c r="AB154" i="6"/>
  <c r="AA155" i="6"/>
  <c r="AK154" i="6"/>
  <c r="AK155" i="6" l="1"/>
  <c r="P155" i="6"/>
  <c r="X155" i="6"/>
  <c r="N156" i="6"/>
  <c r="S155" i="6"/>
  <c r="V155" i="6"/>
  <c r="R155" i="6"/>
  <c r="U155" i="6"/>
  <c r="O155" i="6"/>
  <c r="T155" i="6"/>
  <c r="AB155" i="6"/>
  <c r="AA156" i="6"/>
  <c r="AK156" i="6" l="1"/>
  <c r="P156" i="6"/>
  <c r="X156" i="6"/>
  <c r="N157" i="6"/>
  <c r="S156" i="6"/>
  <c r="V156" i="6"/>
  <c r="O156" i="6"/>
  <c r="U156" i="6"/>
  <c r="R156" i="6"/>
  <c r="T156" i="6"/>
  <c r="AB156" i="6"/>
  <c r="AA157" i="6"/>
  <c r="AK157" i="6" l="1"/>
  <c r="P157" i="6"/>
  <c r="X157" i="6"/>
  <c r="N158" i="6"/>
  <c r="S157" i="6"/>
  <c r="R157" i="6"/>
  <c r="U157" i="6"/>
  <c r="O157" i="6"/>
  <c r="T157" i="6"/>
  <c r="V157" i="6"/>
  <c r="AB157" i="6"/>
  <c r="AA158" i="6"/>
  <c r="AK158" i="6" l="1"/>
  <c r="P158" i="6"/>
  <c r="X158" i="6"/>
  <c r="N159" i="6"/>
  <c r="S158" i="6"/>
  <c r="V158" i="6"/>
  <c r="R158" i="6"/>
  <c r="U158" i="6"/>
  <c r="O158" i="6"/>
  <c r="T158" i="6"/>
  <c r="AB158" i="6"/>
  <c r="AA159" i="6"/>
  <c r="AK159" i="6" l="1"/>
  <c r="P159" i="6"/>
  <c r="X159" i="6"/>
  <c r="N160" i="6"/>
  <c r="S159" i="6"/>
  <c r="V159" i="6"/>
  <c r="R159" i="6"/>
  <c r="U159" i="6"/>
  <c r="O159" i="6"/>
  <c r="T159" i="6"/>
  <c r="AB159" i="6"/>
  <c r="AA160" i="6"/>
  <c r="AK160" i="6" l="1"/>
  <c r="P160" i="6"/>
  <c r="X160" i="6"/>
  <c r="N161" i="6"/>
  <c r="S160" i="6"/>
  <c r="V160" i="6"/>
  <c r="T160" i="6"/>
  <c r="R160" i="6"/>
  <c r="U160" i="6"/>
  <c r="O160" i="6"/>
  <c r="AB160" i="6"/>
  <c r="AA161" i="6"/>
  <c r="P161" i="6" l="1"/>
  <c r="X161" i="6"/>
  <c r="N162" i="6"/>
  <c r="S161" i="6"/>
  <c r="T161" i="6"/>
  <c r="R161" i="6"/>
  <c r="U161" i="6"/>
  <c r="O161" i="6"/>
  <c r="V161" i="6"/>
  <c r="AB161" i="6"/>
  <c r="AA162" i="6"/>
  <c r="AK161" i="6"/>
  <c r="AK162" i="6" l="1"/>
  <c r="P162" i="6"/>
  <c r="X162" i="6"/>
  <c r="N163" i="6"/>
  <c r="S162" i="6"/>
  <c r="V162" i="6"/>
  <c r="R162" i="6"/>
  <c r="U162" i="6"/>
  <c r="O162" i="6"/>
  <c r="T162" i="6"/>
  <c r="AB162" i="6"/>
  <c r="AA163" i="6"/>
  <c r="AK163" i="6" l="1"/>
  <c r="P163" i="6"/>
  <c r="X163" i="6"/>
  <c r="N164" i="6"/>
  <c r="S163" i="6"/>
  <c r="T163" i="6"/>
  <c r="R163" i="6"/>
  <c r="U163" i="6"/>
  <c r="O163" i="6"/>
  <c r="V163" i="6"/>
  <c r="AB163" i="6"/>
  <c r="AA164" i="6"/>
  <c r="AK164" i="6" l="1"/>
  <c r="P164" i="6"/>
  <c r="X164" i="6"/>
  <c r="N165" i="6"/>
  <c r="S164" i="6"/>
  <c r="V164" i="6"/>
  <c r="T164" i="6"/>
  <c r="R164" i="6"/>
  <c r="U164" i="6"/>
  <c r="O164" i="6"/>
  <c r="AB164" i="6"/>
  <c r="AA165" i="6"/>
  <c r="AK165" i="6" l="1"/>
  <c r="P165" i="6"/>
  <c r="X165" i="6"/>
  <c r="N166" i="6"/>
  <c r="S165" i="6"/>
  <c r="R165" i="6"/>
  <c r="T165" i="6"/>
  <c r="V165" i="6"/>
  <c r="U165" i="6"/>
  <c r="O165" i="6"/>
  <c r="AB165" i="6"/>
  <c r="AA166" i="6"/>
  <c r="AK166" i="6" l="1"/>
  <c r="P166" i="6"/>
  <c r="X166" i="6"/>
  <c r="N167" i="6"/>
  <c r="S166" i="6"/>
  <c r="V166" i="6"/>
  <c r="R166" i="6"/>
  <c r="T166" i="6"/>
  <c r="U166" i="6"/>
  <c r="O166" i="6"/>
  <c r="AB166" i="6"/>
  <c r="AA167" i="6"/>
  <c r="AK167" i="6" l="1"/>
  <c r="P167" i="6"/>
  <c r="X167" i="6"/>
  <c r="N168" i="6"/>
  <c r="S167" i="6"/>
  <c r="V167" i="6"/>
  <c r="R167" i="6"/>
  <c r="U167" i="6"/>
  <c r="O167" i="6"/>
  <c r="T167" i="6"/>
  <c r="AB167" i="6"/>
  <c r="AA168" i="6"/>
  <c r="AK168" i="6" l="1"/>
  <c r="P168" i="6"/>
  <c r="X168" i="6"/>
  <c r="N169" i="6"/>
  <c r="S168" i="6"/>
  <c r="V168" i="6"/>
  <c r="R168" i="6"/>
  <c r="T168" i="6"/>
  <c r="U168" i="6"/>
  <c r="O168" i="6"/>
  <c r="AB168" i="6"/>
  <c r="AA169" i="6"/>
  <c r="AK169" i="6" l="1"/>
  <c r="P169" i="6"/>
  <c r="X169" i="6"/>
  <c r="N170" i="6"/>
  <c r="S169" i="6"/>
  <c r="R169" i="6"/>
  <c r="T169" i="6"/>
  <c r="V169" i="6"/>
  <c r="U169" i="6"/>
  <c r="O169" i="6"/>
  <c r="AB169" i="6"/>
  <c r="AA170" i="6"/>
  <c r="P170" i="6" l="1"/>
  <c r="X170" i="6"/>
  <c r="N171" i="6"/>
  <c r="S170" i="6"/>
  <c r="V170" i="6"/>
  <c r="T170" i="6"/>
  <c r="R170" i="6"/>
  <c r="U170" i="6"/>
  <c r="O170" i="6"/>
  <c r="AB170" i="6"/>
  <c r="AA171" i="6"/>
  <c r="AK170" i="6"/>
  <c r="AK171" i="6" l="1"/>
  <c r="P171" i="6"/>
  <c r="X171" i="6"/>
  <c r="N172" i="6"/>
  <c r="S171" i="6"/>
  <c r="V171" i="6"/>
  <c r="R171" i="6"/>
  <c r="U171" i="6"/>
  <c r="O171" i="6"/>
  <c r="T171" i="6"/>
  <c r="AB171" i="6"/>
  <c r="AA172" i="6"/>
  <c r="AK172" i="6" l="1"/>
  <c r="P172" i="6"/>
  <c r="X172" i="6"/>
  <c r="N173" i="6"/>
  <c r="S172" i="6"/>
  <c r="V172" i="6"/>
  <c r="O172" i="6"/>
  <c r="U172" i="6"/>
  <c r="R172" i="6"/>
  <c r="T172" i="6"/>
  <c r="AB172" i="6"/>
  <c r="AA173" i="6"/>
  <c r="AK173" i="6" l="1"/>
  <c r="P173" i="6"/>
  <c r="X173" i="6"/>
  <c r="N174" i="6"/>
  <c r="S173" i="6"/>
  <c r="R173" i="6"/>
  <c r="T173" i="6"/>
  <c r="V173" i="6"/>
  <c r="U173" i="6"/>
  <c r="O173" i="6"/>
  <c r="AB173" i="6"/>
  <c r="AA174" i="6"/>
  <c r="AK174" i="6" l="1"/>
  <c r="P174" i="6"/>
  <c r="X174" i="6"/>
  <c r="N175" i="6"/>
  <c r="S174" i="6"/>
  <c r="V174" i="6"/>
  <c r="T174" i="6"/>
  <c r="O174" i="6"/>
  <c r="U174" i="6"/>
  <c r="R174" i="6"/>
  <c r="AB174" i="6"/>
  <c r="AA175" i="6"/>
  <c r="AK175" i="6" l="1"/>
  <c r="P175" i="6"/>
  <c r="X175" i="6"/>
  <c r="N176" i="6"/>
  <c r="S175" i="6"/>
  <c r="V175" i="6"/>
  <c r="T175" i="6"/>
  <c r="R175" i="6"/>
  <c r="U175" i="6"/>
  <c r="O175" i="6"/>
  <c r="AB175" i="6"/>
  <c r="AA176" i="6"/>
  <c r="AK176" i="6" l="1"/>
  <c r="P176" i="6"/>
  <c r="X176" i="6"/>
  <c r="N177" i="6"/>
  <c r="S176" i="6"/>
  <c r="V176" i="6"/>
  <c r="T176" i="6"/>
  <c r="R176" i="6"/>
  <c r="U176" i="6"/>
  <c r="O176" i="6"/>
  <c r="AB176" i="6"/>
  <c r="AA177" i="6"/>
  <c r="AK177" i="6" l="1"/>
  <c r="P177" i="6"/>
  <c r="X177" i="6"/>
  <c r="N178" i="6"/>
  <c r="S177" i="6"/>
  <c r="R177" i="6"/>
  <c r="T177" i="6"/>
  <c r="V177" i="6"/>
  <c r="U177" i="6"/>
  <c r="O177" i="6"/>
  <c r="AB177" i="6"/>
  <c r="AA178" i="6"/>
  <c r="P178" i="6" l="1"/>
  <c r="X178" i="6"/>
  <c r="N179" i="6"/>
  <c r="S178" i="6"/>
  <c r="V178" i="6"/>
  <c r="R178" i="6"/>
  <c r="U178" i="6"/>
  <c r="O178" i="6"/>
  <c r="T178" i="6"/>
  <c r="AK178" i="6"/>
  <c r="AB178" i="6"/>
  <c r="AA179" i="6"/>
  <c r="AK179" i="6" l="1"/>
  <c r="P179" i="6"/>
  <c r="X179" i="6"/>
  <c r="N180" i="6"/>
  <c r="S179" i="6"/>
  <c r="T179" i="6"/>
  <c r="V179" i="6"/>
  <c r="R179" i="6"/>
  <c r="U179" i="6"/>
  <c r="O179" i="6"/>
  <c r="AB179" i="6"/>
  <c r="AA180" i="6"/>
  <c r="AK180" i="6" l="1"/>
  <c r="P180" i="6"/>
  <c r="X180" i="6"/>
  <c r="N181" i="6"/>
  <c r="S180" i="6"/>
  <c r="V180" i="6"/>
  <c r="R180" i="6"/>
  <c r="T180" i="6"/>
  <c r="U180" i="6"/>
  <c r="O180" i="6"/>
  <c r="AB180" i="6"/>
  <c r="AA181" i="6"/>
  <c r="AK181" i="6" l="1"/>
  <c r="P181" i="6"/>
  <c r="X181" i="6"/>
  <c r="N182" i="6"/>
  <c r="S181" i="6"/>
  <c r="V181" i="6"/>
  <c r="R181" i="6"/>
  <c r="T181" i="6"/>
  <c r="U181" i="6"/>
  <c r="O181" i="6"/>
  <c r="AB181" i="6"/>
  <c r="AA182" i="6"/>
  <c r="AK182" i="6" l="1"/>
  <c r="P182" i="6"/>
  <c r="X182" i="6"/>
  <c r="N183" i="6"/>
  <c r="R182" i="6"/>
  <c r="V182" i="6"/>
  <c r="S182" i="6"/>
  <c r="U182" i="6"/>
  <c r="O182" i="6"/>
  <c r="T182" i="6"/>
  <c r="AB182" i="6"/>
  <c r="AA183" i="6"/>
  <c r="AK183" i="6" l="1"/>
  <c r="P183" i="6"/>
  <c r="X183" i="6"/>
  <c r="N184" i="6"/>
  <c r="S183" i="6"/>
  <c r="V183" i="6"/>
  <c r="T183" i="6"/>
  <c r="R183" i="6"/>
  <c r="U183" i="6"/>
  <c r="O183" i="6"/>
  <c r="AB183" i="6"/>
  <c r="AA184" i="6"/>
  <c r="AK184" i="6" l="1"/>
  <c r="P184" i="6"/>
  <c r="X184" i="6"/>
  <c r="N185" i="6"/>
  <c r="S184" i="6"/>
  <c r="V184" i="6"/>
  <c r="T184" i="6"/>
  <c r="O184" i="6"/>
  <c r="U184" i="6"/>
  <c r="R184" i="6"/>
  <c r="AB184" i="6"/>
  <c r="AA185" i="6"/>
  <c r="AK185" i="6" l="1"/>
  <c r="P185" i="6"/>
  <c r="X185" i="6"/>
  <c r="N186" i="6"/>
  <c r="S185" i="6"/>
  <c r="R185" i="6"/>
  <c r="U185" i="6"/>
  <c r="O185" i="6"/>
  <c r="T185" i="6"/>
  <c r="V185" i="6"/>
  <c r="AB185" i="6"/>
  <c r="AA186" i="6"/>
  <c r="AK186" i="6" l="1"/>
  <c r="P186" i="6"/>
  <c r="X186" i="6"/>
  <c r="N187" i="6"/>
  <c r="S186" i="6"/>
  <c r="V186" i="6"/>
  <c r="R186" i="6"/>
  <c r="U186" i="6"/>
  <c r="O186" i="6"/>
  <c r="T186" i="6"/>
  <c r="AB186" i="6"/>
  <c r="AA187" i="6"/>
  <c r="AK187" i="6" l="1"/>
  <c r="P187" i="6"/>
  <c r="X187" i="6"/>
  <c r="N188" i="6"/>
  <c r="S187" i="6"/>
  <c r="R187" i="6"/>
  <c r="U187" i="6"/>
  <c r="O187" i="6"/>
  <c r="T187" i="6"/>
  <c r="V187" i="6"/>
  <c r="AB187" i="6"/>
  <c r="AA188" i="6"/>
  <c r="AK188" i="6" l="1"/>
  <c r="P188" i="6"/>
  <c r="X188" i="6"/>
  <c r="N189" i="6"/>
  <c r="S188" i="6"/>
  <c r="V188" i="6"/>
  <c r="T188" i="6"/>
  <c r="R188" i="6"/>
  <c r="U188" i="6"/>
  <c r="O188" i="6"/>
  <c r="AB188" i="6"/>
  <c r="AA189" i="6"/>
  <c r="AK189" i="6" l="1"/>
  <c r="P189" i="6"/>
  <c r="X189" i="6"/>
  <c r="N190" i="6"/>
  <c r="S189" i="6"/>
  <c r="U189" i="6"/>
  <c r="O189" i="6"/>
  <c r="T189" i="6"/>
  <c r="V189" i="6"/>
  <c r="R189" i="6"/>
  <c r="AB189" i="6"/>
  <c r="AA190" i="6"/>
  <c r="AK190" i="6" l="1"/>
  <c r="P190" i="6"/>
  <c r="X190" i="6"/>
  <c r="N191" i="6"/>
  <c r="S190" i="6"/>
  <c r="V190" i="6"/>
  <c r="R190" i="6"/>
  <c r="U190" i="6"/>
  <c r="O190" i="6"/>
  <c r="T190" i="6"/>
  <c r="AB190" i="6"/>
  <c r="AA191" i="6"/>
  <c r="AK191" i="6" l="1"/>
  <c r="P191" i="6"/>
  <c r="X191" i="6"/>
  <c r="N192" i="6"/>
  <c r="S191" i="6"/>
  <c r="R191" i="6"/>
  <c r="U191" i="6"/>
  <c r="O191" i="6"/>
  <c r="T191" i="6"/>
  <c r="V191" i="6"/>
  <c r="AB191" i="6"/>
  <c r="AA192" i="6"/>
  <c r="AK192" i="6" l="1"/>
  <c r="P192" i="6"/>
  <c r="X192" i="6"/>
  <c r="N193" i="6"/>
  <c r="S192" i="6"/>
  <c r="V192" i="6"/>
  <c r="O192" i="6"/>
  <c r="U192" i="6"/>
  <c r="R192" i="6"/>
  <c r="T192" i="6"/>
  <c r="AB192" i="6"/>
  <c r="AA193" i="6"/>
  <c r="P193" i="6" l="1"/>
  <c r="X193" i="6"/>
  <c r="N194" i="6"/>
  <c r="S193" i="6"/>
  <c r="V193" i="6"/>
  <c r="R193" i="6"/>
  <c r="U193" i="6"/>
  <c r="O193" i="6"/>
  <c r="T193" i="6"/>
  <c r="AK193" i="6"/>
  <c r="AB193" i="6"/>
  <c r="AA194" i="6"/>
  <c r="AK194" i="6" l="1"/>
  <c r="P194" i="6"/>
  <c r="X194" i="6"/>
  <c r="N195" i="6"/>
  <c r="R194" i="6"/>
  <c r="V194" i="6"/>
  <c r="S194" i="6"/>
  <c r="U194" i="6"/>
  <c r="O194" i="6"/>
  <c r="T194" i="6"/>
  <c r="AB194" i="6"/>
  <c r="AA195" i="6"/>
  <c r="AI194" i="6"/>
  <c r="AC195" i="6" l="1"/>
  <c r="AK195" i="6"/>
  <c r="P195" i="6"/>
  <c r="X195" i="6"/>
  <c r="N196" i="6"/>
  <c r="S195" i="6"/>
  <c r="R195" i="6"/>
  <c r="U195" i="6"/>
  <c r="O195" i="6"/>
  <c r="T195" i="6"/>
  <c r="V195" i="6"/>
  <c r="AH195" i="6"/>
  <c r="AB195" i="6"/>
  <c r="AE195" i="6"/>
  <c r="AG195" i="6"/>
  <c r="AF195" i="6"/>
  <c r="AA196" i="6"/>
  <c r="AI195" i="6"/>
  <c r="AC196" i="6" l="1"/>
  <c r="AK196" i="6"/>
  <c r="P196" i="6"/>
  <c r="X196" i="6"/>
  <c r="N197" i="6"/>
  <c r="S196" i="6"/>
  <c r="V196" i="6"/>
  <c r="R196" i="6"/>
  <c r="U196" i="6"/>
  <c r="O196" i="6"/>
  <c r="T196" i="6"/>
  <c r="AH196" i="6"/>
  <c r="AB196" i="6"/>
  <c r="AA197" i="6"/>
  <c r="AF196" i="6"/>
  <c r="AG196" i="6"/>
  <c r="AE196" i="6"/>
  <c r="AI196" i="6"/>
  <c r="AC197" i="6" l="1"/>
  <c r="AK197" i="6"/>
  <c r="P197" i="6"/>
  <c r="X197" i="6"/>
  <c r="N198" i="6"/>
  <c r="T197" i="6"/>
  <c r="V197" i="6"/>
  <c r="R197" i="6"/>
  <c r="U197" i="6"/>
  <c r="O197" i="6"/>
  <c r="S197" i="6"/>
  <c r="AB197" i="6"/>
  <c r="AH197" i="6"/>
  <c r="AE197" i="6"/>
  <c r="AG197" i="6"/>
  <c r="AF197" i="6"/>
  <c r="AA198" i="6"/>
  <c r="AI197" i="6"/>
  <c r="AC198" i="6" l="1"/>
  <c r="AK198" i="6"/>
  <c r="P198" i="6"/>
  <c r="X198" i="6"/>
  <c r="N199" i="6"/>
  <c r="S198" i="6"/>
  <c r="V198" i="6"/>
  <c r="R198" i="6"/>
  <c r="U198" i="6"/>
  <c r="O198" i="6"/>
  <c r="T198" i="6"/>
  <c r="AH198" i="6"/>
  <c r="AB198" i="6"/>
  <c r="AA199" i="6"/>
  <c r="AG198" i="6"/>
  <c r="AE198" i="6"/>
  <c r="AF198" i="6"/>
  <c r="AI198" i="6"/>
  <c r="AC199" i="6" l="1"/>
  <c r="AK199" i="6"/>
  <c r="P199" i="6"/>
  <c r="X199" i="6"/>
  <c r="N200" i="6"/>
  <c r="S199" i="6"/>
  <c r="V199" i="6"/>
  <c r="R199" i="6"/>
  <c r="U199" i="6"/>
  <c r="O199" i="6"/>
  <c r="T199" i="6"/>
  <c r="AH199" i="6"/>
  <c r="AB199" i="6"/>
  <c r="AA200" i="6"/>
  <c r="AE199" i="6"/>
  <c r="AG199" i="6"/>
  <c r="AF199" i="6"/>
  <c r="AI199" i="6"/>
  <c r="AC200" i="6" l="1"/>
  <c r="AK200" i="6"/>
  <c r="P200" i="6"/>
  <c r="X200" i="6"/>
  <c r="N201" i="6"/>
  <c r="S200" i="6"/>
  <c r="V200" i="6"/>
  <c r="O200" i="6"/>
  <c r="U200" i="6"/>
  <c r="R200" i="6"/>
  <c r="T200" i="6"/>
  <c r="AH200" i="6"/>
  <c r="AB200" i="6"/>
  <c r="AF200" i="6"/>
  <c r="AG200" i="6"/>
  <c r="AA201" i="6"/>
  <c r="AE200" i="6"/>
  <c r="AI200" i="6"/>
  <c r="AC201" i="6" l="1"/>
  <c r="AK201" i="6"/>
  <c r="P201" i="6"/>
  <c r="X201" i="6"/>
  <c r="N202" i="6"/>
  <c r="T201" i="6"/>
  <c r="V201" i="6"/>
  <c r="R201" i="6"/>
  <c r="U201" i="6"/>
  <c r="O201" i="6"/>
  <c r="S201" i="6"/>
  <c r="AH201" i="6"/>
  <c r="AB201" i="6"/>
  <c r="AF201" i="6"/>
  <c r="AG201" i="6"/>
  <c r="AE201" i="6"/>
  <c r="AA202" i="6"/>
  <c r="AI201" i="6"/>
  <c r="AC202" i="6" l="1"/>
  <c r="AK202" i="6"/>
  <c r="P202" i="6"/>
  <c r="X202" i="6"/>
  <c r="N203" i="6"/>
  <c r="S202" i="6"/>
  <c r="V202" i="6"/>
  <c r="R202" i="6"/>
  <c r="U202" i="6"/>
  <c r="O202" i="6"/>
  <c r="T202" i="6"/>
  <c r="AH202" i="6"/>
  <c r="AB202" i="6"/>
  <c r="AF202" i="6"/>
  <c r="AE202" i="6"/>
  <c r="AG202" i="6"/>
  <c r="AA203" i="6"/>
  <c r="AI202" i="6"/>
  <c r="AC203" i="6" l="1"/>
  <c r="AK203" i="6"/>
  <c r="P203" i="6"/>
  <c r="X203" i="6"/>
  <c r="N204" i="6"/>
  <c r="S203" i="6"/>
  <c r="V203" i="6"/>
  <c r="R203" i="6"/>
  <c r="U203" i="6"/>
  <c r="O203" i="6"/>
  <c r="T203" i="6"/>
  <c r="AH203" i="6"/>
  <c r="AB203" i="6"/>
  <c r="AG203" i="6"/>
  <c r="AF203" i="6"/>
  <c r="AE203" i="6"/>
  <c r="AA204" i="6"/>
  <c r="AI203" i="6"/>
  <c r="AC204" i="6" l="1"/>
  <c r="AK204" i="6"/>
  <c r="P204" i="6"/>
  <c r="X204" i="6"/>
  <c r="N205" i="6"/>
  <c r="S204" i="6"/>
  <c r="V204" i="6"/>
  <c r="O204" i="6"/>
  <c r="T204" i="6"/>
  <c r="U204" i="6"/>
  <c r="R204" i="6"/>
  <c r="AH204" i="6"/>
  <c r="AB204" i="6"/>
  <c r="AE204" i="6"/>
  <c r="AG204" i="6"/>
  <c r="AA205" i="6"/>
  <c r="AF204" i="6"/>
  <c r="AI204" i="6"/>
  <c r="AC205" i="6" l="1"/>
  <c r="AK205" i="6"/>
  <c r="P205" i="6"/>
  <c r="X205" i="6"/>
  <c r="N206" i="6"/>
  <c r="T205" i="6"/>
  <c r="V205" i="6"/>
  <c r="R205" i="6"/>
  <c r="S205" i="6"/>
  <c r="U205" i="6"/>
  <c r="O205" i="6"/>
  <c r="AH205" i="6"/>
  <c r="AB205" i="6"/>
  <c r="AF205" i="6"/>
  <c r="AE205" i="6"/>
  <c r="AG205" i="6"/>
  <c r="AA206" i="6"/>
  <c r="AI205" i="6"/>
  <c r="AC206" i="6" l="1"/>
  <c r="AK206" i="6"/>
  <c r="P206" i="6"/>
  <c r="X206" i="6"/>
  <c r="N207" i="6"/>
  <c r="S206" i="6"/>
  <c r="R206" i="6"/>
  <c r="V206" i="6"/>
  <c r="U206" i="6"/>
  <c r="O206" i="6"/>
  <c r="T206" i="6"/>
  <c r="AH206" i="6"/>
  <c r="AB206" i="6"/>
  <c r="AF206" i="6"/>
  <c r="AE206" i="6"/>
  <c r="AG206" i="6"/>
  <c r="AA207" i="6"/>
  <c r="AI206" i="6"/>
  <c r="AC207" i="6" l="1"/>
  <c r="AK207" i="6"/>
  <c r="P207" i="6"/>
  <c r="X207" i="6"/>
  <c r="N208" i="6"/>
  <c r="S207" i="6"/>
  <c r="V207" i="6"/>
  <c r="R207" i="6"/>
  <c r="T207" i="6"/>
  <c r="U207" i="6"/>
  <c r="O207" i="6"/>
  <c r="AH207" i="6"/>
  <c r="AB207" i="6"/>
  <c r="AG207" i="6"/>
  <c r="AE207" i="6"/>
  <c r="AA208" i="6"/>
  <c r="AF207" i="6"/>
  <c r="AI207" i="6"/>
  <c r="AC208" i="6" l="1"/>
  <c r="AK208" i="6"/>
  <c r="P208" i="6"/>
  <c r="X208" i="6"/>
  <c r="N209" i="6"/>
  <c r="S208" i="6"/>
  <c r="V208" i="6"/>
  <c r="O208" i="6"/>
  <c r="T208" i="6"/>
  <c r="U208" i="6"/>
  <c r="R208" i="6"/>
  <c r="AH208" i="6"/>
  <c r="AB208" i="6"/>
  <c r="AE208" i="6"/>
  <c r="AG208" i="6"/>
  <c r="AA209" i="6"/>
  <c r="AF208" i="6"/>
  <c r="AI208" i="6"/>
  <c r="AC209" i="6" l="1"/>
  <c r="AK209" i="6"/>
  <c r="P209" i="6"/>
  <c r="X209" i="6"/>
  <c r="N210" i="6"/>
  <c r="S209" i="6"/>
  <c r="R209" i="6"/>
  <c r="T209" i="6"/>
  <c r="V209" i="6"/>
  <c r="U209" i="6"/>
  <c r="O209" i="6"/>
  <c r="AH209" i="6"/>
  <c r="AB209" i="6"/>
  <c r="AF209" i="6"/>
  <c r="AE209" i="6"/>
  <c r="AG209" i="6"/>
  <c r="AA210" i="6"/>
  <c r="AI209" i="6"/>
  <c r="AC210" i="6" l="1"/>
  <c r="AK210" i="6"/>
  <c r="P210" i="6"/>
  <c r="X210" i="6"/>
  <c r="N211" i="6"/>
  <c r="S210" i="6"/>
  <c r="V210" i="6"/>
  <c r="T210" i="6"/>
  <c r="R210" i="6"/>
  <c r="U210" i="6"/>
  <c r="O210" i="6"/>
  <c r="AH210" i="6"/>
  <c r="AB210" i="6"/>
  <c r="AF210" i="6"/>
  <c r="AE210" i="6"/>
  <c r="AG210" i="6"/>
  <c r="AA211" i="6"/>
  <c r="AI210" i="6"/>
  <c r="AC211" i="6" l="1"/>
  <c r="AK211" i="6"/>
  <c r="P211" i="6"/>
  <c r="X211" i="6"/>
  <c r="N212" i="6"/>
  <c r="S211" i="6"/>
  <c r="V211" i="6"/>
  <c r="R211" i="6"/>
  <c r="T211" i="6"/>
  <c r="U211" i="6"/>
  <c r="O211" i="6"/>
  <c r="AH211" i="6"/>
  <c r="AB211" i="6"/>
  <c r="AE211" i="6"/>
  <c r="AG211" i="6"/>
  <c r="AF211" i="6"/>
  <c r="AA212" i="6"/>
  <c r="AI211" i="6"/>
  <c r="AC212" i="6" l="1"/>
  <c r="AK212" i="6"/>
  <c r="P212" i="6"/>
  <c r="X212" i="6"/>
  <c r="N213" i="6"/>
  <c r="S212" i="6"/>
  <c r="V212" i="6"/>
  <c r="T212" i="6"/>
  <c r="O212" i="6"/>
  <c r="U212" i="6"/>
  <c r="R212" i="6"/>
  <c r="AH212" i="6"/>
  <c r="AB212" i="6"/>
  <c r="AE212" i="6"/>
  <c r="AG212" i="6"/>
  <c r="AF212" i="6"/>
  <c r="AA213" i="6"/>
  <c r="AI212" i="6"/>
  <c r="AC213" i="6" l="1"/>
  <c r="AK213" i="6"/>
  <c r="P213" i="6"/>
  <c r="X213" i="6"/>
  <c r="N214" i="6"/>
  <c r="T213" i="6"/>
  <c r="R213" i="6"/>
  <c r="S213" i="6"/>
  <c r="U213" i="6"/>
  <c r="O213" i="6"/>
  <c r="V213" i="6"/>
  <c r="AH213" i="6"/>
  <c r="AB213" i="6"/>
  <c r="AF213" i="6"/>
  <c r="AG213" i="6"/>
  <c r="AE213" i="6"/>
  <c r="AA214" i="6"/>
  <c r="AI213" i="6"/>
  <c r="AC214" i="6" l="1"/>
  <c r="AK214" i="6"/>
  <c r="P214" i="6"/>
  <c r="X214" i="6"/>
  <c r="N215" i="6"/>
  <c r="S214" i="6"/>
  <c r="V214" i="6"/>
  <c r="R214" i="6"/>
  <c r="U214" i="6"/>
  <c r="O214" i="6"/>
  <c r="T214" i="6"/>
  <c r="AH214" i="6"/>
  <c r="AB214" i="6"/>
  <c r="AF214" i="6"/>
  <c r="AE214" i="6"/>
  <c r="AG214" i="6"/>
  <c r="AA215" i="6"/>
  <c r="AI214" i="6"/>
  <c r="AC215" i="6" l="1"/>
  <c r="AK215" i="6"/>
  <c r="P215" i="6"/>
  <c r="X215" i="6"/>
  <c r="N216" i="6"/>
  <c r="S215" i="6"/>
  <c r="V215" i="6"/>
  <c r="R215" i="6"/>
  <c r="T215" i="6"/>
  <c r="U215" i="6"/>
  <c r="O215" i="6"/>
  <c r="AG215" i="6"/>
  <c r="AB215" i="6"/>
  <c r="AF215" i="6"/>
  <c r="AE215" i="6"/>
  <c r="AH215" i="6"/>
  <c r="AA216" i="6"/>
  <c r="AI215" i="6"/>
  <c r="AC216" i="6" l="1"/>
  <c r="P216" i="6"/>
  <c r="X216" i="6"/>
  <c r="N217" i="6"/>
  <c r="S216" i="6"/>
  <c r="V216" i="6"/>
  <c r="O216" i="6"/>
  <c r="T216" i="6"/>
  <c r="U216" i="6"/>
  <c r="R216" i="6"/>
  <c r="AH216" i="6"/>
  <c r="AB216" i="6"/>
  <c r="AA217" i="6"/>
  <c r="AG216" i="6"/>
  <c r="AK216" i="6"/>
  <c r="AE216" i="6"/>
  <c r="AF216" i="6"/>
  <c r="AI216" i="6"/>
  <c r="AC217" i="6" l="1"/>
  <c r="AK217" i="6"/>
  <c r="P217" i="6"/>
  <c r="X217" i="6"/>
  <c r="N218" i="6"/>
  <c r="T217" i="6"/>
  <c r="R217" i="6"/>
  <c r="S217" i="6"/>
  <c r="V217" i="6"/>
  <c r="U217" i="6"/>
  <c r="O217" i="6"/>
  <c r="AH217" i="6"/>
  <c r="AB217" i="6"/>
  <c r="AF217" i="6"/>
  <c r="AE217" i="6"/>
  <c r="AG217" i="6"/>
  <c r="AA218" i="6"/>
  <c r="AI217" i="6"/>
  <c r="AC218" i="6" l="1"/>
  <c r="AK218" i="6"/>
  <c r="P218" i="6"/>
  <c r="X218" i="6"/>
  <c r="N219" i="6"/>
  <c r="S218" i="6"/>
  <c r="V218" i="6"/>
  <c r="R218" i="6"/>
  <c r="U218" i="6"/>
  <c r="O218" i="6"/>
  <c r="T218" i="6"/>
  <c r="AH218" i="6"/>
  <c r="AB218" i="6"/>
  <c r="AF218" i="6"/>
  <c r="AG218" i="6"/>
  <c r="AE218" i="6"/>
  <c r="AA219" i="6"/>
  <c r="AI218" i="6"/>
  <c r="AC219" i="6" l="1"/>
  <c r="AK219" i="6"/>
  <c r="P219" i="6"/>
  <c r="X219" i="6"/>
  <c r="N220" i="6"/>
  <c r="S219" i="6"/>
  <c r="V219" i="6"/>
  <c r="O219" i="6"/>
  <c r="U219" i="6"/>
  <c r="R219" i="6"/>
  <c r="T219" i="6"/>
  <c r="AH219" i="6"/>
  <c r="AB219" i="6"/>
  <c r="AF219" i="6"/>
  <c r="AG219" i="6"/>
  <c r="AE219" i="6"/>
  <c r="AA220" i="6"/>
  <c r="AI219" i="6"/>
  <c r="AC220" i="6" l="1"/>
  <c r="AK220" i="6"/>
  <c r="P220" i="6"/>
  <c r="X220" i="6"/>
  <c r="N221" i="6"/>
  <c r="S220" i="6"/>
  <c r="V220" i="6"/>
  <c r="O220" i="6"/>
  <c r="U220" i="6"/>
  <c r="R220" i="6"/>
  <c r="T220" i="6"/>
  <c r="AH220" i="6"/>
  <c r="AB220" i="6"/>
  <c r="AF220" i="6"/>
  <c r="AE220" i="6"/>
  <c r="AG220" i="6"/>
  <c r="AA221" i="6"/>
  <c r="AI220" i="6"/>
  <c r="AC221" i="6" l="1"/>
  <c r="AK221" i="6"/>
  <c r="P221" i="6"/>
  <c r="X221" i="6"/>
  <c r="N222" i="6"/>
  <c r="T221" i="6"/>
  <c r="R221" i="6"/>
  <c r="U221" i="6"/>
  <c r="O221" i="6"/>
  <c r="S221" i="6"/>
  <c r="V221" i="6"/>
  <c r="AH221" i="6"/>
  <c r="AB221" i="6"/>
  <c r="AE221" i="6"/>
  <c r="AG221" i="6"/>
  <c r="AA222" i="6"/>
  <c r="AF221" i="6"/>
  <c r="AI221" i="6"/>
  <c r="AC222" i="6" l="1"/>
  <c r="AK222" i="6"/>
  <c r="P222" i="6"/>
  <c r="X222" i="6"/>
  <c r="N223" i="6"/>
  <c r="R222" i="6"/>
  <c r="V222" i="6"/>
  <c r="S222" i="6"/>
  <c r="U222" i="6"/>
  <c r="O222" i="6"/>
  <c r="T222" i="6"/>
  <c r="AG222" i="6"/>
  <c r="AB222" i="6"/>
  <c r="AA223" i="6"/>
  <c r="AE222" i="6"/>
  <c r="AH222" i="6"/>
  <c r="AF222" i="6"/>
  <c r="AI222" i="6"/>
  <c r="AC223" i="6" l="1"/>
  <c r="AK223" i="6"/>
  <c r="P223" i="6"/>
  <c r="X223" i="6"/>
  <c r="N224" i="6"/>
  <c r="S223" i="6"/>
  <c r="V223" i="6"/>
  <c r="R223" i="6"/>
  <c r="U223" i="6"/>
  <c r="O223" i="6"/>
  <c r="T223" i="6"/>
  <c r="AH223" i="6"/>
  <c r="AB223" i="6"/>
  <c r="AF223" i="6"/>
  <c r="AE223" i="6"/>
  <c r="AG223" i="6"/>
  <c r="AA224" i="6"/>
  <c r="AI223" i="6"/>
  <c r="AC224" i="6" l="1"/>
  <c r="AK224" i="6"/>
  <c r="P224" i="6"/>
  <c r="X224" i="6"/>
  <c r="N225" i="6"/>
  <c r="S224" i="6"/>
  <c r="V224" i="6"/>
  <c r="O224" i="6"/>
  <c r="U224" i="6"/>
  <c r="R224" i="6"/>
  <c r="T224" i="6"/>
  <c r="AH224" i="6"/>
  <c r="AB224" i="6"/>
  <c r="AF224" i="6"/>
  <c r="AG224" i="6"/>
  <c r="AE224" i="6"/>
  <c r="AA225" i="6"/>
  <c r="AI224" i="6"/>
  <c r="AC225" i="6" l="1"/>
  <c r="P225" i="6"/>
  <c r="X225" i="6"/>
  <c r="N226" i="6"/>
  <c r="S225" i="6"/>
  <c r="R225" i="6"/>
  <c r="U225" i="6"/>
  <c r="O225" i="6"/>
  <c r="T225" i="6"/>
  <c r="V225" i="6"/>
  <c r="AK225" i="6"/>
  <c r="AB225" i="6"/>
  <c r="AF225" i="6"/>
  <c r="AG225" i="6"/>
  <c r="AE225" i="6"/>
  <c r="AA226" i="6"/>
  <c r="AH225" i="6"/>
  <c r="AI225" i="6"/>
  <c r="AC226" i="6" l="1"/>
  <c r="AK226" i="6"/>
  <c r="P226" i="6"/>
  <c r="X226" i="6"/>
  <c r="N227" i="6"/>
  <c r="S226" i="6"/>
  <c r="V226" i="6"/>
  <c r="R226" i="6"/>
  <c r="U226" i="6"/>
  <c r="O226" i="6"/>
  <c r="T226" i="6"/>
  <c r="AH226" i="6"/>
  <c r="AB226" i="6"/>
  <c r="AF226" i="6"/>
  <c r="AE226" i="6"/>
  <c r="AG226" i="6"/>
  <c r="AA227" i="6"/>
  <c r="AI226" i="6"/>
  <c r="AC227" i="6" l="1"/>
  <c r="AK227" i="6"/>
  <c r="P227" i="6"/>
  <c r="X227" i="6"/>
  <c r="N228" i="6"/>
  <c r="S227" i="6"/>
  <c r="V227" i="6"/>
  <c r="R227" i="6"/>
  <c r="U227" i="6"/>
  <c r="O227" i="6"/>
  <c r="T227" i="6"/>
  <c r="AH227" i="6"/>
  <c r="AB227" i="6"/>
  <c r="AE227" i="6"/>
  <c r="AG227" i="6"/>
  <c r="AF227" i="6"/>
  <c r="AA228" i="6"/>
  <c r="AI227" i="6"/>
  <c r="AC228" i="6" l="1"/>
  <c r="AK228" i="6"/>
  <c r="P228" i="6"/>
  <c r="X228" i="6"/>
  <c r="N229" i="6"/>
  <c r="S228" i="6"/>
  <c r="V228" i="6"/>
  <c r="O228" i="6"/>
  <c r="U228" i="6"/>
  <c r="R228" i="6"/>
  <c r="T228" i="6"/>
  <c r="AH228" i="6"/>
  <c r="AB228" i="6"/>
  <c r="AE228" i="6"/>
  <c r="AF228" i="6"/>
  <c r="AG228" i="6"/>
  <c r="AA229" i="6"/>
  <c r="AI228" i="6"/>
  <c r="AC229" i="6" l="1"/>
  <c r="AK229" i="6"/>
  <c r="P229" i="6"/>
  <c r="X229" i="6"/>
  <c r="N230" i="6"/>
  <c r="T229" i="6"/>
  <c r="R229" i="6"/>
  <c r="U229" i="6"/>
  <c r="O229" i="6"/>
  <c r="S229" i="6"/>
  <c r="V229" i="6"/>
  <c r="AH229" i="6"/>
  <c r="AB229" i="6"/>
  <c r="AF229" i="6"/>
  <c r="AG229" i="6"/>
  <c r="AE229" i="6"/>
  <c r="AA230" i="6"/>
  <c r="AI229" i="6"/>
  <c r="AC230" i="6" l="1"/>
  <c r="AK230" i="6"/>
  <c r="P230" i="6"/>
  <c r="X230" i="6"/>
  <c r="N231" i="6"/>
  <c r="S230" i="6"/>
  <c r="V230" i="6"/>
  <c r="R230" i="6"/>
  <c r="U230" i="6"/>
  <c r="O230" i="6"/>
  <c r="T230" i="6"/>
  <c r="AH230" i="6"/>
  <c r="AB230" i="6"/>
  <c r="AA231" i="6"/>
  <c r="AG230" i="6"/>
  <c r="AE230" i="6"/>
  <c r="AF230" i="6"/>
  <c r="AI230" i="6"/>
  <c r="AC231" i="6" l="1"/>
  <c r="AK231" i="6"/>
  <c r="P231" i="6"/>
  <c r="X231" i="6"/>
  <c r="N232" i="6"/>
  <c r="S231" i="6"/>
  <c r="V231" i="6"/>
  <c r="R231" i="6"/>
  <c r="U231" i="6"/>
  <c r="O231" i="6"/>
  <c r="T231" i="6"/>
  <c r="AH231" i="6"/>
  <c r="AB231" i="6"/>
  <c r="AF231" i="6"/>
  <c r="AE231" i="6"/>
  <c r="AG231" i="6"/>
  <c r="AA232" i="6"/>
  <c r="AI231" i="6"/>
  <c r="AC232" i="6" l="1"/>
  <c r="AK232" i="6"/>
  <c r="P232" i="6"/>
  <c r="X232" i="6"/>
  <c r="N233" i="6"/>
  <c r="S232" i="6"/>
  <c r="V232" i="6"/>
  <c r="O232" i="6"/>
  <c r="U232" i="6"/>
  <c r="R232" i="6"/>
  <c r="T232" i="6"/>
  <c r="AH232" i="6"/>
  <c r="AB232" i="6"/>
  <c r="AA233" i="6"/>
  <c r="AG232" i="6"/>
  <c r="AF232" i="6"/>
  <c r="AE232" i="6"/>
  <c r="AI232" i="6"/>
  <c r="AC233" i="6" l="1"/>
  <c r="AK233" i="6"/>
  <c r="P233" i="6"/>
  <c r="X233" i="6"/>
  <c r="N234" i="6"/>
  <c r="T233" i="6"/>
  <c r="R233" i="6"/>
  <c r="U233" i="6"/>
  <c r="O233" i="6"/>
  <c r="S233" i="6"/>
  <c r="V233" i="6"/>
  <c r="AH233" i="6"/>
  <c r="AB233" i="6"/>
  <c r="AE233" i="6"/>
  <c r="AG233" i="6"/>
  <c r="AA234" i="6"/>
  <c r="AF233" i="6"/>
  <c r="AI233" i="6"/>
  <c r="AC234" i="6" l="1"/>
  <c r="AK234" i="6"/>
  <c r="P234" i="6"/>
  <c r="X234" i="6"/>
  <c r="N235" i="6"/>
  <c r="S234" i="6"/>
  <c r="V234" i="6"/>
  <c r="R234" i="6"/>
  <c r="U234" i="6"/>
  <c r="O234" i="6"/>
  <c r="T234" i="6"/>
  <c r="AH234" i="6"/>
  <c r="AB234" i="6"/>
  <c r="AA235" i="6"/>
  <c r="AE234" i="6"/>
  <c r="AG234" i="6"/>
  <c r="AF234" i="6"/>
  <c r="AI234" i="6"/>
  <c r="AC235" i="6" l="1"/>
  <c r="AK235" i="6"/>
  <c r="P235" i="6"/>
  <c r="X235" i="6"/>
  <c r="N236" i="6"/>
  <c r="S235" i="6"/>
  <c r="V235" i="6"/>
  <c r="O235" i="6"/>
  <c r="U235" i="6"/>
  <c r="R235" i="6"/>
  <c r="T235" i="6"/>
  <c r="AH235" i="6"/>
  <c r="AB235" i="6"/>
  <c r="AF235" i="6"/>
  <c r="AG235" i="6"/>
  <c r="AE235" i="6"/>
  <c r="AA236" i="6"/>
  <c r="AI235" i="6"/>
  <c r="AC236" i="6" l="1"/>
  <c r="AK236" i="6"/>
  <c r="P236" i="6"/>
  <c r="X236" i="6"/>
  <c r="N237" i="6"/>
  <c r="S236" i="6"/>
  <c r="V236" i="6"/>
  <c r="O236" i="6"/>
  <c r="U236" i="6"/>
  <c r="R236" i="6"/>
  <c r="T236" i="6"/>
  <c r="AG236" i="6"/>
  <c r="AB236" i="6"/>
  <c r="AF236" i="6"/>
  <c r="AH236" i="6"/>
  <c r="AE236" i="6"/>
  <c r="AA237" i="6"/>
  <c r="AI236" i="6"/>
  <c r="AC237" i="6" l="1"/>
  <c r="AK237" i="6"/>
  <c r="P237" i="6"/>
  <c r="X237" i="6"/>
  <c r="N238" i="6"/>
  <c r="T237" i="6"/>
  <c r="R237" i="6"/>
  <c r="U237" i="6"/>
  <c r="O237" i="6"/>
  <c r="S237" i="6"/>
  <c r="V237" i="6"/>
  <c r="AH237" i="6"/>
  <c r="AB237" i="6"/>
  <c r="AF237" i="6"/>
  <c r="AG237" i="6"/>
  <c r="AE237" i="6"/>
  <c r="AA238" i="6"/>
  <c r="AI237" i="6"/>
  <c r="AC238" i="6" l="1"/>
  <c r="AK238" i="6"/>
  <c r="P238" i="6"/>
  <c r="X238" i="6"/>
  <c r="N239" i="6"/>
  <c r="S238" i="6"/>
  <c r="V238" i="6"/>
  <c r="R238" i="6"/>
  <c r="U238" i="6"/>
  <c r="O238" i="6"/>
  <c r="T238" i="6"/>
  <c r="AH238" i="6"/>
  <c r="AB238" i="6"/>
  <c r="AF238" i="6"/>
  <c r="AG238" i="6"/>
  <c r="AE238" i="6"/>
  <c r="AA239" i="6"/>
  <c r="AI238" i="6"/>
  <c r="AC239" i="6" l="1"/>
  <c r="AK239" i="6"/>
  <c r="P239" i="6"/>
  <c r="X239" i="6"/>
  <c r="N240" i="6"/>
  <c r="S239" i="6"/>
  <c r="V239" i="6"/>
  <c r="R239" i="6"/>
  <c r="U239" i="6"/>
  <c r="O239" i="6"/>
  <c r="T239" i="6"/>
  <c r="AH239" i="6"/>
  <c r="AB239" i="6"/>
  <c r="AF239" i="6"/>
  <c r="AE239" i="6"/>
  <c r="AG239" i="6"/>
  <c r="AA240" i="6"/>
  <c r="AI239" i="6"/>
  <c r="AC240" i="6" l="1"/>
  <c r="AK240" i="6"/>
  <c r="P240" i="6"/>
  <c r="X240" i="6"/>
  <c r="N241" i="6"/>
  <c r="S240" i="6"/>
  <c r="V240" i="6"/>
  <c r="O240" i="6"/>
  <c r="U240" i="6"/>
  <c r="R240" i="6"/>
  <c r="T240" i="6"/>
  <c r="AH240" i="6"/>
  <c r="AB240" i="6"/>
  <c r="AF240" i="6"/>
  <c r="AG240" i="6"/>
  <c r="AE240" i="6"/>
  <c r="AA241" i="6"/>
  <c r="AI240" i="6"/>
  <c r="AC241" i="6" l="1"/>
  <c r="AK241" i="6"/>
  <c r="P241" i="6"/>
  <c r="X241" i="6"/>
  <c r="N242" i="6"/>
  <c r="S241" i="6"/>
  <c r="R241" i="6"/>
  <c r="U241" i="6"/>
  <c r="O241" i="6"/>
  <c r="T241" i="6"/>
  <c r="V241" i="6"/>
  <c r="AH241" i="6"/>
  <c r="AB241" i="6"/>
  <c r="AF241" i="6"/>
  <c r="AE241" i="6"/>
  <c r="AG241" i="6"/>
  <c r="AA242" i="6"/>
  <c r="AI241" i="6"/>
  <c r="AC242" i="6" l="1"/>
  <c r="AK242" i="6"/>
  <c r="P242" i="6"/>
  <c r="X242" i="6"/>
  <c r="N243" i="6"/>
  <c r="S242" i="6"/>
  <c r="V242" i="6"/>
  <c r="R242" i="6"/>
  <c r="U242" i="6"/>
  <c r="O242" i="6"/>
  <c r="T242" i="6"/>
  <c r="AH242" i="6"/>
  <c r="AB242" i="6"/>
  <c r="AF242" i="6"/>
  <c r="AG242" i="6"/>
  <c r="AE242" i="6"/>
  <c r="AA243" i="6"/>
  <c r="AI242" i="6"/>
  <c r="AC243" i="6" l="1"/>
  <c r="AK243" i="6"/>
  <c r="P243" i="6"/>
  <c r="X243" i="6"/>
  <c r="N244" i="6"/>
  <c r="S243" i="6"/>
  <c r="V243" i="6"/>
  <c r="R243" i="6"/>
  <c r="U243" i="6"/>
  <c r="O243" i="6"/>
  <c r="T243" i="6"/>
  <c r="AG243" i="6"/>
  <c r="AB243" i="6"/>
  <c r="AE243" i="6"/>
  <c r="AH243" i="6"/>
  <c r="AF243" i="6"/>
  <c r="AA244" i="6"/>
  <c r="AI243" i="6"/>
  <c r="AC244" i="6" l="1"/>
  <c r="AK244" i="6"/>
  <c r="P244" i="6"/>
  <c r="X244" i="6"/>
  <c r="N245" i="6"/>
  <c r="S244" i="6"/>
  <c r="V244" i="6"/>
  <c r="O244" i="6"/>
  <c r="U244" i="6"/>
  <c r="R244" i="6"/>
  <c r="T244" i="6"/>
  <c r="AH244" i="6"/>
  <c r="AB244" i="6"/>
  <c r="AE244" i="6"/>
  <c r="AG244" i="6"/>
  <c r="AF244" i="6"/>
  <c r="AA245" i="6"/>
  <c r="AI244" i="6"/>
  <c r="AC245" i="6" l="1"/>
  <c r="AK245" i="6"/>
  <c r="P245" i="6"/>
  <c r="X245" i="6"/>
  <c r="N246" i="6"/>
  <c r="T245" i="6"/>
  <c r="R245" i="6"/>
  <c r="U245" i="6"/>
  <c r="O245" i="6"/>
  <c r="S245" i="6"/>
  <c r="V245" i="6"/>
  <c r="AH245" i="6"/>
  <c r="AB245" i="6"/>
  <c r="AF245" i="6"/>
  <c r="AG245" i="6"/>
  <c r="AE245" i="6"/>
  <c r="AA246" i="6"/>
  <c r="AI245" i="6"/>
  <c r="AC246" i="6" l="1"/>
  <c r="P246" i="6"/>
  <c r="X246" i="6"/>
  <c r="N247" i="6"/>
  <c r="S246" i="6"/>
  <c r="R246" i="6"/>
  <c r="U246" i="6"/>
  <c r="O246" i="6"/>
  <c r="T246" i="6"/>
  <c r="V246" i="6"/>
  <c r="AK246" i="6"/>
  <c r="AB246" i="6"/>
  <c r="AF246" i="6"/>
  <c r="AH246" i="6"/>
  <c r="AG246" i="6"/>
  <c r="AA247" i="6"/>
  <c r="AE246" i="6"/>
  <c r="AI246" i="6"/>
  <c r="AC247" i="6" l="1"/>
  <c r="AK247" i="6"/>
  <c r="P247" i="6"/>
  <c r="X247" i="6"/>
  <c r="N248" i="6"/>
  <c r="S247" i="6"/>
  <c r="R247" i="6"/>
  <c r="U247" i="6"/>
  <c r="O247" i="6"/>
  <c r="T247" i="6"/>
  <c r="V247" i="6"/>
  <c r="AH247" i="6"/>
  <c r="AB247" i="6"/>
  <c r="AF247" i="6"/>
  <c r="AE247" i="6"/>
  <c r="AG247" i="6"/>
  <c r="AA248" i="6"/>
  <c r="AI247" i="6"/>
  <c r="AC248" i="6" l="1"/>
  <c r="AK248" i="6"/>
  <c r="P248" i="6"/>
  <c r="X248" i="6"/>
  <c r="N249" i="6"/>
  <c r="S248" i="6"/>
  <c r="V248" i="6"/>
  <c r="O248" i="6"/>
  <c r="U248" i="6"/>
  <c r="R248" i="6"/>
  <c r="T248" i="6"/>
  <c r="AH248" i="6"/>
  <c r="AB248" i="6"/>
  <c r="AA249" i="6"/>
  <c r="AF248" i="6"/>
  <c r="AG248" i="6"/>
  <c r="AE248" i="6"/>
  <c r="AI248" i="6"/>
  <c r="AC249" i="6" l="1"/>
  <c r="AK249" i="6"/>
  <c r="P249" i="6"/>
  <c r="X249" i="6"/>
  <c r="N250" i="6"/>
  <c r="T249" i="6"/>
  <c r="V249" i="6"/>
  <c r="R249" i="6"/>
  <c r="U249" i="6"/>
  <c r="O249" i="6"/>
  <c r="S249" i="6"/>
  <c r="AH249" i="6"/>
  <c r="AB249" i="6"/>
  <c r="AF249" i="6"/>
  <c r="AG249" i="6"/>
  <c r="AE249" i="6"/>
  <c r="AA250" i="6"/>
  <c r="AI249" i="6"/>
  <c r="AC250" i="6" l="1"/>
  <c r="AK250" i="6"/>
  <c r="P250" i="6"/>
  <c r="X250" i="6"/>
  <c r="N251" i="6"/>
  <c r="R250" i="6"/>
  <c r="V250" i="6"/>
  <c r="S250" i="6"/>
  <c r="U250" i="6"/>
  <c r="O250" i="6"/>
  <c r="T250" i="6"/>
  <c r="AH250" i="6"/>
  <c r="AB250" i="6"/>
  <c r="AF250" i="6"/>
  <c r="AG250" i="6"/>
  <c r="AE250" i="6"/>
  <c r="AA251" i="6"/>
  <c r="AI250" i="6"/>
  <c r="AC251" i="6" l="1"/>
  <c r="AK251" i="6"/>
  <c r="P251" i="6"/>
  <c r="X251" i="6"/>
  <c r="N252" i="6"/>
  <c r="S251" i="6"/>
  <c r="V251" i="6"/>
  <c r="O251" i="6"/>
  <c r="U251" i="6"/>
  <c r="R251" i="6"/>
  <c r="T251" i="6"/>
  <c r="AH251" i="6"/>
  <c r="AB251" i="6"/>
  <c r="AA252" i="6"/>
  <c r="AG251" i="6"/>
  <c r="AE251" i="6"/>
  <c r="AF251" i="6"/>
  <c r="AI251" i="6"/>
  <c r="AC252" i="6" l="1"/>
  <c r="AK252" i="6"/>
  <c r="P252" i="6"/>
  <c r="X252" i="6"/>
  <c r="N253" i="6"/>
  <c r="S252" i="6"/>
  <c r="O252" i="6"/>
  <c r="U252" i="6"/>
  <c r="R252" i="6"/>
  <c r="T252" i="6"/>
  <c r="V252" i="6"/>
  <c r="AH252" i="6"/>
  <c r="AB252" i="6"/>
  <c r="AF252" i="6"/>
  <c r="AG252" i="6"/>
  <c r="AE252" i="6"/>
  <c r="AA253" i="6"/>
  <c r="AI252" i="6"/>
  <c r="AC253" i="6" l="1"/>
  <c r="P253" i="6"/>
  <c r="X253" i="6"/>
  <c r="N254" i="6"/>
  <c r="S253" i="6"/>
  <c r="V253" i="6"/>
  <c r="R253" i="6"/>
  <c r="U253" i="6"/>
  <c r="O253" i="6"/>
  <c r="T253" i="6"/>
  <c r="AK253" i="6"/>
  <c r="AB253" i="6"/>
  <c r="AF253" i="6"/>
  <c r="AG253" i="6"/>
  <c r="AE253" i="6"/>
  <c r="AA254" i="6"/>
  <c r="AH253" i="6"/>
  <c r="AI253" i="6"/>
  <c r="AC254" i="6" l="1"/>
  <c r="AK254" i="6"/>
  <c r="P254" i="6"/>
  <c r="X254" i="6"/>
  <c r="N255" i="6"/>
  <c r="S254" i="6"/>
  <c r="R254" i="6"/>
  <c r="U254" i="6"/>
  <c r="O254" i="6"/>
  <c r="T254" i="6"/>
  <c r="V254" i="6"/>
  <c r="AH254" i="6"/>
  <c r="AB254" i="6"/>
  <c r="AF254" i="6"/>
  <c r="AG254" i="6"/>
  <c r="AE254" i="6"/>
  <c r="AA255" i="6"/>
  <c r="AI254" i="6"/>
  <c r="AC255" i="6" l="1"/>
  <c r="AK255" i="6"/>
  <c r="P255" i="6"/>
  <c r="X255" i="6"/>
  <c r="N256" i="6"/>
  <c r="S255" i="6"/>
  <c r="R255" i="6"/>
  <c r="U255" i="6"/>
  <c r="O255" i="6"/>
  <c r="T255" i="6"/>
  <c r="V255" i="6"/>
  <c r="AH255" i="6"/>
  <c r="AB255" i="6"/>
  <c r="AA256" i="6"/>
  <c r="AG255" i="6"/>
  <c r="AE255" i="6"/>
  <c r="AF255" i="6"/>
  <c r="AI255" i="6"/>
  <c r="AC256" i="6" l="1"/>
  <c r="AK256" i="6"/>
  <c r="P256" i="6"/>
  <c r="X256" i="6"/>
  <c r="N257" i="6"/>
  <c r="S256" i="6"/>
  <c r="V256" i="6"/>
  <c r="O256" i="6"/>
  <c r="U256" i="6"/>
  <c r="R256" i="6"/>
  <c r="T256" i="6"/>
  <c r="AH256" i="6"/>
  <c r="AB256" i="6"/>
  <c r="AG256" i="6"/>
  <c r="AE256" i="6"/>
  <c r="AA257" i="6"/>
  <c r="AF256" i="6"/>
  <c r="AI256" i="6"/>
  <c r="AC257" i="6" l="1"/>
  <c r="AK257" i="6"/>
  <c r="P257" i="6"/>
  <c r="X257" i="6"/>
  <c r="N258" i="6"/>
  <c r="S257" i="6"/>
  <c r="V257" i="6"/>
  <c r="R257" i="6"/>
  <c r="U257" i="6"/>
  <c r="O257" i="6"/>
  <c r="T257" i="6"/>
  <c r="AH257" i="6"/>
  <c r="AB257" i="6"/>
  <c r="AG257" i="6"/>
  <c r="AE257" i="6"/>
  <c r="AA258" i="6"/>
  <c r="AF257" i="6"/>
  <c r="AI257" i="6"/>
  <c r="AC258" i="6" l="1"/>
  <c r="P258" i="6"/>
  <c r="X258" i="6"/>
  <c r="N259" i="6"/>
  <c r="R258" i="6"/>
  <c r="V258" i="6"/>
  <c r="S258" i="6"/>
  <c r="U258" i="6"/>
  <c r="O258" i="6"/>
  <c r="T258" i="6"/>
  <c r="AH258" i="6"/>
  <c r="AB258" i="6"/>
  <c r="AF258" i="6"/>
  <c r="AG258" i="6"/>
  <c r="AK258" i="6"/>
  <c r="AA259" i="6"/>
  <c r="AE258" i="6"/>
  <c r="AI258" i="6"/>
  <c r="AC259" i="6" l="1"/>
  <c r="AK259" i="6"/>
  <c r="P259" i="6"/>
  <c r="X259" i="6"/>
  <c r="N260" i="6"/>
  <c r="S259" i="6"/>
  <c r="V259" i="6"/>
  <c r="R259" i="6"/>
  <c r="U259" i="6"/>
  <c r="O259" i="6"/>
  <c r="T259" i="6"/>
  <c r="AH259" i="6"/>
  <c r="AB259" i="6"/>
  <c r="AE259" i="6"/>
  <c r="AG259" i="6"/>
  <c r="AA260" i="6"/>
  <c r="AF259" i="6"/>
  <c r="AI259" i="6"/>
  <c r="AC260" i="6" l="1"/>
  <c r="AK260" i="6"/>
  <c r="P260" i="6"/>
  <c r="X260" i="6"/>
  <c r="N261" i="6"/>
  <c r="S260" i="6"/>
  <c r="O260" i="6"/>
  <c r="U260" i="6"/>
  <c r="R260" i="6"/>
  <c r="T260" i="6"/>
  <c r="V260" i="6"/>
  <c r="AH260" i="6"/>
  <c r="AB260" i="6"/>
  <c r="AE260" i="6"/>
  <c r="AG260" i="6"/>
  <c r="AF260" i="6"/>
  <c r="AA261" i="6"/>
  <c r="AI260" i="6"/>
  <c r="AC261" i="6" l="1"/>
  <c r="P261" i="6"/>
  <c r="X261" i="6"/>
  <c r="N262" i="6"/>
  <c r="T261" i="6"/>
  <c r="V261" i="6"/>
  <c r="R261" i="6"/>
  <c r="U261" i="6"/>
  <c r="O261" i="6"/>
  <c r="S261" i="6"/>
  <c r="AK261" i="6"/>
  <c r="AB261" i="6"/>
  <c r="AF261" i="6"/>
  <c r="AG261" i="6"/>
  <c r="AE261" i="6"/>
  <c r="AA262" i="6"/>
  <c r="AH261" i="6"/>
  <c r="AI261" i="6"/>
  <c r="AC262" i="6" l="1"/>
  <c r="AK262" i="6"/>
  <c r="P262" i="6"/>
  <c r="X262" i="6"/>
  <c r="N263" i="6"/>
  <c r="S262" i="6"/>
  <c r="R262" i="6"/>
  <c r="U262" i="6"/>
  <c r="O262" i="6"/>
  <c r="T262" i="6"/>
  <c r="V262" i="6"/>
  <c r="AH262" i="6"/>
  <c r="AB262" i="6"/>
  <c r="AF262" i="6"/>
  <c r="AG262" i="6"/>
  <c r="AE262" i="6"/>
  <c r="AA263" i="6"/>
  <c r="AI262" i="6"/>
  <c r="AC263" i="6" l="1"/>
  <c r="AK263" i="6"/>
  <c r="P263" i="6"/>
  <c r="X263" i="6"/>
  <c r="N264" i="6"/>
  <c r="S263" i="6"/>
  <c r="R263" i="6"/>
  <c r="U263" i="6"/>
  <c r="O263" i="6"/>
  <c r="T263" i="6"/>
  <c r="V263" i="6"/>
  <c r="AH263" i="6"/>
  <c r="AB263" i="6"/>
  <c r="AF263" i="6"/>
  <c r="AG263" i="6"/>
  <c r="AE263" i="6"/>
  <c r="AA264" i="6"/>
  <c r="AI263" i="6"/>
  <c r="AC264" i="6" l="1"/>
  <c r="AK264" i="6"/>
  <c r="P264" i="6"/>
  <c r="X264" i="6"/>
  <c r="N265" i="6"/>
  <c r="S264" i="6"/>
  <c r="V264" i="6"/>
  <c r="O264" i="6"/>
  <c r="U264" i="6"/>
  <c r="R264" i="6"/>
  <c r="T264" i="6"/>
  <c r="AG264" i="6"/>
  <c r="AB264" i="6"/>
  <c r="AH264" i="6"/>
  <c r="AF264" i="6"/>
  <c r="AA265" i="6"/>
  <c r="AE264" i="6"/>
  <c r="AI264" i="6"/>
  <c r="AC265" i="6" l="1"/>
  <c r="AK265" i="6"/>
  <c r="P265" i="6"/>
  <c r="X265" i="6"/>
  <c r="N266" i="6"/>
  <c r="T265" i="6"/>
  <c r="V265" i="6"/>
  <c r="R265" i="6"/>
  <c r="U265" i="6"/>
  <c r="O265" i="6"/>
  <c r="S265" i="6"/>
  <c r="AH265" i="6"/>
  <c r="AB265" i="6"/>
  <c r="AA266" i="6"/>
  <c r="AE265" i="6"/>
  <c r="AG265" i="6"/>
  <c r="AF265" i="6"/>
  <c r="AI265" i="6"/>
  <c r="AC266" i="6" l="1"/>
  <c r="AK266" i="6"/>
  <c r="P266" i="6"/>
  <c r="X266" i="6"/>
  <c r="N267" i="6"/>
  <c r="S266" i="6"/>
  <c r="V266" i="6"/>
  <c r="R266" i="6"/>
  <c r="U266" i="6"/>
  <c r="O266" i="6"/>
  <c r="T266" i="6"/>
  <c r="AH266" i="6"/>
  <c r="AB266" i="6"/>
  <c r="AF266" i="6"/>
  <c r="AG266" i="6"/>
  <c r="AE266" i="6"/>
  <c r="AA267" i="6"/>
  <c r="AI266" i="6"/>
  <c r="AC267" i="6" l="1"/>
  <c r="AK267" i="6"/>
  <c r="P267" i="6"/>
  <c r="X267" i="6"/>
  <c r="N268" i="6"/>
  <c r="S267" i="6"/>
  <c r="V267" i="6"/>
  <c r="O267" i="6"/>
  <c r="U267" i="6"/>
  <c r="R267" i="6"/>
  <c r="T267" i="6"/>
  <c r="AH267" i="6"/>
  <c r="AB267" i="6"/>
  <c r="AF267" i="6"/>
  <c r="AE267" i="6"/>
  <c r="AG267" i="6"/>
  <c r="AA268" i="6"/>
  <c r="AI267" i="6"/>
  <c r="AC268" i="6" l="1"/>
  <c r="AK268" i="6"/>
  <c r="P268" i="6"/>
  <c r="X268" i="6"/>
  <c r="N269" i="6"/>
  <c r="S268" i="6"/>
  <c r="O268" i="6"/>
  <c r="U268" i="6"/>
  <c r="R268" i="6"/>
  <c r="T268" i="6"/>
  <c r="V268" i="6"/>
  <c r="AH268" i="6"/>
  <c r="AB268" i="6"/>
  <c r="AF268" i="6"/>
  <c r="AG268" i="6"/>
  <c r="AE268" i="6"/>
  <c r="AA269" i="6"/>
  <c r="AI268" i="6"/>
  <c r="AC269" i="6" l="1"/>
  <c r="AK269" i="6"/>
  <c r="P269" i="6"/>
  <c r="X269" i="6"/>
  <c r="N270" i="6"/>
  <c r="S269" i="6"/>
  <c r="V269" i="6"/>
  <c r="R269" i="6"/>
  <c r="U269" i="6"/>
  <c r="O269" i="6"/>
  <c r="T269" i="6"/>
  <c r="AH269" i="6"/>
  <c r="AB269" i="6"/>
  <c r="AF269" i="6"/>
  <c r="AE269" i="6"/>
  <c r="AG269" i="6"/>
  <c r="AA270" i="6"/>
  <c r="AI269" i="6"/>
  <c r="AC270" i="6" l="1"/>
  <c r="AK270" i="6"/>
  <c r="P270" i="6"/>
  <c r="X270" i="6"/>
  <c r="N271" i="6"/>
  <c r="S270" i="6"/>
  <c r="R270" i="6"/>
  <c r="U270" i="6"/>
  <c r="O270" i="6"/>
  <c r="T270" i="6"/>
  <c r="V270" i="6"/>
  <c r="AH270" i="6"/>
  <c r="AB270" i="6"/>
  <c r="AF270" i="6"/>
  <c r="AG270" i="6"/>
  <c r="AE270" i="6"/>
  <c r="AA271" i="6"/>
  <c r="AI270" i="6"/>
  <c r="AC271" i="6" l="1"/>
  <c r="AK271" i="6"/>
  <c r="P271" i="6"/>
  <c r="X271" i="6"/>
  <c r="N272" i="6"/>
  <c r="S271" i="6"/>
  <c r="R271" i="6"/>
  <c r="U271" i="6"/>
  <c r="O271" i="6"/>
  <c r="T271" i="6"/>
  <c r="V271" i="6"/>
  <c r="AH271" i="6"/>
  <c r="AB271" i="6"/>
  <c r="AF271" i="6"/>
  <c r="AG271" i="6"/>
  <c r="AE271" i="6"/>
  <c r="AA272" i="6"/>
  <c r="AI271" i="6"/>
  <c r="AC272" i="6" l="1"/>
  <c r="AK272" i="6"/>
  <c r="P272" i="6"/>
  <c r="X272" i="6"/>
  <c r="N273" i="6"/>
  <c r="S272" i="6"/>
  <c r="V272" i="6"/>
  <c r="O272" i="6"/>
  <c r="U272" i="6"/>
  <c r="R272" i="6"/>
  <c r="T272" i="6"/>
  <c r="AH272" i="6"/>
  <c r="AB272" i="6"/>
  <c r="AE272" i="6"/>
  <c r="AG272" i="6"/>
  <c r="AA273" i="6"/>
  <c r="AF272" i="6"/>
  <c r="AI272" i="6"/>
  <c r="AC273" i="6" l="1"/>
  <c r="AK273" i="6"/>
  <c r="P273" i="6"/>
  <c r="X273" i="6"/>
  <c r="N274" i="6"/>
  <c r="S273" i="6"/>
  <c r="V273" i="6"/>
  <c r="R273" i="6"/>
  <c r="U273" i="6"/>
  <c r="O273" i="6"/>
  <c r="T273" i="6"/>
  <c r="AH273" i="6"/>
  <c r="AB273" i="6"/>
  <c r="AF273" i="6"/>
  <c r="AE273" i="6"/>
  <c r="AG273" i="6"/>
  <c r="AA274" i="6"/>
  <c r="AI273" i="6"/>
  <c r="AC274" i="6" l="1"/>
  <c r="P274" i="6"/>
  <c r="X274" i="6"/>
  <c r="N275" i="6"/>
  <c r="S274" i="6"/>
  <c r="V274" i="6"/>
  <c r="R274" i="6"/>
  <c r="U274" i="6"/>
  <c r="O274" i="6"/>
  <c r="T274" i="6"/>
  <c r="AK274" i="6"/>
  <c r="AB274" i="6"/>
  <c r="AF274" i="6"/>
  <c r="AG274" i="6"/>
  <c r="AE274" i="6"/>
  <c r="AA275" i="6"/>
  <c r="AH274" i="6"/>
  <c r="AI274" i="6"/>
  <c r="AC275" i="6" l="1"/>
  <c r="AK275" i="6"/>
  <c r="P275" i="6"/>
  <c r="X275" i="6"/>
  <c r="N276" i="6"/>
  <c r="S275" i="6"/>
  <c r="V275" i="6"/>
  <c r="R275" i="6"/>
  <c r="U275" i="6"/>
  <c r="O275" i="6"/>
  <c r="T275" i="6"/>
  <c r="AH275" i="6"/>
  <c r="AB275" i="6"/>
  <c r="AE275" i="6"/>
  <c r="AG275" i="6"/>
  <c r="AF275" i="6"/>
  <c r="AA276" i="6"/>
  <c r="AI275" i="6"/>
  <c r="AC276" i="6" l="1"/>
  <c r="AK276" i="6"/>
  <c r="P276" i="6"/>
  <c r="X276" i="6"/>
  <c r="N277" i="6"/>
  <c r="S276" i="6"/>
  <c r="O276" i="6"/>
  <c r="U276" i="6"/>
  <c r="R276" i="6"/>
  <c r="T276" i="6"/>
  <c r="V276" i="6"/>
  <c r="AH276" i="6"/>
  <c r="AB276" i="6"/>
  <c r="AE276" i="6"/>
  <c r="AF276" i="6"/>
  <c r="AG276" i="6"/>
  <c r="AA277" i="6"/>
  <c r="AI276" i="6"/>
  <c r="AC277" i="6" l="1"/>
  <c r="AK277" i="6"/>
  <c r="P277" i="6"/>
  <c r="X277" i="6"/>
  <c r="N278" i="6"/>
  <c r="T277" i="6"/>
  <c r="V277" i="6"/>
  <c r="R277" i="6"/>
  <c r="U277" i="6"/>
  <c r="O277" i="6"/>
  <c r="S277" i="6"/>
  <c r="AH277" i="6"/>
  <c r="AB277" i="6"/>
  <c r="AF277" i="6"/>
  <c r="AE277" i="6"/>
  <c r="AG277" i="6"/>
  <c r="AA278" i="6"/>
  <c r="AI277" i="6"/>
  <c r="AC278" i="6" l="1"/>
  <c r="AK278" i="6"/>
  <c r="P278" i="6"/>
  <c r="X278" i="6"/>
  <c r="N279" i="6"/>
  <c r="S278" i="6"/>
  <c r="V278" i="6"/>
  <c r="R278" i="6"/>
  <c r="U278" i="6"/>
  <c r="O278" i="6"/>
  <c r="T278" i="6"/>
  <c r="AH278" i="6"/>
  <c r="AB278" i="6"/>
  <c r="AF278" i="6"/>
  <c r="AE278" i="6"/>
  <c r="AG278" i="6"/>
  <c r="AA279" i="6"/>
  <c r="AI278" i="6"/>
  <c r="AC279" i="6" l="1"/>
  <c r="AK279" i="6"/>
  <c r="P279" i="6"/>
  <c r="X279" i="6"/>
  <c r="N280" i="6"/>
  <c r="S279" i="6"/>
  <c r="V279" i="6"/>
  <c r="R279" i="6"/>
  <c r="U279" i="6"/>
  <c r="O279" i="6"/>
  <c r="T279" i="6"/>
  <c r="AH279" i="6"/>
  <c r="AB279" i="6"/>
  <c r="AA280" i="6"/>
  <c r="AG279" i="6"/>
  <c r="AF279" i="6"/>
  <c r="AE279" i="6"/>
  <c r="AI279" i="6"/>
  <c r="AC280" i="6" l="1"/>
  <c r="AK280" i="6"/>
  <c r="P280" i="6"/>
  <c r="X280" i="6"/>
  <c r="N281" i="6"/>
  <c r="S280" i="6"/>
  <c r="O280" i="6"/>
  <c r="U280" i="6"/>
  <c r="R280" i="6"/>
  <c r="T280" i="6"/>
  <c r="V280" i="6"/>
  <c r="AH280" i="6"/>
  <c r="AB280" i="6"/>
  <c r="AE280" i="6"/>
  <c r="AG280" i="6"/>
  <c r="AF280" i="6"/>
  <c r="AA281" i="6"/>
  <c r="AI280" i="6"/>
  <c r="AC281" i="6" l="1"/>
  <c r="AK281" i="6"/>
  <c r="P281" i="6"/>
  <c r="X281" i="6"/>
  <c r="N282" i="6"/>
  <c r="T281" i="6"/>
  <c r="V281" i="6"/>
  <c r="R281" i="6"/>
  <c r="U281" i="6"/>
  <c r="O281" i="6"/>
  <c r="S281" i="6"/>
  <c r="AH281" i="6"/>
  <c r="AB281" i="6"/>
  <c r="AF281" i="6"/>
  <c r="AE281" i="6"/>
  <c r="AG281" i="6"/>
  <c r="AA282" i="6"/>
  <c r="AI281" i="6"/>
  <c r="AC282" i="6" l="1"/>
  <c r="AK282" i="6"/>
  <c r="P282" i="6"/>
  <c r="X282" i="6"/>
  <c r="N283" i="6"/>
  <c r="S282" i="6"/>
  <c r="V282" i="6"/>
  <c r="R282" i="6"/>
  <c r="U282" i="6"/>
  <c r="O282" i="6"/>
  <c r="T282" i="6"/>
  <c r="AH282" i="6"/>
  <c r="AB282" i="6"/>
  <c r="AG282" i="6"/>
  <c r="AE282" i="6"/>
  <c r="AA283" i="6"/>
  <c r="AF282" i="6"/>
  <c r="AI282" i="6"/>
  <c r="AC283" i="6" l="1"/>
  <c r="AK283" i="6"/>
  <c r="P283" i="6"/>
  <c r="X283" i="6"/>
  <c r="N284" i="6"/>
  <c r="S283" i="6"/>
  <c r="V283" i="6"/>
  <c r="O283" i="6"/>
  <c r="U283" i="6"/>
  <c r="R283" i="6"/>
  <c r="T283" i="6"/>
  <c r="AH283" i="6"/>
  <c r="AB283" i="6"/>
  <c r="AF283" i="6"/>
  <c r="AG283" i="6"/>
  <c r="AE283" i="6"/>
  <c r="AA284" i="6"/>
  <c r="AI283" i="6"/>
  <c r="AC284" i="6" l="1"/>
  <c r="AK284" i="6"/>
  <c r="P284" i="6"/>
  <c r="X284" i="6"/>
  <c r="N285" i="6"/>
  <c r="S284" i="6"/>
  <c r="O284" i="6"/>
  <c r="U284" i="6"/>
  <c r="R284" i="6"/>
  <c r="T284" i="6"/>
  <c r="V284" i="6"/>
  <c r="AH284" i="6"/>
  <c r="AB284" i="6"/>
  <c r="AF284" i="6"/>
  <c r="AG284" i="6"/>
  <c r="AE284" i="6"/>
  <c r="AA285" i="6"/>
  <c r="AI284" i="6"/>
  <c r="AC285" i="6" l="1"/>
  <c r="AK285" i="6"/>
  <c r="P285" i="6"/>
  <c r="X285" i="6"/>
  <c r="N286" i="6"/>
  <c r="S285" i="6"/>
  <c r="V285" i="6"/>
  <c r="R285" i="6"/>
  <c r="U285" i="6"/>
  <c r="O285" i="6"/>
  <c r="T285" i="6"/>
  <c r="AH285" i="6"/>
  <c r="AB285" i="6"/>
  <c r="AF285" i="6"/>
  <c r="AG285" i="6"/>
  <c r="AE285" i="6"/>
  <c r="AA286" i="6"/>
  <c r="AI285" i="6"/>
  <c r="AC286" i="6" l="1"/>
  <c r="AK286" i="6"/>
  <c r="P286" i="6"/>
  <c r="X286" i="6"/>
  <c r="N287" i="6"/>
  <c r="R286" i="6"/>
  <c r="V286" i="6"/>
  <c r="S286" i="6"/>
  <c r="U286" i="6"/>
  <c r="O286" i="6"/>
  <c r="T286" i="6"/>
  <c r="AH286" i="6"/>
  <c r="AB286" i="6"/>
  <c r="AF286" i="6"/>
  <c r="AE286" i="6"/>
  <c r="AG286" i="6"/>
  <c r="AA287" i="6"/>
  <c r="AI286" i="6"/>
  <c r="AC287" i="6" l="1"/>
  <c r="AK287" i="6"/>
  <c r="P287" i="6"/>
  <c r="X287" i="6"/>
  <c r="N288" i="6"/>
  <c r="S287" i="6"/>
  <c r="V287" i="6"/>
  <c r="R287" i="6"/>
  <c r="U287" i="6"/>
  <c r="O287" i="6"/>
  <c r="T287" i="6"/>
  <c r="AH287" i="6"/>
  <c r="AB287" i="6"/>
  <c r="AF287" i="6"/>
  <c r="AE287" i="6"/>
  <c r="AG287" i="6"/>
  <c r="AA288" i="6"/>
  <c r="AI287" i="6"/>
  <c r="AC288" i="6" l="1"/>
  <c r="AK288" i="6"/>
  <c r="P288" i="6"/>
  <c r="X288" i="6"/>
  <c r="N289" i="6"/>
  <c r="S288" i="6"/>
  <c r="O288" i="6"/>
  <c r="U288" i="6"/>
  <c r="R288" i="6"/>
  <c r="T288" i="6"/>
  <c r="V288" i="6"/>
  <c r="AH288" i="6"/>
  <c r="AB288" i="6"/>
  <c r="AF288" i="6"/>
  <c r="AG288" i="6"/>
  <c r="AE288" i="6"/>
  <c r="AA289" i="6"/>
  <c r="AI288" i="6"/>
  <c r="AC289" i="6" l="1"/>
  <c r="AK289" i="6"/>
  <c r="P289" i="6"/>
  <c r="X289" i="6"/>
  <c r="N290" i="6"/>
  <c r="S289" i="6"/>
  <c r="V289" i="6"/>
  <c r="R289" i="6"/>
  <c r="U289" i="6"/>
  <c r="O289" i="6"/>
  <c r="T289" i="6"/>
  <c r="AB289" i="6"/>
  <c r="AG289" i="6"/>
  <c r="AE289" i="6"/>
  <c r="AA290" i="6"/>
  <c r="AF289" i="6"/>
  <c r="AH289" i="6"/>
  <c r="AI289" i="6"/>
  <c r="AC290" i="6" l="1"/>
  <c r="AK290" i="6"/>
  <c r="P290" i="6"/>
  <c r="X290" i="6"/>
  <c r="N291" i="6"/>
  <c r="S290" i="6"/>
  <c r="V290" i="6"/>
  <c r="R290" i="6"/>
  <c r="U290" i="6"/>
  <c r="O290" i="6"/>
  <c r="T290" i="6"/>
  <c r="AH290" i="6"/>
  <c r="AB290" i="6"/>
  <c r="AF290" i="6"/>
  <c r="AG290" i="6"/>
  <c r="AE290" i="6"/>
  <c r="AA291" i="6"/>
  <c r="AI290" i="6"/>
  <c r="AC291" i="6" l="1"/>
  <c r="AK291" i="6"/>
  <c r="P291" i="6"/>
  <c r="X291" i="6"/>
  <c r="N292" i="6"/>
  <c r="S291" i="6"/>
  <c r="V291" i="6"/>
  <c r="R291" i="6"/>
  <c r="U291" i="6"/>
  <c r="O291" i="6"/>
  <c r="T291" i="6"/>
  <c r="AH291" i="6"/>
  <c r="AB291" i="6"/>
  <c r="AE291" i="6"/>
  <c r="AF291" i="6"/>
  <c r="AG291" i="6"/>
  <c r="AA292" i="6"/>
  <c r="AI291" i="6"/>
  <c r="AC292" i="6" l="1"/>
  <c r="AK292" i="6"/>
  <c r="P292" i="6"/>
  <c r="X292" i="6"/>
  <c r="N293" i="6"/>
  <c r="S292" i="6"/>
  <c r="V292" i="6"/>
  <c r="O292" i="6"/>
  <c r="U292" i="6"/>
  <c r="R292" i="6"/>
  <c r="T292" i="6"/>
  <c r="AH292" i="6"/>
  <c r="AB292" i="6"/>
  <c r="AE292" i="6"/>
  <c r="AF292" i="6"/>
  <c r="AG292" i="6"/>
  <c r="AA293" i="6"/>
  <c r="AI292" i="6"/>
  <c r="AC293" i="6" l="1"/>
  <c r="AK293" i="6"/>
  <c r="P293" i="6"/>
  <c r="X293" i="6"/>
  <c r="N294" i="6"/>
  <c r="T293" i="6"/>
  <c r="V293" i="6"/>
  <c r="R293" i="6"/>
  <c r="U293" i="6"/>
  <c r="O293" i="6"/>
  <c r="S293" i="6"/>
  <c r="AH293" i="6"/>
  <c r="AB293" i="6"/>
  <c r="AF293" i="6"/>
  <c r="AE293" i="6"/>
  <c r="AG293" i="6"/>
  <c r="AA294" i="6"/>
  <c r="AI293" i="6"/>
  <c r="AC294" i="6" l="1"/>
  <c r="P294" i="6"/>
  <c r="X294" i="6"/>
  <c r="N295" i="6"/>
  <c r="S294" i="6"/>
  <c r="R294" i="6"/>
  <c r="U294" i="6"/>
  <c r="O294" i="6"/>
  <c r="T294" i="6"/>
  <c r="V294" i="6"/>
  <c r="AH294" i="6"/>
  <c r="AB294" i="6"/>
  <c r="AF294" i="6"/>
  <c r="AG294" i="6"/>
  <c r="AK294" i="6"/>
  <c r="AA295" i="6"/>
  <c r="AE294" i="6"/>
  <c r="AI294" i="6"/>
  <c r="AC295" i="6" l="1"/>
  <c r="AK295" i="6"/>
  <c r="P295" i="6"/>
  <c r="X295" i="6"/>
  <c r="N296" i="6"/>
  <c r="S295" i="6"/>
  <c r="V295" i="6"/>
  <c r="R295" i="6"/>
  <c r="U295" i="6"/>
  <c r="O295" i="6"/>
  <c r="T295" i="6"/>
  <c r="AH295" i="6"/>
  <c r="AB295" i="6"/>
  <c r="AA296" i="6"/>
  <c r="AF295" i="6"/>
  <c r="AE295" i="6"/>
  <c r="AG295" i="6"/>
  <c r="AI295" i="6"/>
  <c r="AC296" i="6" l="1"/>
  <c r="AK296" i="6"/>
  <c r="P296" i="6"/>
  <c r="X296" i="6"/>
  <c r="N297" i="6"/>
  <c r="S296" i="6"/>
  <c r="V296" i="6"/>
  <c r="O296" i="6"/>
  <c r="U296" i="6"/>
  <c r="R296" i="6"/>
  <c r="T296" i="6"/>
  <c r="AH296" i="6"/>
  <c r="AB296" i="6"/>
  <c r="AF296" i="6"/>
  <c r="AG296" i="6"/>
  <c r="AA297" i="6"/>
  <c r="AE296" i="6"/>
  <c r="AI296" i="6"/>
  <c r="AC297" i="6" l="1"/>
  <c r="AK297" i="6"/>
  <c r="P297" i="6"/>
  <c r="X297" i="6"/>
  <c r="N298" i="6"/>
  <c r="T297" i="6"/>
  <c r="V297" i="6"/>
  <c r="R297" i="6"/>
  <c r="U297" i="6"/>
  <c r="O297" i="6"/>
  <c r="S297" i="6"/>
  <c r="AH297" i="6"/>
  <c r="AB297" i="6"/>
  <c r="AF297" i="6"/>
  <c r="AE297" i="6"/>
  <c r="AG297" i="6"/>
  <c r="AA298" i="6"/>
  <c r="AI297" i="6"/>
  <c r="AC298" i="6" l="1"/>
  <c r="AK298" i="6"/>
  <c r="P298" i="6"/>
  <c r="X298" i="6"/>
  <c r="N299" i="6"/>
  <c r="S298" i="6"/>
  <c r="R298" i="6"/>
  <c r="U298" i="6"/>
  <c r="O298" i="6"/>
  <c r="T298" i="6"/>
  <c r="V298" i="6"/>
  <c r="AH298" i="6"/>
  <c r="AB298" i="6"/>
  <c r="AF298" i="6"/>
  <c r="AE298" i="6"/>
  <c r="AG298" i="6"/>
  <c r="AA299" i="6"/>
  <c r="AI298" i="6"/>
  <c r="AC299" i="6" l="1"/>
  <c r="AK299" i="6"/>
  <c r="P299" i="6"/>
  <c r="X299" i="6"/>
  <c r="N300" i="6"/>
  <c r="S299" i="6"/>
  <c r="V299" i="6"/>
  <c r="R299" i="6"/>
  <c r="U299" i="6"/>
  <c r="O299" i="6"/>
  <c r="T299" i="6"/>
  <c r="AH299" i="6"/>
  <c r="AB299" i="6"/>
  <c r="AF299" i="6"/>
  <c r="AG299" i="6"/>
  <c r="AE299" i="6"/>
  <c r="AA300" i="6"/>
  <c r="AI299" i="6"/>
  <c r="AC300" i="6" l="1"/>
  <c r="AK300" i="6"/>
  <c r="P300" i="6"/>
  <c r="X300" i="6"/>
  <c r="N301" i="6"/>
  <c r="S300" i="6"/>
  <c r="V300" i="6"/>
  <c r="O300" i="6"/>
  <c r="U300" i="6"/>
  <c r="R300" i="6"/>
  <c r="T300" i="6"/>
  <c r="AG300" i="6"/>
  <c r="AB300" i="6"/>
  <c r="AF300" i="6"/>
  <c r="AE300" i="6"/>
  <c r="AH300" i="6"/>
  <c r="AA301" i="6"/>
  <c r="AI300" i="6"/>
  <c r="AC301" i="6" l="1"/>
  <c r="AK301" i="6"/>
  <c r="P301" i="6"/>
  <c r="X301" i="6"/>
  <c r="N302" i="6"/>
  <c r="S301" i="6"/>
  <c r="V301" i="6"/>
  <c r="R301" i="6"/>
  <c r="U301" i="6"/>
  <c r="O301" i="6"/>
  <c r="T301" i="6"/>
  <c r="AH301" i="6"/>
  <c r="AB301" i="6"/>
  <c r="AF301" i="6"/>
  <c r="AE301" i="6"/>
  <c r="AG301" i="6"/>
  <c r="AA302" i="6"/>
  <c r="AI301" i="6"/>
  <c r="AC302" i="6" l="1"/>
  <c r="AK302" i="6"/>
  <c r="P302" i="6"/>
  <c r="X302" i="6"/>
  <c r="N303" i="6"/>
  <c r="S302" i="6"/>
  <c r="R302" i="6"/>
  <c r="U302" i="6"/>
  <c r="O302" i="6"/>
  <c r="T302" i="6"/>
  <c r="V302" i="6"/>
  <c r="AH302" i="6"/>
  <c r="AB302" i="6"/>
  <c r="AF302" i="6"/>
  <c r="AG302" i="6"/>
  <c r="AE302" i="6"/>
  <c r="AA303" i="6"/>
  <c r="AI302" i="6"/>
  <c r="AC303" i="6" l="1"/>
  <c r="AK303" i="6"/>
  <c r="P303" i="6"/>
  <c r="X303" i="6"/>
  <c r="N304" i="6"/>
  <c r="S303" i="6"/>
  <c r="V303" i="6"/>
  <c r="R303" i="6"/>
  <c r="U303" i="6"/>
  <c r="O303" i="6"/>
  <c r="T303" i="6"/>
  <c r="AH303" i="6"/>
  <c r="AB303" i="6"/>
  <c r="AF303" i="6"/>
  <c r="AE303" i="6"/>
  <c r="AG303" i="6"/>
  <c r="AA304" i="6"/>
  <c r="AI303" i="6"/>
  <c r="AC304" i="6" l="1"/>
  <c r="P304" i="6"/>
  <c r="X304" i="6"/>
  <c r="N305" i="6"/>
  <c r="S304" i="6"/>
  <c r="R304" i="6"/>
  <c r="U304" i="6"/>
  <c r="O304" i="6"/>
  <c r="T304" i="6"/>
  <c r="V304" i="6"/>
  <c r="AK304" i="6"/>
  <c r="AB304" i="6"/>
  <c r="AA305" i="6"/>
  <c r="AH304" i="6"/>
  <c r="AG304" i="6"/>
  <c r="AF304" i="6"/>
  <c r="AE304" i="6"/>
  <c r="AI304" i="6"/>
  <c r="AC305" i="6" l="1"/>
  <c r="AK305" i="6"/>
  <c r="P305" i="6"/>
  <c r="X305" i="6"/>
  <c r="N306" i="6"/>
  <c r="S305" i="6"/>
  <c r="V305" i="6"/>
  <c r="R305" i="6"/>
  <c r="U305" i="6"/>
  <c r="O305" i="6"/>
  <c r="T305" i="6"/>
  <c r="AH305" i="6"/>
  <c r="AB305" i="6"/>
  <c r="AF305" i="6"/>
  <c r="AE305" i="6"/>
  <c r="AG305" i="6"/>
  <c r="AA306" i="6"/>
  <c r="AI305" i="6"/>
  <c r="AC306" i="6" l="1"/>
  <c r="AK306" i="6"/>
  <c r="P306" i="6"/>
  <c r="X306" i="6"/>
  <c r="N307" i="6"/>
  <c r="S306" i="6"/>
  <c r="R306" i="6"/>
  <c r="U306" i="6"/>
  <c r="O306" i="6"/>
  <c r="T306" i="6"/>
  <c r="V306" i="6"/>
  <c r="AH306" i="6"/>
  <c r="AB306" i="6"/>
  <c r="AE306" i="6"/>
  <c r="AG306" i="6"/>
  <c r="AF306" i="6"/>
  <c r="AA307" i="6"/>
  <c r="AI306" i="6"/>
  <c r="AC307" i="6" l="1"/>
  <c r="AK307" i="6"/>
  <c r="P307" i="6"/>
  <c r="X307" i="6"/>
  <c r="N308" i="6"/>
  <c r="S307" i="6"/>
  <c r="V307" i="6"/>
  <c r="O307" i="6"/>
  <c r="U307" i="6"/>
  <c r="R307" i="6"/>
  <c r="T307" i="6"/>
  <c r="AG307" i="6"/>
  <c r="AB307" i="6"/>
  <c r="AE307" i="6"/>
  <c r="AH307" i="6"/>
  <c r="AF307" i="6"/>
  <c r="AA308" i="6"/>
  <c r="AI307" i="6"/>
  <c r="AC308" i="6" l="1"/>
  <c r="AK308" i="6"/>
  <c r="P308" i="6"/>
  <c r="X308" i="6"/>
  <c r="N309" i="6"/>
  <c r="R308" i="6"/>
  <c r="V308" i="6"/>
  <c r="S308" i="6"/>
  <c r="U308" i="6"/>
  <c r="O308" i="6"/>
  <c r="T308" i="6"/>
  <c r="AH308" i="6"/>
  <c r="AB308" i="6"/>
  <c r="AA309" i="6"/>
  <c r="AE308" i="6"/>
  <c r="AF308" i="6"/>
  <c r="AG308" i="6"/>
  <c r="AI308" i="6"/>
  <c r="AC309" i="6" l="1"/>
  <c r="AK309" i="6"/>
  <c r="P309" i="6"/>
  <c r="X309" i="6"/>
  <c r="N310" i="6"/>
  <c r="T309" i="6"/>
  <c r="V309" i="6"/>
  <c r="R309" i="6"/>
  <c r="U309" i="6"/>
  <c r="O309" i="6"/>
  <c r="S309" i="6"/>
  <c r="AH309" i="6"/>
  <c r="AB309" i="6"/>
  <c r="AG309" i="6"/>
  <c r="AE309" i="6"/>
  <c r="AF309" i="6"/>
  <c r="AA310" i="6"/>
  <c r="AI309" i="6"/>
  <c r="AC310" i="6" l="1"/>
  <c r="AK310" i="6"/>
  <c r="P310" i="6"/>
  <c r="X310" i="6"/>
  <c r="N311" i="6"/>
  <c r="S310" i="6"/>
  <c r="R310" i="6"/>
  <c r="U310" i="6"/>
  <c r="O310" i="6"/>
  <c r="T310" i="6"/>
  <c r="V310" i="6"/>
  <c r="AH310" i="6"/>
  <c r="AB310" i="6"/>
  <c r="AE310" i="6"/>
  <c r="AG310" i="6"/>
  <c r="AA311" i="6"/>
  <c r="AF310" i="6"/>
  <c r="AI310" i="6"/>
  <c r="AC311" i="6" l="1"/>
  <c r="AK311" i="6"/>
  <c r="P311" i="6"/>
  <c r="X311" i="6"/>
  <c r="N312" i="6"/>
  <c r="S311" i="6"/>
  <c r="V311" i="6"/>
  <c r="R311" i="6"/>
  <c r="U311" i="6"/>
  <c r="O311" i="6"/>
  <c r="T311" i="6"/>
  <c r="AG311" i="6"/>
  <c r="AB311" i="6"/>
  <c r="AF311" i="6"/>
  <c r="AH311" i="6"/>
  <c r="AE311" i="6"/>
  <c r="AA312" i="6"/>
  <c r="AI311" i="6"/>
  <c r="AC312" i="6" l="1"/>
  <c r="AK312" i="6"/>
  <c r="P312" i="6"/>
  <c r="X312" i="6"/>
  <c r="N313" i="6"/>
  <c r="S312" i="6"/>
  <c r="R312" i="6"/>
  <c r="U312" i="6"/>
  <c r="O312" i="6"/>
  <c r="T312" i="6"/>
  <c r="V312" i="6"/>
  <c r="AH312" i="6"/>
  <c r="AB312" i="6"/>
  <c r="AA313" i="6"/>
  <c r="AG312" i="6"/>
  <c r="AE312" i="6"/>
  <c r="AF312" i="6"/>
  <c r="AI312" i="6"/>
  <c r="AC313" i="6" l="1"/>
  <c r="AK313" i="6"/>
  <c r="P313" i="6"/>
  <c r="X313" i="6"/>
  <c r="N314" i="6"/>
  <c r="T313" i="6"/>
  <c r="V313" i="6"/>
  <c r="R313" i="6"/>
  <c r="U313" i="6"/>
  <c r="O313" i="6"/>
  <c r="S313" i="6"/>
  <c r="AH313" i="6"/>
  <c r="AB313" i="6"/>
  <c r="AF313" i="6"/>
  <c r="AG313" i="6"/>
  <c r="AE313" i="6"/>
  <c r="AA314" i="6"/>
  <c r="AI313" i="6"/>
  <c r="AC314" i="6" l="1"/>
  <c r="AK314" i="6"/>
  <c r="P314" i="6"/>
  <c r="X314" i="6"/>
  <c r="N315" i="6"/>
  <c r="T314" i="6"/>
  <c r="R314" i="6"/>
  <c r="U314" i="6"/>
  <c r="O314" i="6"/>
  <c r="S314" i="6"/>
  <c r="V314" i="6"/>
  <c r="AH314" i="6"/>
  <c r="AB314" i="6"/>
  <c r="AF314" i="6"/>
  <c r="AG314" i="6"/>
  <c r="AE314" i="6"/>
  <c r="AA315" i="6"/>
  <c r="AI314" i="6"/>
  <c r="AC315" i="6" l="1"/>
  <c r="AK315" i="6"/>
  <c r="P315" i="6"/>
  <c r="X315" i="6"/>
  <c r="N316" i="6"/>
  <c r="S315" i="6"/>
  <c r="V315" i="6"/>
  <c r="O315" i="6"/>
  <c r="U315" i="6"/>
  <c r="R315" i="6"/>
  <c r="T315" i="6"/>
  <c r="AH315" i="6"/>
  <c r="AB315" i="6"/>
  <c r="AF315" i="6"/>
  <c r="AE315" i="6"/>
  <c r="AG315" i="6"/>
  <c r="AA316" i="6"/>
  <c r="AI315" i="6"/>
  <c r="AC316" i="6" l="1"/>
  <c r="AK316" i="6"/>
  <c r="P316" i="6"/>
  <c r="X316" i="6"/>
  <c r="N317" i="6"/>
  <c r="R316" i="6"/>
  <c r="V316" i="6"/>
  <c r="S316" i="6"/>
  <c r="U316" i="6"/>
  <c r="O316" i="6"/>
  <c r="T316" i="6"/>
  <c r="AH316" i="6"/>
  <c r="AB316" i="6"/>
  <c r="AF316" i="6"/>
  <c r="AE316" i="6"/>
  <c r="AG316" i="6"/>
  <c r="AA317" i="6"/>
  <c r="AI316" i="6"/>
  <c r="AC317" i="6" l="1"/>
  <c r="P317" i="6"/>
  <c r="X317" i="6"/>
  <c r="N318" i="6"/>
  <c r="S317" i="6"/>
  <c r="V317" i="6"/>
  <c r="R317" i="6"/>
  <c r="U317" i="6"/>
  <c r="O317" i="6"/>
  <c r="T317" i="6"/>
  <c r="AK317" i="6"/>
  <c r="AB317" i="6"/>
  <c r="AA318" i="6"/>
  <c r="AG317" i="6"/>
  <c r="AF317" i="6"/>
  <c r="AH317" i="6"/>
  <c r="AE317" i="6"/>
  <c r="AI317" i="6"/>
  <c r="AC318" i="6" l="1"/>
  <c r="AK318" i="6"/>
  <c r="P318" i="6"/>
  <c r="X318" i="6"/>
  <c r="N319" i="6"/>
  <c r="S318" i="6"/>
  <c r="R318" i="6"/>
  <c r="U318" i="6"/>
  <c r="O318" i="6"/>
  <c r="T318" i="6"/>
  <c r="V318" i="6"/>
  <c r="AH318" i="6"/>
  <c r="AB318" i="6"/>
  <c r="AF318" i="6"/>
  <c r="AG318" i="6"/>
  <c r="AE318" i="6"/>
  <c r="AA319" i="6"/>
  <c r="AI318" i="6"/>
  <c r="AC319" i="6" l="1"/>
  <c r="AK319" i="6"/>
  <c r="P319" i="6"/>
  <c r="X319" i="6"/>
  <c r="N320" i="6"/>
  <c r="S319" i="6"/>
  <c r="V319" i="6"/>
  <c r="R319" i="6"/>
  <c r="U319" i="6"/>
  <c r="O319" i="6"/>
  <c r="T319" i="6"/>
  <c r="AG319" i="6"/>
  <c r="AB319" i="6"/>
  <c r="AF319" i="6"/>
  <c r="AE319" i="6"/>
  <c r="AH319" i="6"/>
  <c r="AA320" i="6"/>
  <c r="AI319" i="6"/>
  <c r="AC320" i="6" l="1"/>
  <c r="AK320" i="6"/>
  <c r="P320" i="6"/>
  <c r="X320" i="6"/>
  <c r="N321" i="6"/>
  <c r="S320" i="6"/>
  <c r="R320" i="6"/>
  <c r="U320" i="6"/>
  <c r="O320" i="6"/>
  <c r="T320" i="6"/>
  <c r="V320" i="6"/>
  <c r="AH320" i="6"/>
  <c r="AB320" i="6"/>
  <c r="AF320" i="6"/>
  <c r="AE320" i="6"/>
  <c r="AG320" i="6"/>
  <c r="AA321" i="6"/>
  <c r="AI320" i="6"/>
  <c r="AC321" i="6" l="1"/>
  <c r="AK321" i="6"/>
  <c r="P321" i="6"/>
  <c r="X321" i="6"/>
  <c r="N322" i="6"/>
  <c r="S321" i="6"/>
  <c r="V321" i="6"/>
  <c r="R321" i="6"/>
  <c r="U321" i="6"/>
  <c r="O321" i="6"/>
  <c r="T321" i="6"/>
  <c r="AH321" i="6"/>
  <c r="AB321" i="6"/>
  <c r="AF321" i="6"/>
  <c r="AG321" i="6"/>
  <c r="AA322" i="6"/>
  <c r="AE321" i="6"/>
  <c r="AI321" i="6"/>
  <c r="AC322" i="6" l="1"/>
  <c r="AK322" i="6"/>
  <c r="P322" i="6"/>
  <c r="X322" i="6"/>
  <c r="N323" i="6"/>
  <c r="S322" i="6"/>
  <c r="R322" i="6"/>
  <c r="U322" i="6"/>
  <c r="O322" i="6"/>
  <c r="T322" i="6"/>
  <c r="V322" i="6"/>
  <c r="AG322" i="6"/>
  <c r="AB322" i="6"/>
  <c r="AF322" i="6"/>
  <c r="AE322" i="6"/>
  <c r="AH322" i="6"/>
  <c r="AA323" i="6"/>
  <c r="AI322" i="6"/>
  <c r="AC323" i="6" l="1"/>
  <c r="AK323" i="6"/>
  <c r="P323" i="6"/>
  <c r="X323" i="6"/>
  <c r="N324" i="6"/>
  <c r="S323" i="6"/>
  <c r="V323" i="6"/>
  <c r="O323" i="6"/>
  <c r="U323" i="6"/>
  <c r="R323" i="6"/>
  <c r="T323" i="6"/>
  <c r="AG323" i="6"/>
  <c r="AB323" i="6"/>
  <c r="AF323" i="6"/>
  <c r="AH323" i="6"/>
  <c r="AE323" i="6"/>
  <c r="AA324" i="6"/>
  <c r="AI323" i="6"/>
  <c r="AC324" i="6" l="1"/>
  <c r="AK324" i="6"/>
  <c r="P324" i="6"/>
  <c r="X324" i="6"/>
  <c r="N325" i="6"/>
  <c r="S324" i="6"/>
  <c r="V324" i="6"/>
  <c r="R324" i="6"/>
  <c r="U324" i="6"/>
  <c r="O324" i="6"/>
  <c r="T324" i="6"/>
  <c r="AH324" i="6"/>
  <c r="AB324" i="6"/>
  <c r="AA325" i="6"/>
  <c r="AE324" i="6"/>
  <c r="AG324" i="6"/>
  <c r="AF324" i="6"/>
  <c r="AI324" i="6"/>
  <c r="AC325" i="6" l="1"/>
  <c r="P325" i="6"/>
  <c r="X325" i="6"/>
  <c r="N326" i="6"/>
  <c r="T325" i="6"/>
  <c r="V325" i="6"/>
  <c r="R325" i="6"/>
  <c r="U325" i="6"/>
  <c r="O325" i="6"/>
  <c r="S325" i="6"/>
  <c r="AK325" i="6"/>
  <c r="AB325" i="6"/>
  <c r="AF325" i="6"/>
  <c r="AG325" i="6"/>
  <c r="AE325" i="6"/>
  <c r="AA326" i="6"/>
  <c r="AH325" i="6"/>
  <c r="AI325" i="6"/>
  <c r="AC326" i="6" l="1"/>
  <c r="AK326" i="6"/>
  <c r="P326" i="6"/>
  <c r="X326" i="6"/>
  <c r="N327" i="6"/>
  <c r="S326" i="6"/>
  <c r="R326" i="6"/>
  <c r="U326" i="6"/>
  <c r="O326" i="6"/>
  <c r="T326" i="6"/>
  <c r="V326" i="6"/>
  <c r="AH326" i="6"/>
  <c r="AB326" i="6"/>
  <c r="AF326" i="6"/>
  <c r="AE326" i="6"/>
  <c r="AG326" i="6"/>
  <c r="AA327" i="6"/>
  <c r="AI326" i="6"/>
  <c r="AC327" i="6" l="1"/>
  <c r="AK327" i="6"/>
  <c r="P327" i="6"/>
  <c r="X327" i="6"/>
  <c r="N328" i="6"/>
  <c r="S327" i="6"/>
  <c r="V327" i="6"/>
  <c r="R327" i="6"/>
  <c r="U327" i="6"/>
  <c r="O327" i="6"/>
  <c r="T327" i="6"/>
  <c r="AG327" i="6"/>
  <c r="AB327" i="6"/>
  <c r="AA328" i="6"/>
  <c r="AF327" i="6"/>
  <c r="AH327" i="6"/>
  <c r="AE327" i="6"/>
  <c r="AI327" i="6"/>
  <c r="AC328" i="6" l="1"/>
  <c r="AK328" i="6"/>
  <c r="P328" i="6"/>
  <c r="X328" i="6"/>
  <c r="N329" i="6"/>
  <c r="R328" i="6"/>
  <c r="S328" i="6"/>
  <c r="U328" i="6"/>
  <c r="O328" i="6"/>
  <c r="T328" i="6"/>
  <c r="V328" i="6"/>
  <c r="AG328" i="6"/>
  <c r="AB328" i="6"/>
  <c r="AF328" i="6"/>
  <c r="AE328" i="6"/>
  <c r="AH328" i="6"/>
  <c r="AA329" i="6"/>
  <c r="AI328" i="6"/>
  <c r="AC329" i="6" l="1"/>
  <c r="AK329" i="6"/>
  <c r="P329" i="6"/>
  <c r="X329" i="6"/>
  <c r="N330" i="6"/>
  <c r="T329" i="6"/>
  <c r="V329" i="6"/>
  <c r="R329" i="6"/>
  <c r="U329" i="6"/>
  <c r="O329" i="6"/>
  <c r="S329" i="6"/>
  <c r="AH329" i="6"/>
  <c r="AB329" i="6"/>
  <c r="AF329" i="6"/>
  <c r="AG329" i="6"/>
  <c r="AE329" i="6"/>
  <c r="AA330" i="6"/>
  <c r="AI329" i="6"/>
  <c r="AC330" i="6" l="1"/>
  <c r="AK330" i="6"/>
  <c r="P330" i="6"/>
  <c r="X330" i="6"/>
  <c r="N331" i="6"/>
  <c r="S330" i="6"/>
  <c r="R330" i="6"/>
  <c r="U330" i="6"/>
  <c r="O330" i="6"/>
  <c r="T330" i="6"/>
  <c r="V330" i="6"/>
  <c r="AH330" i="6"/>
  <c r="AB330" i="6"/>
  <c r="AF330" i="6"/>
  <c r="AE330" i="6"/>
  <c r="AG330" i="6"/>
  <c r="AA331" i="6"/>
  <c r="AI330" i="6"/>
  <c r="AC331" i="6" l="1"/>
  <c r="AK331" i="6"/>
  <c r="P331" i="6"/>
  <c r="X331" i="6"/>
  <c r="N332" i="6"/>
  <c r="S331" i="6"/>
  <c r="V331" i="6"/>
  <c r="O331" i="6"/>
  <c r="U331" i="6"/>
  <c r="R331" i="6"/>
  <c r="T331" i="6"/>
  <c r="AH331" i="6"/>
  <c r="AB331" i="6"/>
  <c r="AG331" i="6"/>
  <c r="AE331" i="6"/>
  <c r="AA332" i="6"/>
  <c r="AF331" i="6"/>
  <c r="AI331" i="6"/>
  <c r="AC332" i="6" l="1"/>
  <c r="AK332" i="6"/>
  <c r="P332" i="6"/>
  <c r="X332" i="6"/>
  <c r="N333" i="6"/>
  <c r="S332" i="6"/>
  <c r="V332" i="6"/>
  <c r="R332" i="6"/>
  <c r="U332" i="6"/>
  <c r="O332" i="6"/>
  <c r="T332" i="6"/>
  <c r="AH332" i="6"/>
  <c r="AB332" i="6"/>
  <c r="AF332" i="6"/>
  <c r="AE332" i="6"/>
  <c r="AG332" i="6"/>
  <c r="AA333" i="6"/>
  <c r="AI332" i="6"/>
  <c r="AC333" i="6" l="1"/>
  <c r="AK333" i="6"/>
  <c r="P333" i="6"/>
  <c r="X333" i="6"/>
  <c r="N334" i="6"/>
  <c r="S333" i="6"/>
  <c r="V333" i="6"/>
  <c r="R333" i="6"/>
  <c r="U333" i="6"/>
  <c r="O333" i="6"/>
  <c r="T333" i="6"/>
  <c r="AH333" i="6"/>
  <c r="AB333" i="6"/>
  <c r="AF333" i="6"/>
  <c r="AE333" i="6"/>
  <c r="AG333" i="6"/>
  <c r="AA334" i="6"/>
  <c r="AI333" i="6"/>
  <c r="AC334" i="6" l="1"/>
  <c r="AK334" i="6"/>
  <c r="P334" i="6"/>
  <c r="X334" i="6"/>
  <c r="N335" i="6"/>
  <c r="S334" i="6"/>
  <c r="V334" i="6"/>
  <c r="R334" i="6"/>
  <c r="U334" i="6"/>
  <c r="O334" i="6"/>
  <c r="T334" i="6"/>
  <c r="AH334" i="6"/>
  <c r="AB334" i="6"/>
  <c r="AF334" i="6"/>
  <c r="AG334" i="6"/>
  <c r="AE334" i="6"/>
  <c r="AA335" i="6"/>
  <c r="AI334" i="6"/>
  <c r="AC335" i="6" l="1"/>
  <c r="AK335" i="6"/>
  <c r="P335" i="6"/>
  <c r="X335" i="6"/>
  <c r="N336" i="6"/>
  <c r="T335" i="6"/>
  <c r="R335" i="6"/>
  <c r="U335" i="6"/>
  <c r="O335" i="6"/>
  <c r="S335" i="6"/>
  <c r="V335" i="6"/>
  <c r="AG335" i="6"/>
  <c r="AB335" i="6"/>
  <c r="AF335" i="6"/>
  <c r="AH335" i="6"/>
  <c r="AE335" i="6"/>
  <c r="AA336" i="6"/>
  <c r="AI335" i="6"/>
  <c r="AC336" i="6" l="1"/>
  <c r="AK336" i="6"/>
  <c r="P336" i="6"/>
  <c r="X336" i="6"/>
  <c r="N337" i="6"/>
  <c r="S336" i="6"/>
  <c r="V336" i="6"/>
  <c r="R336" i="6"/>
  <c r="U336" i="6"/>
  <c r="O336" i="6"/>
  <c r="T336" i="6"/>
  <c r="AH336" i="6"/>
  <c r="AB336" i="6"/>
  <c r="AG336" i="6"/>
  <c r="AA337" i="6"/>
  <c r="AF336" i="6"/>
  <c r="AE336" i="6"/>
  <c r="AI336" i="6"/>
  <c r="AC337" i="6" l="1"/>
  <c r="AK337" i="6"/>
  <c r="P337" i="6"/>
  <c r="X337" i="6"/>
  <c r="N338" i="6"/>
  <c r="S337" i="6"/>
  <c r="V337" i="6"/>
  <c r="R337" i="6"/>
  <c r="U337" i="6"/>
  <c r="O337" i="6"/>
  <c r="T337" i="6"/>
  <c r="AH337" i="6"/>
  <c r="AB337" i="6"/>
  <c r="AF337" i="6"/>
  <c r="AG337" i="6"/>
  <c r="AE337" i="6"/>
  <c r="AA338" i="6"/>
  <c r="AI337" i="6"/>
  <c r="AC338" i="6" l="1"/>
  <c r="AK338" i="6"/>
  <c r="P338" i="6"/>
  <c r="X338" i="6"/>
  <c r="N339" i="6"/>
  <c r="S338" i="6"/>
  <c r="V338" i="6"/>
  <c r="R338" i="6"/>
  <c r="U338" i="6"/>
  <c r="O338" i="6"/>
  <c r="T338" i="6"/>
  <c r="AH338" i="6"/>
  <c r="AB338" i="6"/>
  <c r="AF338" i="6"/>
  <c r="AG338" i="6"/>
  <c r="AA339" i="6"/>
  <c r="AE338" i="6"/>
  <c r="AI338" i="6"/>
  <c r="AC339" i="6" l="1"/>
  <c r="AK339" i="6"/>
  <c r="P339" i="6"/>
  <c r="X339" i="6"/>
  <c r="N340" i="6"/>
  <c r="S339" i="6"/>
  <c r="V339" i="6"/>
  <c r="O339" i="6"/>
  <c r="U339" i="6"/>
  <c r="R339" i="6"/>
  <c r="T339" i="6"/>
  <c r="AG339" i="6"/>
  <c r="AB339" i="6"/>
  <c r="AF339" i="6"/>
  <c r="AH339" i="6"/>
  <c r="AE339" i="6"/>
  <c r="AA340" i="6"/>
  <c r="AI339" i="6"/>
  <c r="AC340" i="6" l="1"/>
  <c r="AK340" i="6"/>
  <c r="P340" i="6"/>
  <c r="X340" i="6"/>
  <c r="N341" i="6"/>
  <c r="S340" i="6"/>
  <c r="R340" i="6"/>
  <c r="U340" i="6"/>
  <c r="O340" i="6"/>
  <c r="T340" i="6"/>
  <c r="V340" i="6"/>
  <c r="AH340" i="6"/>
  <c r="AB340" i="6"/>
  <c r="AA341" i="6"/>
  <c r="AG340" i="6"/>
  <c r="AE340" i="6"/>
  <c r="AF340" i="6"/>
  <c r="AI340" i="6"/>
  <c r="AC341" i="6" l="1"/>
  <c r="AK341" i="6"/>
  <c r="P341" i="6"/>
  <c r="X341" i="6"/>
  <c r="N342" i="6"/>
  <c r="T341" i="6"/>
  <c r="V341" i="6"/>
  <c r="R341" i="6"/>
  <c r="U341" i="6"/>
  <c r="O341" i="6"/>
  <c r="S341" i="6"/>
  <c r="AH341" i="6"/>
  <c r="AB341" i="6"/>
  <c r="AF341" i="6"/>
  <c r="AE341" i="6"/>
  <c r="AG341" i="6"/>
  <c r="AA342" i="6"/>
  <c r="AI341" i="6"/>
  <c r="AC342" i="6" l="1"/>
  <c r="AK342" i="6"/>
  <c r="P342" i="6"/>
  <c r="X342" i="6"/>
  <c r="N343" i="6"/>
  <c r="S342" i="6"/>
  <c r="V342" i="6"/>
  <c r="R342" i="6"/>
  <c r="U342" i="6"/>
  <c r="O342" i="6"/>
  <c r="T342" i="6"/>
  <c r="AH342" i="6"/>
  <c r="AB342" i="6"/>
  <c r="AF342" i="6"/>
  <c r="AG342" i="6"/>
  <c r="AE342" i="6"/>
  <c r="AA343" i="6"/>
  <c r="AI342" i="6"/>
  <c r="AC343" i="6" l="1"/>
  <c r="AK343" i="6"/>
  <c r="P343" i="6"/>
  <c r="X343" i="6"/>
  <c r="N344" i="6"/>
  <c r="S343" i="6"/>
  <c r="V343" i="6"/>
  <c r="R343" i="6"/>
  <c r="U343" i="6"/>
  <c r="O343" i="6"/>
  <c r="T343" i="6"/>
  <c r="AG343" i="6"/>
  <c r="AB343" i="6"/>
  <c r="AA344" i="6"/>
  <c r="AE343" i="6"/>
  <c r="AH343" i="6"/>
  <c r="AF343" i="6"/>
  <c r="AI343" i="6"/>
  <c r="AC344" i="6" l="1"/>
  <c r="AK344" i="6"/>
  <c r="P344" i="6"/>
  <c r="X344" i="6"/>
  <c r="N345" i="6"/>
  <c r="S344" i="6"/>
  <c r="R344" i="6"/>
  <c r="U344" i="6"/>
  <c r="O344" i="6"/>
  <c r="T344" i="6"/>
  <c r="V344" i="6"/>
  <c r="AH344" i="6"/>
  <c r="AB344" i="6"/>
  <c r="AA345" i="6"/>
  <c r="AG344" i="6"/>
  <c r="AF344" i="6"/>
  <c r="AE344" i="6"/>
  <c r="AI344" i="6"/>
  <c r="AC345" i="6" l="1"/>
  <c r="AK345" i="6"/>
  <c r="P345" i="6"/>
  <c r="X345" i="6"/>
  <c r="N346" i="6"/>
  <c r="T345" i="6"/>
  <c r="V345" i="6"/>
  <c r="R345" i="6"/>
  <c r="U345" i="6"/>
  <c r="O345" i="6"/>
  <c r="S345" i="6"/>
  <c r="AH345" i="6"/>
  <c r="AB345" i="6"/>
  <c r="AA346" i="6"/>
  <c r="AF345" i="6"/>
  <c r="AG345" i="6"/>
  <c r="AE345" i="6"/>
  <c r="AI345" i="6"/>
  <c r="AC346" i="6" l="1"/>
  <c r="AK346" i="6"/>
  <c r="P346" i="6"/>
  <c r="X346" i="6"/>
  <c r="N347" i="6"/>
  <c r="T346" i="6"/>
  <c r="V346" i="6"/>
  <c r="R346" i="6"/>
  <c r="U346" i="6"/>
  <c r="O346" i="6"/>
  <c r="S346" i="6"/>
  <c r="AH346" i="6"/>
  <c r="AB346" i="6"/>
  <c r="AF346" i="6"/>
  <c r="AG346" i="6"/>
  <c r="AE346" i="6"/>
  <c r="AA347" i="6"/>
  <c r="AI346" i="6"/>
  <c r="AC347" i="6" l="1"/>
  <c r="AK347" i="6"/>
  <c r="P347" i="6"/>
  <c r="X347" i="6"/>
  <c r="N348" i="6"/>
  <c r="S347" i="6"/>
  <c r="O347" i="6"/>
  <c r="U347" i="6"/>
  <c r="R347" i="6"/>
  <c r="T347" i="6"/>
  <c r="V347" i="6"/>
  <c r="AH347" i="6"/>
  <c r="AB347" i="6"/>
  <c r="AA348" i="6"/>
  <c r="AF347" i="6"/>
  <c r="AG347" i="6"/>
  <c r="AE347" i="6"/>
  <c r="AI347" i="6"/>
  <c r="AC348" i="6" l="1"/>
  <c r="AK348" i="6"/>
  <c r="P348" i="6"/>
  <c r="X348" i="6"/>
  <c r="N349" i="6"/>
  <c r="S348" i="6"/>
  <c r="R348" i="6"/>
  <c r="U348" i="6"/>
  <c r="O348" i="6"/>
  <c r="T348" i="6"/>
  <c r="V348" i="6"/>
  <c r="AH348" i="6"/>
  <c r="AB348" i="6"/>
  <c r="AF348" i="6"/>
  <c r="AE348" i="6"/>
  <c r="AG348" i="6"/>
  <c r="AA349" i="6"/>
  <c r="AI348" i="6"/>
  <c r="AC349" i="6" l="1"/>
  <c r="AK349" i="6"/>
  <c r="P349" i="6"/>
  <c r="X349" i="6"/>
  <c r="N350" i="6"/>
  <c r="S349" i="6"/>
  <c r="V349" i="6"/>
  <c r="R349" i="6"/>
  <c r="U349" i="6"/>
  <c r="O349" i="6"/>
  <c r="T349" i="6"/>
  <c r="AH349" i="6"/>
  <c r="AB349" i="6"/>
  <c r="AF349" i="6"/>
  <c r="AE349" i="6"/>
  <c r="AG349" i="6"/>
  <c r="AA350" i="6"/>
  <c r="AI349" i="6"/>
  <c r="AC350" i="6" l="1"/>
  <c r="AK350" i="6"/>
  <c r="P350" i="6"/>
  <c r="X350" i="6"/>
  <c r="N351" i="6"/>
  <c r="R350" i="6"/>
  <c r="V350" i="6"/>
  <c r="S350" i="6"/>
  <c r="U350" i="6"/>
  <c r="O350" i="6"/>
  <c r="T350" i="6"/>
  <c r="AG350" i="6"/>
  <c r="AB350" i="6"/>
  <c r="AF350" i="6"/>
  <c r="AE350" i="6"/>
  <c r="AH350" i="6"/>
  <c r="AA351" i="6"/>
  <c r="AI350" i="6"/>
  <c r="AC351" i="6" l="1"/>
  <c r="AK351" i="6"/>
  <c r="P351" i="6"/>
  <c r="X351" i="6"/>
  <c r="N352" i="6"/>
  <c r="S351" i="6"/>
  <c r="R351" i="6"/>
  <c r="U351" i="6"/>
  <c r="O351" i="6"/>
  <c r="T351" i="6"/>
  <c r="V351" i="6"/>
  <c r="AG351" i="6"/>
  <c r="AB351" i="6"/>
  <c r="AF351" i="6"/>
  <c r="AH351" i="6"/>
  <c r="AE351" i="6"/>
  <c r="AA352" i="6"/>
  <c r="AI351" i="6"/>
  <c r="AC352" i="6" l="1"/>
  <c r="AK352" i="6"/>
  <c r="P352" i="6"/>
  <c r="X352" i="6"/>
  <c r="N353" i="6"/>
  <c r="S352" i="6"/>
  <c r="V352" i="6"/>
  <c r="R352" i="6"/>
  <c r="U352" i="6"/>
  <c r="O352" i="6"/>
  <c r="T352" i="6"/>
  <c r="AH352" i="6"/>
  <c r="AB352" i="6"/>
  <c r="AG352" i="6"/>
  <c r="AE352" i="6"/>
  <c r="AA353" i="6"/>
  <c r="AF352" i="6"/>
  <c r="AI352" i="6"/>
  <c r="AC353" i="6" l="1"/>
  <c r="AK353" i="6"/>
  <c r="P353" i="6"/>
  <c r="X353" i="6"/>
  <c r="N354" i="6"/>
  <c r="S353" i="6"/>
  <c r="R353" i="6"/>
  <c r="U353" i="6"/>
  <c r="O353" i="6"/>
  <c r="T353" i="6"/>
  <c r="V353" i="6"/>
  <c r="AB353" i="6"/>
  <c r="AA354" i="6"/>
  <c r="AE353" i="6"/>
  <c r="AG353" i="6"/>
  <c r="AH353" i="6"/>
  <c r="AF353" i="6"/>
  <c r="AI353" i="6"/>
  <c r="AC354" i="6" l="1"/>
  <c r="AK354" i="6"/>
  <c r="P354" i="6"/>
  <c r="X354" i="6"/>
  <c r="N355" i="6"/>
  <c r="S354" i="6"/>
  <c r="V354" i="6"/>
  <c r="R354" i="6"/>
  <c r="U354" i="6"/>
  <c r="O354" i="6"/>
  <c r="T354" i="6"/>
  <c r="AH354" i="6"/>
  <c r="AB354" i="6"/>
  <c r="AF354" i="6"/>
  <c r="AG354" i="6"/>
  <c r="AE354" i="6"/>
  <c r="AA355" i="6"/>
  <c r="AI354" i="6"/>
  <c r="AC355" i="6" l="1"/>
  <c r="AK355" i="6"/>
  <c r="P355" i="6"/>
  <c r="X355" i="6"/>
  <c r="N356" i="6"/>
  <c r="S355" i="6"/>
  <c r="O355" i="6"/>
  <c r="U355" i="6"/>
  <c r="R355" i="6"/>
  <c r="T355" i="6"/>
  <c r="V355" i="6"/>
  <c r="AG355" i="6"/>
  <c r="AB355" i="6"/>
  <c r="AF355" i="6"/>
  <c r="AH355" i="6"/>
  <c r="AE355" i="6"/>
  <c r="AA356" i="6"/>
  <c r="AI355" i="6"/>
  <c r="AC356" i="6" l="1"/>
  <c r="AK356" i="6"/>
  <c r="P356" i="6"/>
  <c r="X356" i="6"/>
  <c r="N357" i="6"/>
  <c r="S356" i="6"/>
  <c r="V356" i="6"/>
  <c r="R356" i="6"/>
  <c r="U356" i="6"/>
  <c r="O356" i="6"/>
  <c r="T356" i="6"/>
  <c r="AG356" i="6"/>
  <c r="AB356" i="6"/>
  <c r="AA357" i="6"/>
  <c r="AH356" i="6"/>
  <c r="AF356" i="6"/>
  <c r="AE356" i="6"/>
  <c r="AI356" i="6"/>
  <c r="AC357" i="6" l="1"/>
  <c r="AK357" i="6"/>
  <c r="P357" i="6"/>
  <c r="X357" i="6"/>
  <c r="N358" i="6"/>
  <c r="S357" i="6"/>
  <c r="V357" i="6"/>
  <c r="R357" i="6"/>
  <c r="U357" i="6"/>
  <c r="O357" i="6"/>
  <c r="T357" i="6"/>
  <c r="AH357" i="6"/>
  <c r="AB357" i="6"/>
  <c r="AF357" i="6"/>
  <c r="AG357" i="6"/>
  <c r="AE357" i="6"/>
  <c r="AA358" i="6"/>
  <c r="AI357" i="6"/>
  <c r="AC358" i="6" l="1"/>
  <c r="AK358" i="6"/>
  <c r="P358" i="6"/>
  <c r="X358" i="6"/>
  <c r="N359" i="6"/>
  <c r="S358" i="6"/>
  <c r="V358" i="6"/>
  <c r="R358" i="6"/>
  <c r="U358" i="6"/>
  <c r="O358" i="6"/>
  <c r="T358" i="6"/>
  <c r="AH358" i="6"/>
  <c r="AB358" i="6"/>
  <c r="AF358" i="6"/>
  <c r="AE358" i="6"/>
  <c r="AG358" i="6"/>
  <c r="AA359" i="6"/>
  <c r="AI358" i="6"/>
  <c r="AC359" i="6" l="1"/>
  <c r="AK359" i="6"/>
  <c r="P359" i="6"/>
  <c r="X359" i="6"/>
  <c r="N360" i="6"/>
  <c r="S359" i="6"/>
  <c r="R359" i="6"/>
  <c r="U359" i="6"/>
  <c r="O359" i="6"/>
  <c r="T359" i="6"/>
  <c r="V359" i="6"/>
  <c r="AG359" i="6"/>
  <c r="AB359" i="6"/>
  <c r="AA360" i="6"/>
  <c r="AF359" i="6"/>
  <c r="AE359" i="6"/>
  <c r="AH359" i="6"/>
  <c r="AI359" i="6"/>
  <c r="AC360" i="6" l="1"/>
  <c r="AK360" i="6"/>
  <c r="P360" i="6"/>
  <c r="X360" i="6"/>
  <c r="N361" i="6"/>
  <c r="R360" i="6"/>
  <c r="V360" i="6"/>
  <c r="S360" i="6"/>
  <c r="U360" i="6"/>
  <c r="O360" i="6"/>
  <c r="T360" i="6"/>
  <c r="AH360" i="6"/>
  <c r="AB360" i="6"/>
  <c r="AF360" i="6"/>
  <c r="AG360" i="6"/>
  <c r="AE360" i="6"/>
  <c r="AA361" i="6"/>
  <c r="AI360" i="6"/>
  <c r="AC361" i="6" l="1"/>
  <c r="AK361" i="6"/>
  <c r="P361" i="6"/>
  <c r="X361" i="6"/>
  <c r="N362" i="6"/>
  <c r="T361" i="6"/>
  <c r="V361" i="6"/>
  <c r="R361" i="6"/>
  <c r="U361" i="6"/>
  <c r="O361" i="6"/>
  <c r="S361" i="6"/>
  <c r="AH361" i="6"/>
  <c r="AB361" i="6"/>
  <c r="AF361" i="6"/>
  <c r="AG361" i="6"/>
  <c r="AE361" i="6"/>
  <c r="AA362" i="6"/>
  <c r="AI361" i="6"/>
  <c r="AC362" i="6" l="1"/>
  <c r="AK362" i="6"/>
  <c r="P362" i="6"/>
  <c r="X362" i="6"/>
  <c r="N363" i="6"/>
  <c r="S362" i="6"/>
  <c r="V362" i="6"/>
  <c r="R362" i="6"/>
  <c r="U362" i="6"/>
  <c r="O362" i="6"/>
  <c r="T362" i="6"/>
  <c r="AH362" i="6"/>
  <c r="AB362" i="6"/>
  <c r="AG362" i="6"/>
  <c r="AE362" i="6"/>
  <c r="AA363" i="6"/>
  <c r="AF362" i="6"/>
  <c r="AI362" i="6"/>
  <c r="AC363" i="6" l="1"/>
  <c r="AK363" i="6"/>
  <c r="P363" i="6"/>
  <c r="X363" i="6"/>
  <c r="N364" i="6"/>
  <c r="S363" i="6"/>
  <c r="R363" i="6"/>
  <c r="U363" i="6"/>
  <c r="O363" i="6"/>
  <c r="T363" i="6"/>
  <c r="V363" i="6"/>
  <c r="AH363" i="6"/>
  <c r="AB363" i="6"/>
  <c r="AA364" i="6"/>
  <c r="AG363" i="6"/>
  <c r="AE363" i="6"/>
  <c r="AF363" i="6"/>
  <c r="AI363" i="6"/>
  <c r="AC364" i="6" l="1"/>
  <c r="AK364" i="6"/>
  <c r="P364" i="6"/>
  <c r="X364" i="6"/>
  <c r="N365" i="6"/>
  <c r="S364" i="6"/>
  <c r="V364" i="6"/>
  <c r="R364" i="6"/>
  <c r="U364" i="6"/>
  <c r="O364" i="6"/>
  <c r="T364" i="6"/>
  <c r="AG364" i="6"/>
  <c r="AB364" i="6"/>
  <c r="AF364" i="6"/>
  <c r="AE364" i="6"/>
  <c r="AH364" i="6"/>
  <c r="AA365" i="6"/>
  <c r="AI364" i="6"/>
  <c r="AC365" i="6" l="1"/>
  <c r="AK365" i="6"/>
  <c r="P365" i="6"/>
  <c r="X365" i="6"/>
  <c r="N366" i="6"/>
  <c r="S365" i="6"/>
  <c r="V365" i="6"/>
  <c r="R365" i="6"/>
  <c r="U365" i="6"/>
  <c r="O365" i="6"/>
  <c r="T365" i="6"/>
  <c r="AH365" i="6"/>
  <c r="AB365" i="6"/>
  <c r="AF365" i="6"/>
  <c r="AG365" i="6"/>
  <c r="AE365" i="6"/>
  <c r="AA366" i="6"/>
  <c r="AI365" i="6"/>
  <c r="AC366" i="6" l="1"/>
  <c r="AK366" i="6"/>
  <c r="P366" i="6"/>
  <c r="X366" i="6"/>
  <c r="N367" i="6"/>
  <c r="S366" i="6"/>
  <c r="V366" i="6"/>
  <c r="R366" i="6"/>
  <c r="U366" i="6"/>
  <c r="O366" i="6"/>
  <c r="T366" i="6"/>
  <c r="AH366" i="6"/>
  <c r="AB366" i="6"/>
  <c r="AE366" i="6"/>
  <c r="AG366" i="6"/>
  <c r="AA367" i="6"/>
  <c r="AF366" i="6"/>
  <c r="AI366" i="6"/>
  <c r="AC367" i="6" l="1"/>
  <c r="AK367" i="6"/>
  <c r="P367" i="6"/>
  <c r="X367" i="6"/>
  <c r="N368" i="6"/>
  <c r="S367" i="6"/>
  <c r="R367" i="6"/>
  <c r="U367" i="6"/>
  <c r="O367" i="6"/>
  <c r="T367" i="6"/>
  <c r="V367" i="6"/>
  <c r="AG367" i="6"/>
  <c r="AB367" i="6"/>
  <c r="AF367" i="6"/>
  <c r="AH367" i="6"/>
  <c r="AE367" i="6"/>
  <c r="AA368" i="6"/>
  <c r="AI367" i="6"/>
  <c r="AC368" i="6" l="1"/>
  <c r="AK368" i="6"/>
  <c r="P368" i="6"/>
  <c r="X368" i="6"/>
  <c r="N369" i="6"/>
  <c r="S368" i="6"/>
  <c r="V368" i="6"/>
  <c r="R368" i="6"/>
  <c r="U368" i="6"/>
  <c r="O368" i="6"/>
  <c r="T368" i="6"/>
  <c r="AH368" i="6"/>
  <c r="AB368" i="6"/>
  <c r="AF368" i="6"/>
  <c r="AG368" i="6"/>
  <c r="AE368" i="6"/>
  <c r="AA369" i="6"/>
  <c r="AI368" i="6"/>
  <c r="AC369" i="6" l="1"/>
  <c r="AK369" i="6"/>
  <c r="P369" i="6"/>
  <c r="X369" i="6"/>
  <c r="N370" i="6"/>
  <c r="S369" i="6"/>
  <c r="R369" i="6"/>
  <c r="U369" i="6"/>
  <c r="O369" i="6"/>
  <c r="T369" i="6"/>
  <c r="V369" i="6"/>
  <c r="AH369" i="6"/>
  <c r="AB369" i="6"/>
  <c r="AF369" i="6"/>
  <c r="AE369" i="6"/>
  <c r="AG369" i="6"/>
  <c r="AA370" i="6"/>
  <c r="AI369" i="6"/>
  <c r="AC370" i="6" l="1"/>
  <c r="AK370" i="6"/>
  <c r="P370" i="6"/>
  <c r="X370" i="6"/>
  <c r="N371" i="6"/>
  <c r="S370" i="6"/>
  <c r="V370" i="6"/>
  <c r="R370" i="6"/>
  <c r="U370" i="6"/>
  <c r="O370" i="6"/>
  <c r="T370" i="6"/>
  <c r="AH370" i="6"/>
  <c r="AB370" i="6"/>
  <c r="AF370" i="6"/>
  <c r="AG370" i="6"/>
  <c r="AE370" i="6"/>
  <c r="AA371" i="6"/>
  <c r="AI370" i="6"/>
  <c r="AC371" i="6" l="1"/>
  <c r="AK371" i="6"/>
  <c r="P371" i="6"/>
  <c r="X371" i="6"/>
  <c r="N372" i="6"/>
  <c r="R371" i="6"/>
  <c r="S371" i="6"/>
  <c r="U371" i="6"/>
  <c r="O371" i="6"/>
  <c r="T371" i="6"/>
  <c r="V371" i="6"/>
  <c r="AG371" i="6"/>
  <c r="AB371" i="6"/>
  <c r="AF371" i="6"/>
  <c r="AH371" i="6"/>
  <c r="AE371" i="6"/>
  <c r="AA372" i="6"/>
  <c r="AI371" i="6"/>
  <c r="AC372" i="6" l="1"/>
  <c r="AK372" i="6"/>
  <c r="P372" i="6"/>
  <c r="X372" i="6"/>
  <c r="N373" i="6"/>
  <c r="S372" i="6"/>
  <c r="V372" i="6"/>
  <c r="R372" i="6"/>
  <c r="U372" i="6"/>
  <c r="O372" i="6"/>
  <c r="T372" i="6"/>
  <c r="AH372" i="6"/>
  <c r="AB372" i="6"/>
  <c r="AA373" i="6"/>
  <c r="AF372" i="6"/>
  <c r="AE372" i="6"/>
  <c r="AG372" i="6"/>
  <c r="AI372" i="6"/>
  <c r="AC373" i="6" l="1"/>
  <c r="AK373" i="6"/>
  <c r="P373" i="6"/>
  <c r="X373" i="6"/>
  <c r="N374" i="6"/>
  <c r="S373" i="6"/>
  <c r="V373" i="6"/>
  <c r="R373" i="6"/>
  <c r="U373" i="6"/>
  <c r="O373" i="6"/>
  <c r="T373" i="6"/>
  <c r="AH373" i="6"/>
  <c r="AB373" i="6"/>
  <c r="AA374" i="6"/>
  <c r="AE373" i="6"/>
  <c r="AF373" i="6"/>
  <c r="AG373" i="6"/>
  <c r="AI373" i="6"/>
  <c r="AC374" i="6" l="1"/>
  <c r="AK374" i="6"/>
  <c r="P374" i="6"/>
  <c r="X374" i="6"/>
  <c r="N375" i="6"/>
  <c r="S374" i="6"/>
  <c r="V374" i="6"/>
  <c r="R374" i="6"/>
  <c r="U374" i="6"/>
  <c r="O374" i="6"/>
  <c r="T374" i="6"/>
  <c r="AH374" i="6"/>
  <c r="AB374" i="6"/>
  <c r="AF374" i="6"/>
  <c r="AE374" i="6"/>
  <c r="AG374" i="6"/>
  <c r="AA375" i="6"/>
  <c r="AI374" i="6"/>
  <c r="AC375" i="6" l="1"/>
  <c r="AK375" i="6"/>
  <c r="P375" i="6"/>
  <c r="X375" i="6"/>
  <c r="N376" i="6"/>
  <c r="S375" i="6"/>
  <c r="R375" i="6"/>
  <c r="U375" i="6"/>
  <c r="O375" i="6"/>
  <c r="T375" i="6"/>
  <c r="V375" i="6"/>
  <c r="AG375" i="6"/>
  <c r="AB375" i="6"/>
  <c r="AF375" i="6"/>
  <c r="AH375" i="6"/>
  <c r="AE375" i="6"/>
  <c r="AA376" i="6"/>
  <c r="AI375" i="6"/>
  <c r="AC376" i="6" l="1"/>
  <c r="AK376" i="6"/>
  <c r="P376" i="6"/>
  <c r="X376" i="6"/>
  <c r="N377" i="6"/>
  <c r="R376" i="6"/>
  <c r="V376" i="6"/>
  <c r="S376" i="6"/>
  <c r="U376" i="6"/>
  <c r="O376" i="6"/>
  <c r="T376" i="6"/>
  <c r="AH376" i="6"/>
  <c r="AB376" i="6"/>
  <c r="AF376" i="6"/>
  <c r="AE376" i="6"/>
  <c r="AG376" i="6"/>
  <c r="AA377" i="6"/>
  <c r="AI376" i="6"/>
  <c r="AC377" i="6" l="1"/>
  <c r="AK377" i="6"/>
  <c r="P377" i="6"/>
  <c r="X377" i="6"/>
  <c r="N378" i="6"/>
  <c r="S377" i="6"/>
  <c r="R377" i="6"/>
  <c r="U377" i="6"/>
  <c r="O377" i="6"/>
  <c r="T377" i="6"/>
  <c r="V377" i="6"/>
  <c r="AH377" i="6"/>
  <c r="AB377" i="6"/>
  <c r="AG377" i="6"/>
  <c r="AF377" i="6"/>
  <c r="AE377" i="6"/>
  <c r="AA378" i="6"/>
  <c r="AI377" i="6"/>
  <c r="AC378" i="6" l="1"/>
  <c r="AK378" i="6"/>
  <c r="P378" i="6"/>
  <c r="X378" i="6"/>
  <c r="N379" i="6"/>
  <c r="S378" i="6"/>
  <c r="V378" i="6"/>
  <c r="R378" i="6"/>
  <c r="U378" i="6"/>
  <c r="O378" i="6"/>
  <c r="T378" i="6"/>
  <c r="AG378" i="6"/>
  <c r="AB378" i="6"/>
  <c r="AF378" i="6"/>
  <c r="AE378" i="6"/>
  <c r="AH378" i="6"/>
  <c r="AA379" i="6"/>
  <c r="AI378" i="6"/>
  <c r="AC379" i="6" l="1"/>
  <c r="AK379" i="6"/>
  <c r="P379" i="6"/>
  <c r="X379" i="6"/>
  <c r="N380" i="6"/>
  <c r="S379" i="6"/>
  <c r="R379" i="6"/>
  <c r="U379" i="6"/>
  <c r="O379" i="6"/>
  <c r="T379" i="6"/>
  <c r="V379" i="6"/>
  <c r="AH379" i="6"/>
  <c r="AB379" i="6"/>
  <c r="AF379" i="6"/>
  <c r="AE379" i="6"/>
  <c r="AG379" i="6"/>
  <c r="AA380" i="6"/>
  <c r="AI379" i="6"/>
  <c r="AC380" i="6" l="1"/>
  <c r="AK380" i="6"/>
  <c r="P380" i="6"/>
  <c r="X380" i="6"/>
  <c r="N381" i="6"/>
  <c r="S380" i="6"/>
  <c r="V380" i="6"/>
  <c r="R380" i="6"/>
  <c r="U380" i="6"/>
  <c r="O380" i="6"/>
  <c r="T380" i="6"/>
  <c r="AH380" i="6"/>
  <c r="AB380" i="6"/>
  <c r="AF380" i="6"/>
  <c r="AG380" i="6"/>
  <c r="AE380" i="6"/>
  <c r="AA381" i="6"/>
  <c r="AI380" i="6"/>
  <c r="AC381" i="6" l="1"/>
  <c r="P381" i="6"/>
  <c r="X381" i="6"/>
  <c r="N382" i="6"/>
  <c r="S381" i="6"/>
  <c r="V381" i="6"/>
  <c r="R381" i="6"/>
  <c r="U381" i="6"/>
  <c r="O381" i="6"/>
  <c r="T381" i="6"/>
  <c r="AK381" i="6"/>
  <c r="AB381" i="6"/>
  <c r="AG381" i="6"/>
  <c r="AE381" i="6"/>
  <c r="AF381" i="6"/>
  <c r="AA382" i="6"/>
  <c r="AH381" i="6"/>
  <c r="AI381" i="6"/>
  <c r="AC382" i="6" l="1"/>
  <c r="AK382" i="6"/>
  <c r="P382" i="6"/>
  <c r="X382" i="6"/>
  <c r="N383" i="6"/>
  <c r="S382" i="6"/>
  <c r="V382" i="6"/>
  <c r="R382" i="6"/>
  <c r="U382" i="6"/>
  <c r="O382" i="6"/>
  <c r="T382" i="6"/>
  <c r="AH382" i="6"/>
  <c r="AB382" i="6"/>
  <c r="AF382" i="6"/>
  <c r="AG382" i="6"/>
  <c r="AE382" i="6"/>
  <c r="AA383" i="6"/>
  <c r="AI382" i="6"/>
  <c r="AC383" i="6" l="1"/>
  <c r="AK383" i="6"/>
  <c r="P383" i="6"/>
  <c r="X383" i="6"/>
  <c r="N384" i="6"/>
  <c r="S383" i="6"/>
  <c r="R383" i="6"/>
  <c r="U383" i="6"/>
  <c r="O383" i="6"/>
  <c r="T383" i="6"/>
  <c r="V383" i="6"/>
  <c r="AH383" i="6"/>
  <c r="AB383" i="6"/>
  <c r="AF383" i="6"/>
  <c r="AG383" i="6"/>
  <c r="AE383" i="6"/>
  <c r="AA384" i="6"/>
  <c r="AI383" i="6"/>
  <c r="AC384" i="6" l="1"/>
  <c r="AK384" i="6"/>
  <c r="P384" i="6"/>
  <c r="X384" i="6"/>
  <c r="N385" i="6"/>
  <c r="S384" i="6"/>
  <c r="V384" i="6"/>
  <c r="R384" i="6"/>
  <c r="U384" i="6"/>
  <c r="O384" i="6"/>
  <c r="T384" i="6"/>
  <c r="AH384" i="6"/>
  <c r="AB384" i="6"/>
  <c r="AF384" i="6"/>
  <c r="AE384" i="6"/>
  <c r="AG384" i="6"/>
  <c r="AA385" i="6"/>
  <c r="AI384" i="6"/>
  <c r="AC385" i="6" l="1"/>
  <c r="AK385" i="6"/>
  <c r="P385" i="6"/>
  <c r="X385" i="6"/>
  <c r="N386" i="6"/>
  <c r="S385" i="6"/>
  <c r="R385" i="6"/>
  <c r="U385" i="6"/>
  <c r="O385" i="6"/>
  <c r="T385" i="6"/>
  <c r="V385" i="6"/>
  <c r="AH385" i="6"/>
  <c r="AB385" i="6"/>
  <c r="AF385" i="6"/>
  <c r="AG385" i="6"/>
  <c r="AE385" i="6"/>
  <c r="AA386" i="6"/>
  <c r="AI385" i="6"/>
  <c r="AC386" i="6" l="1"/>
  <c r="AK386" i="6"/>
  <c r="P386" i="6"/>
  <c r="X386" i="6"/>
  <c r="N387" i="6"/>
  <c r="S386" i="6"/>
  <c r="V386" i="6"/>
  <c r="R386" i="6"/>
  <c r="U386" i="6"/>
  <c r="O386" i="6"/>
  <c r="T386" i="6"/>
  <c r="AH386" i="6"/>
  <c r="AB386" i="6"/>
  <c r="AF386" i="6"/>
  <c r="AG386" i="6"/>
  <c r="AE386" i="6"/>
  <c r="AA387" i="6"/>
  <c r="AI386" i="6"/>
  <c r="AC387" i="6" l="1"/>
  <c r="AK387" i="6"/>
  <c r="P387" i="6"/>
  <c r="X387" i="6"/>
  <c r="N388" i="6"/>
  <c r="S387" i="6"/>
  <c r="V387" i="6"/>
  <c r="R387" i="6"/>
  <c r="U387" i="6"/>
  <c r="O387" i="6"/>
  <c r="T387" i="6"/>
  <c r="AH387" i="6"/>
  <c r="AB387" i="6"/>
  <c r="AA388" i="6"/>
  <c r="AE387" i="6"/>
  <c r="AG387" i="6"/>
  <c r="AF387" i="6"/>
  <c r="AI387" i="6"/>
  <c r="AC388" i="6" l="1"/>
  <c r="AK388" i="6"/>
  <c r="P388" i="6"/>
  <c r="X388" i="6"/>
  <c r="N389" i="6"/>
  <c r="S388" i="6"/>
  <c r="V388" i="6"/>
  <c r="R388" i="6"/>
  <c r="U388" i="6"/>
  <c r="O388" i="6"/>
  <c r="T388" i="6"/>
  <c r="AH388" i="6"/>
  <c r="AB388" i="6"/>
  <c r="AF388" i="6"/>
  <c r="AG388" i="6"/>
  <c r="AE388" i="6"/>
  <c r="AA389" i="6"/>
  <c r="AI388" i="6"/>
  <c r="AC389" i="6" l="1"/>
  <c r="AK389" i="6"/>
  <c r="P389" i="6"/>
  <c r="X389" i="6"/>
  <c r="N390" i="6"/>
  <c r="S389" i="6"/>
  <c r="R389" i="6"/>
  <c r="U389" i="6"/>
  <c r="O389" i="6"/>
  <c r="T389" i="6"/>
  <c r="V389" i="6"/>
  <c r="AG389" i="6"/>
  <c r="AB389" i="6"/>
  <c r="AF389" i="6"/>
  <c r="AE389" i="6"/>
  <c r="AA390" i="6"/>
  <c r="AH389" i="6"/>
  <c r="AI389" i="6"/>
  <c r="AC390" i="6" l="1"/>
  <c r="AK390" i="6"/>
  <c r="P390" i="6"/>
  <c r="X390" i="6"/>
  <c r="N391" i="6"/>
  <c r="S390" i="6"/>
  <c r="V390" i="6"/>
  <c r="R390" i="6"/>
  <c r="U390" i="6"/>
  <c r="O390" i="6"/>
  <c r="T390" i="6"/>
  <c r="AH390" i="6"/>
  <c r="AB390" i="6"/>
  <c r="AF390" i="6"/>
  <c r="AE390" i="6"/>
  <c r="AG390" i="6"/>
  <c r="AA391" i="6"/>
  <c r="AI390" i="6"/>
  <c r="AC391" i="6" l="1"/>
  <c r="AK391" i="6"/>
  <c r="P391" i="6"/>
  <c r="X391" i="6"/>
  <c r="N392" i="6"/>
  <c r="S391" i="6"/>
  <c r="V391" i="6"/>
  <c r="R391" i="6"/>
  <c r="U391" i="6"/>
  <c r="O391" i="6"/>
  <c r="T391" i="6"/>
  <c r="AG391" i="6"/>
  <c r="AB391" i="6"/>
  <c r="AA392" i="6"/>
  <c r="AH391" i="6"/>
  <c r="AF391" i="6"/>
  <c r="AE391" i="6"/>
  <c r="AI391" i="6"/>
  <c r="AC392" i="6" l="1"/>
  <c r="P392" i="6"/>
  <c r="X392" i="6"/>
  <c r="N393" i="6"/>
  <c r="R392" i="6"/>
  <c r="V392" i="6"/>
  <c r="S392" i="6"/>
  <c r="U392" i="6"/>
  <c r="O392" i="6"/>
  <c r="T392" i="6"/>
  <c r="AH392" i="6"/>
  <c r="AB392" i="6"/>
  <c r="AA393" i="6"/>
  <c r="AF392" i="6"/>
  <c r="AK392" i="6"/>
  <c r="AG392" i="6"/>
  <c r="AE392" i="6"/>
  <c r="AI392" i="6"/>
  <c r="AC393" i="6" l="1"/>
  <c r="AK393" i="6"/>
  <c r="P393" i="6"/>
  <c r="X393" i="6"/>
  <c r="N394" i="6"/>
  <c r="S393" i="6"/>
  <c r="R393" i="6"/>
  <c r="U393" i="6"/>
  <c r="O393" i="6"/>
  <c r="T393" i="6"/>
  <c r="V393" i="6"/>
  <c r="AH393" i="6"/>
  <c r="AB393" i="6"/>
  <c r="AF393" i="6"/>
  <c r="AG393" i="6"/>
  <c r="AE393" i="6"/>
  <c r="AA394" i="6"/>
  <c r="AI393" i="6"/>
  <c r="AC394" i="6" l="1"/>
  <c r="AK394" i="6"/>
  <c r="P394" i="6"/>
  <c r="X394" i="6"/>
  <c r="N395" i="6"/>
  <c r="S394" i="6"/>
  <c r="V394" i="6"/>
  <c r="R394" i="6"/>
  <c r="U394" i="6"/>
  <c r="O394" i="6"/>
  <c r="T394" i="6"/>
  <c r="AH394" i="6"/>
  <c r="AB394" i="6"/>
  <c r="AF394" i="6"/>
  <c r="AE394" i="6"/>
  <c r="AG394" i="6"/>
  <c r="AA395" i="6"/>
  <c r="AI394" i="6"/>
  <c r="AC395" i="6" l="1"/>
  <c r="AK395" i="6"/>
  <c r="P395" i="6"/>
  <c r="X395" i="6"/>
  <c r="N396" i="6"/>
  <c r="S395" i="6"/>
  <c r="V395" i="6"/>
  <c r="R395" i="6"/>
  <c r="U395" i="6"/>
  <c r="O395" i="6"/>
  <c r="T395" i="6"/>
  <c r="AH395" i="6"/>
  <c r="AB395" i="6"/>
  <c r="AF395" i="6"/>
  <c r="AE395" i="6"/>
  <c r="AG395" i="6"/>
  <c r="AA396" i="6"/>
  <c r="AI395" i="6"/>
  <c r="AC396" i="6" l="1"/>
  <c r="AK396" i="6"/>
  <c r="P396" i="6"/>
  <c r="X396" i="6"/>
  <c r="N397" i="6"/>
  <c r="S396" i="6"/>
  <c r="V396" i="6"/>
  <c r="R396" i="6"/>
  <c r="U396" i="6"/>
  <c r="O396" i="6"/>
  <c r="T396" i="6"/>
  <c r="AG396" i="6"/>
  <c r="AB396" i="6"/>
  <c r="AF396" i="6"/>
  <c r="AH396" i="6"/>
  <c r="AE396" i="6"/>
  <c r="AA397" i="6"/>
  <c r="AI396" i="6"/>
  <c r="AC397" i="6" l="1"/>
  <c r="P397" i="6"/>
  <c r="X397" i="6"/>
  <c r="N398" i="6"/>
  <c r="S397" i="6"/>
  <c r="R397" i="6"/>
  <c r="U397" i="6"/>
  <c r="O397" i="6"/>
  <c r="T397" i="6"/>
  <c r="V397" i="6"/>
  <c r="AK397" i="6"/>
  <c r="AB397" i="6"/>
  <c r="AF397" i="6"/>
  <c r="AG397" i="6"/>
  <c r="AE397" i="6"/>
  <c r="AA398" i="6"/>
  <c r="AH397" i="6"/>
  <c r="AI397" i="6"/>
  <c r="AC398" i="6" l="1"/>
  <c r="AK398" i="6"/>
  <c r="P398" i="6"/>
  <c r="X398" i="6"/>
  <c r="N399" i="6"/>
  <c r="S398" i="6"/>
  <c r="V398" i="6"/>
  <c r="R398" i="6"/>
  <c r="U398" i="6"/>
  <c r="O398" i="6"/>
  <c r="T398" i="6"/>
  <c r="AH398" i="6"/>
  <c r="AB398" i="6"/>
  <c r="AF398" i="6"/>
  <c r="AG398" i="6"/>
  <c r="AE398" i="6"/>
  <c r="AA399" i="6"/>
  <c r="AI398" i="6"/>
  <c r="AC399" i="6" l="1"/>
  <c r="AK399" i="6"/>
  <c r="P399" i="6"/>
  <c r="X399" i="6"/>
  <c r="N400" i="6"/>
  <c r="S399" i="6"/>
  <c r="V399" i="6"/>
  <c r="R399" i="6"/>
  <c r="U399" i="6"/>
  <c r="O399" i="6"/>
  <c r="T399" i="6"/>
  <c r="AH399" i="6"/>
  <c r="AB399" i="6"/>
  <c r="AF399" i="6"/>
  <c r="AE399" i="6"/>
  <c r="AG399" i="6"/>
  <c r="AA400" i="6"/>
  <c r="AI399" i="6"/>
  <c r="AC400" i="6" l="1"/>
  <c r="AK400" i="6"/>
  <c r="P400" i="6"/>
  <c r="X400" i="6"/>
  <c r="N401" i="6"/>
  <c r="S400" i="6"/>
  <c r="V400" i="6"/>
  <c r="R400" i="6"/>
  <c r="U400" i="6"/>
  <c r="O400" i="6"/>
  <c r="T400" i="6"/>
  <c r="AH400" i="6"/>
  <c r="AB400" i="6"/>
  <c r="AA401" i="6"/>
  <c r="AE400" i="6"/>
  <c r="AG400" i="6"/>
  <c r="AF400" i="6"/>
  <c r="AI400" i="6"/>
  <c r="AC401" i="6" l="1"/>
  <c r="AK401" i="6"/>
  <c r="P401" i="6"/>
  <c r="X401" i="6"/>
  <c r="N402" i="6"/>
  <c r="S401" i="6"/>
  <c r="V401" i="6"/>
  <c r="R401" i="6"/>
  <c r="U401" i="6"/>
  <c r="O401" i="6"/>
  <c r="T401" i="6"/>
  <c r="AH401" i="6"/>
  <c r="AB401" i="6"/>
  <c r="AG401" i="6"/>
  <c r="AF401" i="6"/>
  <c r="AA402" i="6"/>
  <c r="AE401" i="6"/>
  <c r="AI401" i="6"/>
  <c r="AC402" i="6" l="1"/>
  <c r="AK402" i="6"/>
  <c r="P402" i="6"/>
  <c r="X402" i="6"/>
  <c r="N403" i="6"/>
  <c r="S402" i="6"/>
  <c r="V402" i="6"/>
  <c r="R402" i="6"/>
  <c r="U402" i="6"/>
  <c r="O402" i="6"/>
  <c r="T402" i="6"/>
  <c r="AH402" i="6"/>
  <c r="AB402" i="6"/>
  <c r="AF402" i="6"/>
  <c r="AE402" i="6"/>
  <c r="AG402" i="6"/>
  <c r="AA403" i="6"/>
  <c r="AI402" i="6"/>
  <c r="AC403" i="6" l="1"/>
  <c r="AK403" i="6"/>
  <c r="P403" i="6"/>
  <c r="X403" i="6"/>
  <c r="N404" i="6"/>
  <c r="S403" i="6"/>
  <c r="R403" i="6"/>
  <c r="U403" i="6"/>
  <c r="O403" i="6"/>
  <c r="T403" i="6"/>
  <c r="V403" i="6"/>
  <c r="AH403" i="6"/>
  <c r="AB403" i="6"/>
  <c r="AF403" i="6"/>
  <c r="AE403" i="6"/>
  <c r="AG403" i="6"/>
  <c r="AA404" i="6"/>
  <c r="AI403" i="6"/>
  <c r="AC404" i="6" l="1"/>
  <c r="AK404" i="6"/>
  <c r="P404" i="6"/>
  <c r="X404" i="6"/>
  <c r="N405" i="6"/>
  <c r="S404" i="6"/>
  <c r="V404" i="6"/>
  <c r="R404" i="6"/>
  <c r="U404" i="6"/>
  <c r="O404" i="6"/>
  <c r="T404" i="6"/>
  <c r="AH404" i="6"/>
  <c r="AB404" i="6"/>
  <c r="AF404" i="6"/>
  <c r="AG404" i="6"/>
  <c r="AE404" i="6"/>
  <c r="AA405" i="6"/>
  <c r="AI404" i="6"/>
  <c r="AC405" i="6" l="1"/>
  <c r="AK405" i="6"/>
  <c r="P405" i="6"/>
  <c r="X405" i="6"/>
  <c r="N406" i="6"/>
  <c r="S405" i="6"/>
  <c r="V405" i="6"/>
  <c r="R405" i="6"/>
  <c r="U405" i="6"/>
  <c r="O405" i="6"/>
  <c r="T405" i="6"/>
  <c r="AH405" i="6"/>
  <c r="AB405" i="6"/>
  <c r="AF405" i="6"/>
  <c r="AG405" i="6"/>
  <c r="AE405" i="6"/>
  <c r="AA406" i="6"/>
  <c r="AI405" i="6"/>
  <c r="AC406" i="6" l="1"/>
  <c r="AK406" i="6"/>
  <c r="P406" i="6"/>
  <c r="X406" i="6"/>
  <c r="N407" i="6"/>
  <c r="S406" i="6"/>
  <c r="V406" i="6"/>
  <c r="R406" i="6"/>
  <c r="U406" i="6"/>
  <c r="O406" i="6"/>
  <c r="T406" i="6"/>
  <c r="AH406" i="6"/>
  <c r="AB406" i="6"/>
  <c r="AF406" i="6"/>
  <c r="AE406" i="6"/>
  <c r="AG406" i="6"/>
  <c r="AA407" i="6"/>
  <c r="AI406" i="6"/>
  <c r="AC407" i="6" l="1"/>
  <c r="AK407" i="6"/>
  <c r="P407" i="6"/>
  <c r="X407" i="6"/>
  <c r="N408" i="6"/>
  <c r="S407" i="6"/>
  <c r="R407" i="6"/>
  <c r="U407" i="6"/>
  <c r="O407" i="6"/>
  <c r="T407" i="6"/>
  <c r="V407" i="6"/>
  <c r="AG407" i="6"/>
  <c r="AB407" i="6"/>
  <c r="AA408" i="6"/>
  <c r="AH407" i="6"/>
  <c r="AE407" i="6"/>
  <c r="AF407" i="6"/>
  <c r="AI407" i="6"/>
  <c r="AC408" i="6" l="1"/>
  <c r="AK408" i="6"/>
  <c r="P408" i="6"/>
  <c r="X408" i="6"/>
  <c r="N409" i="6"/>
  <c r="S408" i="6"/>
  <c r="V408" i="6"/>
  <c r="R408" i="6"/>
  <c r="U408" i="6"/>
  <c r="O408" i="6"/>
  <c r="T408" i="6"/>
  <c r="AH408" i="6"/>
  <c r="AB408" i="6"/>
  <c r="AF408" i="6"/>
  <c r="AG408" i="6"/>
  <c r="AE408" i="6"/>
  <c r="AA409" i="6"/>
  <c r="AI408" i="6"/>
  <c r="AC409" i="6" l="1"/>
  <c r="AK409" i="6"/>
  <c r="P409" i="6"/>
  <c r="X409" i="6"/>
  <c r="N410" i="6"/>
  <c r="S409" i="6"/>
  <c r="V409" i="6"/>
  <c r="R409" i="6"/>
  <c r="U409" i="6"/>
  <c r="O409" i="6"/>
  <c r="T409" i="6"/>
  <c r="AH409" i="6"/>
  <c r="AB409" i="6"/>
  <c r="AA410" i="6"/>
  <c r="AE409" i="6"/>
  <c r="AF409" i="6"/>
  <c r="AG409" i="6"/>
  <c r="AI409" i="6"/>
  <c r="AC410" i="6" l="1"/>
  <c r="AK410" i="6"/>
  <c r="P410" i="6"/>
  <c r="X410" i="6"/>
  <c r="N411" i="6"/>
  <c r="S410" i="6"/>
  <c r="V410" i="6"/>
  <c r="R410" i="6"/>
  <c r="T410" i="6"/>
  <c r="U410" i="6"/>
  <c r="O410" i="6"/>
  <c r="AH410" i="6"/>
  <c r="AB410" i="6"/>
  <c r="AA411" i="6"/>
  <c r="AG410" i="6"/>
  <c r="AF410" i="6"/>
  <c r="AE410" i="6"/>
  <c r="AI410" i="6"/>
  <c r="AC411" i="6" l="1"/>
  <c r="AK411" i="6"/>
  <c r="P411" i="6"/>
  <c r="X411" i="6"/>
  <c r="N412" i="6"/>
  <c r="S411" i="6"/>
  <c r="R411" i="6"/>
  <c r="U411" i="6"/>
  <c r="O411" i="6"/>
  <c r="T411" i="6"/>
  <c r="V411" i="6"/>
  <c r="AH411" i="6"/>
  <c r="AB411" i="6"/>
  <c r="AA412" i="6"/>
  <c r="AG411" i="6"/>
  <c r="AF411" i="6"/>
  <c r="AE411" i="6"/>
  <c r="AI411" i="6"/>
  <c r="AC412" i="6" l="1"/>
  <c r="AK412" i="6"/>
  <c r="P412" i="6"/>
  <c r="X412" i="6"/>
  <c r="N413" i="6"/>
  <c r="S412" i="6"/>
  <c r="V412" i="6"/>
  <c r="O412" i="6"/>
  <c r="R412" i="6"/>
  <c r="U412" i="6"/>
  <c r="T412" i="6"/>
  <c r="AH412" i="6"/>
  <c r="AB412" i="6"/>
  <c r="AA413" i="6"/>
  <c r="AF412" i="6"/>
  <c r="AG412" i="6"/>
  <c r="AE412" i="6"/>
  <c r="AI412" i="6"/>
  <c r="AC413" i="6" l="1"/>
  <c r="AK413" i="6"/>
  <c r="P413" i="6"/>
  <c r="X413" i="6"/>
  <c r="N414" i="6"/>
  <c r="S413" i="6"/>
  <c r="R413" i="6"/>
  <c r="U413" i="6"/>
  <c r="O413" i="6"/>
  <c r="T413" i="6"/>
  <c r="V413" i="6"/>
  <c r="AH413" i="6"/>
  <c r="AB413" i="6"/>
  <c r="AA414" i="6"/>
  <c r="AF413" i="6"/>
  <c r="AE413" i="6"/>
  <c r="AG413" i="6"/>
  <c r="AI413" i="6"/>
  <c r="AC414" i="6" l="1"/>
  <c r="AK414" i="6"/>
  <c r="P414" i="6"/>
  <c r="X414" i="6"/>
  <c r="N415" i="6"/>
  <c r="S414" i="6"/>
  <c r="V414" i="6"/>
  <c r="R414" i="6"/>
  <c r="U414" i="6"/>
  <c r="O414" i="6"/>
  <c r="T414" i="6"/>
  <c r="AH414" i="6"/>
  <c r="AB414" i="6"/>
  <c r="AF414" i="6"/>
  <c r="AG414" i="6"/>
  <c r="AE414" i="6"/>
  <c r="AA415" i="6"/>
  <c r="AI414" i="6"/>
  <c r="AC415" i="6" l="1"/>
  <c r="AK415" i="6"/>
  <c r="P415" i="6"/>
  <c r="X415" i="6"/>
  <c r="N416" i="6"/>
  <c r="S415" i="6"/>
  <c r="R415" i="6"/>
  <c r="U415" i="6"/>
  <c r="O415" i="6"/>
  <c r="T415" i="6"/>
  <c r="V415" i="6"/>
  <c r="AH415" i="6"/>
  <c r="AB415" i="6"/>
  <c r="AF415" i="6"/>
  <c r="AE415" i="6"/>
  <c r="AG415" i="6"/>
  <c r="AA416" i="6"/>
  <c r="AI415" i="6"/>
  <c r="AC416" i="6" l="1"/>
  <c r="AK416" i="6"/>
  <c r="P416" i="6"/>
  <c r="X416" i="6"/>
  <c r="N417" i="6"/>
  <c r="S416" i="6"/>
  <c r="V416" i="6"/>
  <c r="R416" i="6"/>
  <c r="U416" i="6"/>
  <c r="O416" i="6"/>
  <c r="T416" i="6"/>
  <c r="AH416" i="6"/>
  <c r="AB416" i="6"/>
  <c r="AF416" i="6"/>
  <c r="AE416" i="6"/>
  <c r="AG416" i="6"/>
  <c r="AA417" i="6"/>
  <c r="AI416" i="6"/>
  <c r="AC417" i="6" l="1"/>
  <c r="AK417" i="6"/>
  <c r="P417" i="6"/>
  <c r="X417" i="6"/>
  <c r="N418" i="6"/>
  <c r="S417" i="6"/>
  <c r="V417" i="6"/>
  <c r="R417" i="6"/>
  <c r="U417" i="6"/>
  <c r="O417" i="6"/>
  <c r="T417" i="6"/>
  <c r="AH417" i="6"/>
  <c r="AB417" i="6"/>
  <c r="AF417" i="6"/>
  <c r="AE417" i="6"/>
  <c r="AG417" i="6"/>
  <c r="AA418" i="6"/>
  <c r="AI417" i="6"/>
  <c r="AC418" i="6" l="1"/>
  <c r="AK418" i="6"/>
  <c r="P418" i="6"/>
  <c r="X418" i="6"/>
  <c r="N419" i="6"/>
  <c r="S418" i="6"/>
  <c r="V418" i="6"/>
  <c r="R418" i="6"/>
  <c r="U418" i="6"/>
  <c r="O418" i="6"/>
  <c r="T418" i="6"/>
  <c r="AH418" i="6"/>
  <c r="AB418" i="6"/>
  <c r="AF418" i="6"/>
  <c r="AG418" i="6"/>
  <c r="AE418" i="6"/>
  <c r="AA419" i="6"/>
  <c r="AI418" i="6"/>
  <c r="AC419" i="6" l="1"/>
  <c r="AK419" i="6"/>
  <c r="P419" i="6"/>
  <c r="X419" i="6"/>
  <c r="N420" i="6"/>
  <c r="S419" i="6"/>
  <c r="R419" i="6"/>
  <c r="U419" i="6"/>
  <c r="O419" i="6"/>
  <c r="T419" i="6"/>
  <c r="V419" i="6"/>
  <c r="AH419" i="6"/>
  <c r="AB419" i="6"/>
  <c r="AF419" i="6"/>
  <c r="AG419" i="6"/>
  <c r="AE419" i="6"/>
  <c r="AA420" i="6"/>
  <c r="AI419" i="6"/>
  <c r="AC420" i="6" l="1"/>
  <c r="AK420" i="6"/>
  <c r="P420" i="6"/>
  <c r="X420" i="6"/>
  <c r="N421" i="6"/>
  <c r="S420" i="6"/>
  <c r="V420" i="6"/>
  <c r="R420" i="6"/>
  <c r="U420" i="6"/>
  <c r="O420" i="6"/>
  <c r="T420" i="6"/>
  <c r="AH420" i="6"/>
  <c r="AB420" i="6"/>
  <c r="AF420" i="6"/>
  <c r="AE420" i="6"/>
  <c r="AG420" i="6"/>
  <c r="AA421" i="6"/>
  <c r="AI420" i="6"/>
  <c r="AC421" i="6" l="1"/>
  <c r="AK421" i="6"/>
  <c r="P421" i="6"/>
  <c r="X421" i="6"/>
  <c r="N422" i="6"/>
  <c r="S421" i="6"/>
  <c r="V421" i="6"/>
  <c r="R421" i="6"/>
  <c r="U421" i="6"/>
  <c r="O421" i="6"/>
  <c r="T421" i="6"/>
  <c r="AH421" i="6"/>
  <c r="AB421" i="6"/>
  <c r="AA422" i="6"/>
  <c r="AG421" i="6"/>
  <c r="AE421" i="6"/>
  <c r="AF421" i="6"/>
  <c r="AI421" i="6"/>
  <c r="AC422" i="6" l="1"/>
  <c r="AK422" i="6"/>
  <c r="P422" i="6"/>
  <c r="X422" i="6"/>
  <c r="N423" i="6"/>
  <c r="S422" i="6"/>
  <c r="V422" i="6"/>
  <c r="R422" i="6"/>
  <c r="U422" i="6"/>
  <c r="O422" i="6"/>
  <c r="T422" i="6"/>
  <c r="AH422" i="6"/>
  <c r="AB422" i="6"/>
  <c r="AF422" i="6"/>
  <c r="AG422" i="6"/>
  <c r="AE422" i="6"/>
  <c r="AA423" i="6"/>
  <c r="AI422" i="6"/>
  <c r="AC423" i="6" l="1"/>
  <c r="AK423" i="6"/>
  <c r="P423" i="6"/>
  <c r="X423" i="6"/>
  <c r="N424" i="6"/>
  <c r="S423" i="6"/>
  <c r="R423" i="6"/>
  <c r="U423" i="6"/>
  <c r="O423" i="6"/>
  <c r="T423" i="6"/>
  <c r="V423" i="6"/>
  <c r="AH423" i="6"/>
  <c r="AB423" i="6"/>
  <c r="AG423" i="6"/>
  <c r="AA424" i="6"/>
  <c r="AF423" i="6"/>
  <c r="AE423" i="6"/>
  <c r="AI423" i="6"/>
  <c r="AC424" i="6" l="1"/>
  <c r="AK424" i="6"/>
  <c r="P424" i="6"/>
  <c r="X424" i="6"/>
  <c r="N425" i="6"/>
  <c r="S424" i="6"/>
  <c r="V424" i="6"/>
  <c r="R424" i="6"/>
  <c r="U424" i="6"/>
  <c r="O424" i="6"/>
  <c r="T424" i="6"/>
  <c r="AH424" i="6"/>
  <c r="AB424" i="6"/>
  <c r="AF424" i="6"/>
  <c r="AE424" i="6"/>
  <c r="AG424" i="6"/>
  <c r="AA425" i="6"/>
  <c r="AI424" i="6"/>
  <c r="AC425" i="6" l="1"/>
  <c r="AK425" i="6"/>
  <c r="P425" i="6"/>
  <c r="X425" i="6"/>
  <c r="N426" i="6"/>
  <c r="S425" i="6"/>
  <c r="V425" i="6"/>
  <c r="R425" i="6"/>
  <c r="U425" i="6"/>
  <c r="O425" i="6"/>
  <c r="T425" i="6"/>
  <c r="AH425" i="6"/>
  <c r="AB425" i="6"/>
  <c r="AF425" i="6"/>
  <c r="AE425" i="6"/>
  <c r="AG425" i="6"/>
  <c r="AA426" i="6"/>
  <c r="AI425" i="6"/>
  <c r="AC426" i="6" l="1"/>
  <c r="AK426" i="6"/>
  <c r="P426" i="6"/>
  <c r="X426" i="6"/>
  <c r="N427" i="6"/>
  <c r="S426" i="6"/>
  <c r="V426" i="6"/>
  <c r="R426" i="6"/>
  <c r="U426" i="6"/>
  <c r="O426" i="6"/>
  <c r="T426" i="6"/>
  <c r="AH426" i="6"/>
  <c r="AB426" i="6"/>
  <c r="AF426" i="6"/>
  <c r="AE426" i="6"/>
  <c r="AG426" i="6"/>
  <c r="AA427" i="6"/>
  <c r="AI426" i="6"/>
  <c r="AC427" i="6" l="1"/>
  <c r="AK427" i="6"/>
  <c r="P427" i="6"/>
  <c r="X427" i="6"/>
  <c r="N428" i="6"/>
  <c r="S427" i="6"/>
  <c r="R427" i="6"/>
  <c r="U427" i="6"/>
  <c r="O427" i="6"/>
  <c r="T427" i="6"/>
  <c r="V427" i="6"/>
  <c r="AH427" i="6"/>
  <c r="AB427" i="6"/>
  <c r="AF427" i="6"/>
  <c r="AE427" i="6"/>
  <c r="AG427" i="6"/>
  <c r="AA428" i="6"/>
  <c r="AI427" i="6"/>
  <c r="AC428" i="6" l="1"/>
  <c r="AK428" i="6"/>
  <c r="P428" i="6"/>
  <c r="X428" i="6"/>
  <c r="N429" i="6"/>
  <c r="S428" i="6"/>
  <c r="V428" i="6"/>
  <c r="R428" i="6"/>
  <c r="U428" i="6"/>
  <c r="O428" i="6"/>
  <c r="T428" i="6"/>
  <c r="AH428" i="6"/>
  <c r="AB428" i="6"/>
  <c r="AF428" i="6"/>
  <c r="AE428" i="6"/>
  <c r="AG428" i="6"/>
  <c r="AA429" i="6"/>
  <c r="AI428" i="6"/>
  <c r="AC429" i="6" l="1"/>
  <c r="AK429" i="6"/>
  <c r="P429" i="6"/>
  <c r="X429" i="6"/>
  <c r="N430" i="6"/>
  <c r="S429" i="6"/>
  <c r="V429" i="6"/>
  <c r="R429" i="6"/>
  <c r="U429" i="6"/>
  <c r="O429" i="6"/>
  <c r="T429" i="6"/>
  <c r="AH429" i="6"/>
  <c r="AB429" i="6"/>
  <c r="AF429" i="6"/>
  <c r="AG429" i="6"/>
  <c r="AE429" i="6"/>
  <c r="AA430" i="6"/>
  <c r="AI429" i="6"/>
  <c r="AC430" i="6" l="1"/>
  <c r="AK430" i="6"/>
  <c r="P430" i="6"/>
  <c r="X430" i="6"/>
  <c r="N431" i="6"/>
  <c r="S430" i="6"/>
  <c r="V430" i="6"/>
  <c r="R430" i="6"/>
  <c r="U430" i="6"/>
  <c r="O430" i="6"/>
  <c r="T430" i="6"/>
  <c r="AH430" i="6"/>
  <c r="AB430" i="6"/>
  <c r="AF430" i="6"/>
  <c r="AG430" i="6"/>
  <c r="AE430" i="6"/>
  <c r="AA431" i="6"/>
  <c r="AI430" i="6"/>
  <c r="AC431" i="6" l="1"/>
  <c r="AK431" i="6"/>
  <c r="P431" i="6"/>
  <c r="X431" i="6"/>
  <c r="N432" i="6"/>
  <c r="S431" i="6"/>
  <c r="R431" i="6"/>
  <c r="U431" i="6"/>
  <c r="O431" i="6"/>
  <c r="T431" i="6"/>
  <c r="V431" i="6"/>
  <c r="AH431" i="6"/>
  <c r="AB431" i="6"/>
  <c r="AA432" i="6"/>
  <c r="AE431" i="6"/>
  <c r="AG431" i="6"/>
  <c r="AF431" i="6"/>
  <c r="AI431" i="6"/>
  <c r="AC432" i="6" l="1"/>
  <c r="AK432" i="6"/>
  <c r="P432" i="6"/>
  <c r="X432" i="6"/>
  <c r="N433" i="6"/>
  <c r="S432" i="6"/>
  <c r="V432" i="6"/>
  <c r="R432" i="6"/>
  <c r="U432" i="6"/>
  <c r="O432" i="6"/>
  <c r="T432" i="6"/>
  <c r="AH432" i="6"/>
  <c r="AB432" i="6"/>
  <c r="AF432" i="6"/>
  <c r="AE432" i="6"/>
  <c r="AG432" i="6"/>
  <c r="AA433" i="6"/>
  <c r="AI432" i="6"/>
  <c r="AC433" i="6" l="1"/>
  <c r="AK433" i="6"/>
  <c r="P433" i="6"/>
  <c r="X433" i="6"/>
  <c r="N434" i="6"/>
  <c r="S433" i="6"/>
  <c r="V433" i="6"/>
  <c r="R433" i="6"/>
  <c r="U433" i="6"/>
  <c r="O433" i="6"/>
  <c r="T433" i="6"/>
  <c r="AH433" i="6"/>
  <c r="AB433" i="6"/>
  <c r="AF433" i="6"/>
  <c r="AG433" i="6"/>
  <c r="AE433" i="6"/>
  <c r="AA434" i="6"/>
  <c r="AI433" i="6"/>
  <c r="AC434" i="6" l="1"/>
  <c r="AK434" i="6"/>
  <c r="P434" i="6"/>
  <c r="X434" i="6"/>
  <c r="N435" i="6"/>
  <c r="S434" i="6"/>
  <c r="V434" i="6"/>
  <c r="R434" i="6"/>
  <c r="U434" i="6"/>
  <c r="O434" i="6"/>
  <c r="T434" i="6"/>
  <c r="AH434" i="6"/>
  <c r="AB434" i="6"/>
  <c r="AF434" i="6"/>
  <c r="AG434" i="6"/>
  <c r="AA435" i="6"/>
  <c r="AE434" i="6"/>
  <c r="AI434" i="6"/>
  <c r="AC435" i="6" l="1"/>
  <c r="AK435" i="6"/>
  <c r="P435" i="6"/>
  <c r="X435" i="6"/>
  <c r="N436" i="6"/>
  <c r="S435" i="6"/>
  <c r="R435" i="6"/>
  <c r="U435" i="6"/>
  <c r="O435" i="6"/>
  <c r="T435" i="6"/>
  <c r="V435" i="6"/>
  <c r="AH435" i="6"/>
  <c r="AB435" i="6"/>
  <c r="AA436" i="6"/>
  <c r="AG435" i="6"/>
  <c r="AE435" i="6"/>
  <c r="AF435" i="6"/>
  <c r="AI435" i="6"/>
  <c r="AC436" i="6" l="1"/>
  <c r="AK436" i="6"/>
  <c r="P436" i="6"/>
  <c r="X436" i="6"/>
  <c r="N437" i="6"/>
  <c r="S436" i="6"/>
  <c r="V436" i="6"/>
  <c r="R436" i="6"/>
  <c r="U436" i="6"/>
  <c r="O436" i="6"/>
  <c r="T436" i="6"/>
  <c r="AH436" i="6"/>
  <c r="AB436" i="6"/>
  <c r="AF436" i="6"/>
  <c r="AG436" i="6"/>
  <c r="AE436" i="6"/>
  <c r="AA437" i="6"/>
  <c r="AI436" i="6"/>
  <c r="AC437" i="6" l="1"/>
  <c r="AK437" i="6"/>
  <c r="P437" i="6"/>
  <c r="X437" i="6"/>
  <c r="N438" i="6"/>
  <c r="S437" i="6"/>
  <c r="V437" i="6"/>
  <c r="R437" i="6"/>
  <c r="U437" i="6"/>
  <c r="O437" i="6"/>
  <c r="T437" i="6"/>
  <c r="AH437" i="6"/>
  <c r="AB437" i="6"/>
  <c r="AA438" i="6"/>
  <c r="AE437" i="6"/>
  <c r="AF437" i="6"/>
  <c r="AG437" i="6"/>
  <c r="AI437" i="6"/>
  <c r="AC438" i="6" l="1"/>
  <c r="AK438" i="6"/>
  <c r="P438" i="6"/>
  <c r="X438" i="6"/>
  <c r="N439" i="6"/>
  <c r="S438" i="6"/>
  <c r="V438" i="6"/>
  <c r="R438" i="6"/>
  <c r="U438" i="6"/>
  <c r="O438" i="6"/>
  <c r="T438" i="6"/>
  <c r="AH438" i="6"/>
  <c r="AB438" i="6"/>
  <c r="AA439" i="6"/>
  <c r="AE438" i="6"/>
  <c r="AG438" i="6"/>
  <c r="AF438" i="6"/>
  <c r="AI438" i="6"/>
  <c r="AC439" i="6" l="1"/>
  <c r="AK439" i="6"/>
  <c r="P439" i="6"/>
  <c r="X439" i="6"/>
  <c r="N440" i="6"/>
  <c r="S439" i="6"/>
  <c r="R439" i="6"/>
  <c r="U439" i="6"/>
  <c r="O439" i="6"/>
  <c r="T439" i="6"/>
  <c r="V439" i="6"/>
  <c r="AH439" i="6"/>
  <c r="AB439" i="6"/>
  <c r="AA440" i="6"/>
  <c r="AE439" i="6"/>
  <c r="AG439" i="6"/>
  <c r="AF439" i="6"/>
  <c r="AI439" i="6"/>
  <c r="AC440" i="6" l="1"/>
  <c r="AK440" i="6"/>
  <c r="P440" i="6"/>
  <c r="X440" i="6"/>
  <c r="N441" i="6"/>
  <c r="S440" i="6"/>
  <c r="V440" i="6"/>
  <c r="R440" i="6"/>
  <c r="U440" i="6"/>
  <c r="O440" i="6"/>
  <c r="T440" i="6"/>
  <c r="AH440" i="6"/>
  <c r="AB440" i="6"/>
  <c r="AG440" i="6"/>
  <c r="AF440" i="6"/>
  <c r="AE440" i="6"/>
  <c r="AA441" i="6"/>
  <c r="AI440" i="6"/>
  <c r="AC441" i="6" l="1"/>
  <c r="AK441" i="6"/>
  <c r="P441" i="6"/>
  <c r="X441" i="6"/>
  <c r="N442" i="6"/>
  <c r="S441" i="6"/>
  <c r="R441" i="6"/>
  <c r="U441" i="6"/>
  <c r="O441" i="6"/>
  <c r="T441" i="6"/>
  <c r="V441" i="6"/>
  <c r="AH441" i="6"/>
  <c r="AB441" i="6"/>
  <c r="AF441" i="6"/>
  <c r="AG441" i="6"/>
  <c r="AE441" i="6"/>
  <c r="AA442" i="6"/>
  <c r="AI441" i="6"/>
  <c r="AC442" i="6" l="1"/>
  <c r="AK442" i="6"/>
  <c r="P442" i="6"/>
  <c r="X442" i="6"/>
  <c r="N443" i="6"/>
  <c r="S442" i="6"/>
  <c r="V442" i="6"/>
  <c r="R442" i="6"/>
  <c r="U442" i="6"/>
  <c r="O442" i="6"/>
  <c r="T442" i="6"/>
  <c r="AH442" i="6"/>
  <c r="AB442" i="6"/>
  <c r="AA443" i="6"/>
  <c r="AG442" i="6"/>
  <c r="AF442" i="6"/>
  <c r="AE442" i="6"/>
  <c r="AI442" i="6"/>
  <c r="AC443" i="6" l="1"/>
  <c r="AK443" i="6"/>
  <c r="P443" i="6"/>
  <c r="X443" i="6"/>
  <c r="N444" i="6"/>
  <c r="S443" i="6"/>
  <c r="R443" i="6"/>
  <c r="U443" i="6"/>
  <c r="O443" i="6"/>
  <c r="T443" i="6"/>
  <c r="V443" i="6"/>
  <c r="AH443" i="6"/>
  <c r="AB443" i="6"/>
  <c r="AF443" i="6"/>
  <c r="AG443" i="6"/>
  <c r="AA444" i="6"/>
  <c r="AE443" i="6"/>
  <c r="AI443" i="6"/>
  <c r="AC444" i="6" l="1"/>
  <c r="AK444" i="6"/>
  <c r="P444" i="6"/>
  <c r="X444" i="6"/>
  <c r="N445" i="6"/>
  <c r="S444" i="6"/>
  <c r="R444" i="6"/>
  <c r="U444" i="6"/>
  <c r="O444" i="6"/>
  <c r="T444" i="6"/>
  <c r="V444" i="6"/>
  <c r="AH444" i="6"/>
  <c r="AB444" i="6"/>
  <c r="AF444" i="6"/>
  <c r="AE444" i="6"/>
  <c r="AG444" i="6"/>
  <c r="AA445" i="6"/>
  <c r="AI444" i="6"/>
  <c r="AC445" i="6" l="1"/>
  <c r="AK445" i="6"/>
  <c r="P445" i="6"/>
  <c r="X445" i="6"/>
  <c r="N446" i="6"/>
  <c r="S445" i="6"/>
  <c r="V445" i="6"/>
  <c r="R445" i="6"/>
  <c r="U445" i="6"/>
  <c r="O445" i="6"/>
  <c r="T445" i="6"/>
  <c r="AH445" i="6"/>
  <c r="AB445" i="6"/>
  <c r="AA446" i="6"/>
  <c r="AF445" i="6"/>
  <c r="AE445" i="6"/>
  <c r="AG445" i="6"/>
  <c r="AI445" i="6"/>
  <c r="AC446" i="6" l="1"/>
  <c r="AK446" i="6"/>
  <c r="P446" i="6"/>
  <c r="X446" i="6"/>
  <c r="N447" i="6"/>
  <c r="S446" i="6"/>
  <c r="V446" i="6"/>
  <c r="R446" i="6"/>
  <c r="U446" i="6"/>
  <c r="O446" i="6"/>
  <c r="T446" i="6"/>
  <c r="AH446" i="6"/>
  <c r="AB446" i="6"/>
  <c r="AA447" i="6"/>
  <c r="AE446" i="6"/>
  <c r="AG446" i="6"/>
  <c r="AF446" i="6"/>
  <c r="AI446" i="6"/>
  <c r="AC447" i="6" l="1"/>
  <c r="AK447" i="6"/>
  <c r="P447" i="6"/>
  <c r="X447" i="6"/>
  <c r="N448" i="6"/>
  <c r="S447" i="6"/>
  <c r="V447" i="6"/>
  <c r="R447" i="6"/>
  <c r="U447" i="6"/>
  <c r="O447" i="6"/>
  <c r="T447" i="6"/>
  <c r="AH447" i="6"/>
  <c r="AB447" i="6"/>
  <c r="AF447" i="6"/>
  <c r="AG447" i="6"/>
  <c r="AE447" i="6"/>
  <c r="AA448" i="6"/>
  <c r="AI447" i="6"/>
  <c r="AC448" i="6" l="1"/>
  <c r="AK448" i="6"/>
  <c r="P448" i="6"/>
  <c r="X448" i="6"/>
  <c r="N449" i="6"/>
  <c r="S448" i="6"/>
  <c r="R448" i="6"/>
  <c r="U448" i="6"/>
  <c r="O448" i="6"/>
  <c r="T448" i="6"/>
  <c r="V448" i="6"/>
  <c r="AH448" i="6"/>
  <c r="AB448" i="6"/>
  <c r="AF448" i="6"/>
  <c r="AG448" i="6"/>
  <c r="AE448" i="6"/>
  <c r="AA449" i="6"/>
  <c r="AI448" i="6"/>
  <c r="AC449" i="6" l="1"/>
  <c r="AK449" i="6"/>
  <c r="P449" i="6"/>
  <c r="X449" i="6"/>
  <c r="N450" i="6"/>
  <c r="S449" i="6"/>
  <c r="V449" i="6"/>
  <c r="R449" i="6"/>
  <c r="U449" i="6"/>
  <c r="O449" i="6"/>
  <c r="T449" i="6"/>
  <c r="AH449" i="6"/>
  <c r="AB449" i="6"/>
  <c r="AF449" i="6"/>
  <c r="AG449" i="6"/>
  <c r="AE449" i="6"/>
  <c r="AA450" i="6"/>
  <c r="AI449" i="6"/>
  <c r="AC450" i="6" l="1"/>
  <c r="P450" i="6"/>
  <c r="X450" i="6"/>
  <c r="N451" i="6"/>
  <c r="S450" i="6"/>
  <c r="V450" i="6"/>
  <c r="R450" i="6"/>
  <c r="U450" i="6"/>
  <c r="O450" i="6"/>
  <c r="T450" i="6"/>
  <c r="AH450" i="6"/>
  <c r="AB450" i="6"/>
  <c r="AF450" i="6"/>
  <c r="AG450" i="6"/>
  <c r="AK450" i="6"/>
  <c r="AA451" i="6"/>
  <c r="AE450" i="6"/>
  <c r="AI450" i="6"/>
  <c r="AC451" i="6" l="1"/>
  <c r="AK451" i="6"/>
  <c r="P451" i="6"/>
  <c r="X451" i="6"/>
  <c r="N452" i="6"/>
  <c r="S451" i="6"/>
  <c r="V451" i="6"/>
  <c r="T451" i="6"/>
  <c r="R451" i="6"/>
  <c r="O451" i="6"/>
  <c r="U451" i="6"/>
  <c r="AH451" i="6"/>
  <c r="AB451" i="6"/>
  <c r="AA452" i="6"/>
  <c r="AE451" i="6"/>
  <c r="AG451" i="6"/>
  <c r="AF451" i="6"/>
  <c r="AI451" i="6"/>
  <c r="AC452" i="6" l="1"/>
  <c r="AK452" i="6"/>
  <c r="P452" i="6"/>
  <c r="X452" i="6"/>
  <c r="N453" i="6"/>
  <c r="S452" i="6"/>
  <c r="U452" i="6"/>
  <c r="O452" i="6"/>
  <c r="R452" i="6"/>
  <c r="T452" i="6"/>
  <c r="V452" i="6"/>
  <c r="AH452" i="6"/>
  <c r="AB452" i="6"/>
  <c r="AF452" i="6"/>
  <c r="AE452" i="6"/>
  <c r="AG452" i="6"/>
  <c r="AA453" i="6"/>
  <c r="AI452" i="6"/>
  <c r="AC453" i="6" l="1"/>
  <c r="AK453" i="6"/>
  <c r="P453" i="6"/>
  <c r="X453" i="6"/>
  <c r="N454" i="6"/>
  <c r="S453" i="6"/>
  <c r="V453" i="6"/>
  <c r="R453" i="6"/>
  <c r="U453" i="6"/>
  <c r="O453" i="6"/>
  <c r="T453" i="6"/>
  <c r="AH453" i="6"/>
  <c r="AB453" i="6"/>
  <c r="AF453" i="6"/>
  <c r="AE453" i="6"/>
  <c r="AG453" i="6"/>
  <c r="AA454" i="6"/>
  <c r="AI453" i="6"/>
  <c r="AC454" i="6" l="1"/>
  <c r="AK454" i="6"/>
  <c r="P454" i="6"/>
  <c r="X454" i="6"/>
  <c r="N455" i="6"/>
  <c r="S454" i="6"/>
  <c r="V454" i="6"/>
  <c r="R454" i="6"/>
  <c r="U454" i="6"/>
  <c r="O454" i="6"/>
  <c r="T454" i="6"/>
  <c r="AH454" i="6"/>
  <c r="AB454" i="6"/>
  <c r="AA455" i="6"/>
  <c r="AG454" i="6"/>
  <c r="AE454" i="6"/>
  <c r="AF454" i="6"/>
  <c r="AI454" i="6"/>
  <c r="AC455" i="6" l="1"/>
  <c r="AK455" i="6"/>
  <c r="P455" i="6"/>
  <c r="X455" i="6"/>
  <c r="N456" i="6"/>
  <c r="S455" i="6"/>
  <c r="V455" i="6"/>
  <c r="R455" i="6"/>
  <c r="U455" i="6"/>
  <c r="O455" i="6"/>
  <c r="T455" i="6"/>
  <c r="AH455" i="6"/>
  <c r="AB455" i="6"/>
  <c r="AF455" i="6"/>
  <c r="AG455" i="6"/>
  <c r="AE455" i="6"/>
  <c r="AA456" i="6"/>
  <c r="AI455" i="6"/>
  <c r="AC456" i="6" l="1"/>
  <c r="AK456" i="6"/>
  <c r="P456" i="6"/>
  <c r="X456" i="6"/>
  <c r="N457" i="6"/>
  <c r="S456" i="6"/>
  <c r="R456" i="6"/>
  <c r="U456" i="6"/>
  <c r="O456" i="6"/>
  <c r="T456" i="6"/>
  <c r="V456" i="6"/>
  <c r="AH456" i="6"/>
  <c r="AB456" i="6"/>
  <c r="AF456" i="6"/>
  <c r="AG456" i="6"/>
  <c r="AE456" i="6"/>
  <c r="AA457" i="6"/>
  <c r="AI456" i="6"/>
  <c r="AC457" i="6" l="1"/>
  <c r="AK457" i="6"/>
  <c r="P457" i="6"/>
  <c r="X457" i="6"/>
  <c r="N458" i="6"/>
  <c r="S457" i="6"/>
  <c r="V457" i="6"/>
  <c r="U457" i="6"/>
  <c r="O457" i="6"/>
  <c r="R457" i="6"/>
  <c r="T457" i="6"/>
  <c r="AH457" i="6"/>
  <c r="AB457" i="6"/>
  <c r="AF457" i="6"/>
  <c r="AG457" i="6"/>
  <c r="AE457" i="6"/>
  <c r="AA458" i="6"/>
  <c r="AI457" i="6"/>
  <c r="AC458" i="6" l="1"/>
  <c r="AK458" i="6"/>
  <c r="P458" i="6"/>
  <c r="X458" i="6"/>
  <c r="N459" i="6"/>
  <c r="S458" i="6"/>
  <c r="V458" i="6"/>
  <c r="U458" i="6"/>
  <c r="O458" i="6"/>
  <c r="R458" i="6"/>
  <c r="T458" i="6"/>
  <c r="AH458" i="6"/>
  <c r="AB458" i="6"/>
  <c r="AF458" i="6"/>
  <c r="AE458" i="6"/>
  <c r="AG458" i="6"/>
  <c r="AA459" i="6"/>
  <c r="AI458" i="6"/>
  <c r="AC459" i="6" l="1"/>
  <c r="AK459" i="6"/>
  <c r="P459" i="6"/>
  <c r="X459" i="6"/>
  <c r="N460" i="6"/>
  <c r="S459" i="6"/>
  <c r="V459" i="6"/>
  <c r="R459" i="6"/>
  <c r="U459" i="6"/>
  <c r="O459" i="6"/>
  <c r="T459" i="6"/>
  <c r="AH459" i="6"/>
  <c r="AB459" i="6"/>
  <c r="AF459" i="6"/>
  <c r="AG459" i="6"/>
  <c r="AE459" i="6"/>
  <c r="AA460" i="6"/>
  <c r="AI459" i="6"/>
  <c r="AC460" i="6" l="1"/>
  <c r="AK460" i="6"/>
  <c r="P460" i="6"/>
  <c r="X460" i="6"/>
  <c r="N461" i="6"/>
  <c r="S460" i="6"/>
  <c r="R460" i="6"/>
  <c r="U460" i="6"/>
  <c r="O460" i="6"/>
  <c r="T460" i="6"/>
  <c r="V460" i="6"/>
  <c r="AH460" i="6"/>
  <c r="AB460" i="6"/>
  <c r="AE460" i="6"/>
  <c r="AG460" i="6"/>
  <c r="AA461" i="6"/>
  <c r="AF460" i="6"/>
  <c r="AI460" i="6"/>
  <c r="AC461" i="6" l="1"/>
  <c r="AK461" i="6"/>
  <c r="P461" i="6"/>
  <c r="X461" i="6"/>
  <c r="N462" i="6"/>
  <c r="S461" i="6"/>
  <c r="V461" i="6"/>
  <c r="R461" i="6"/>
  <c r="U461" i="6"/>
  <c r="O461" i="6"/>
  <c r="T461" i="6"/>
  <c r="AH461" i="6"/>
  <c r="AB461" i="6"/>
  <c r="AA462" i="6"/>
  <c r="AF461" i="6"/>
  <c r="AE461" i="6"/>
  <c r="AG461" i="6"/>
  <c r="AI461" i="6"/>
  <c r="AC462" i="6" l="1"/>
  <c r="P462" i="6"/>
  <c r="X462" i="6"/>
  <c r="N463" i="6"/>
  <c r="S462" i="6"/>
  <c r="V462" i="6"/>
  <c r="R462" i="6"/>
  <c r="U462" i="6"/>
  <c r="O462" i="6"/>
  <c r="T462" i="6"/>
  <c r="AH462" i="6"/>
  <c r="AB462" i="6"/>
  <c r="AA463" i="6"/>
  <c r="AG462" i="6"/>
  <c r="AK462" i="6"/>
  <c r="AF462" i="6"/>
  <c r="AE462" i="6"/>
  <c r="AI462" i="6"/>
  <c r="AC463" i="6" l="1"/>
  <c r="AK463" i="6"/>
  <c r="P463" i="6"/>
  <c r="X463" i="6"/>
  <c r="N464" i="6"/>
  <c r="S463" i="6"/>
  <c r="V463" i="6"/>
  <c r="U463" i="6"/>
  <c r="R463" i="6"/>
  <c r="O463" i="6"/>
  <c r="T463" i="6"/>
  <c r="AH463" i="6"/>
  <c r="AB463" i="6"/>
  <c r="AA464" i="6"/>
  <c r="AG463" i="6"/>
  <c r="AE463" i="6"/>
  <c r="AF463" i="6"/>
  <c r="AI463" i="6"/>
  <c r="AC464" i="6" l="1"/>
  <c r="AK464" i="6"/>
  <c r="P464" i="6"/>
  <c r="X464" i="6"/>
  <c r="N465" i="6"/>
  <c r="S464" i="6"/>
  <c r="R464" i="6"/>
  <c r="U464" i="6"/>
  <c r="T464" i="6"/>
  <c r="V464" i="6"/>
  <c r="O464" i="6"/>
  <c r="AH464" i="6"/>
  <c r="AB464" i="6"/>
  <c r="AF464" i="6"/>
  <c r="AG464" i="6"/>
  <c r="AE464" i="6"/>
  <c r="AA465" i="6"/>
  <c r="AI464" i="6"/>
  <c r="AC465" i="6" l="1"/>
  <c r="AK465" i="6"/>
  <c r="P465" i="6"/>
  <c r="X465" i="6"/>
  <c r="N466" i="6"/>
  <c r="S465" i="6"/>
  <c r="V465" i="6"/>
  <c r="R465" i="6"/>
  <c r="U465" i="6"/>
  <c r="O465" i="6"/>
  <c r="T465" i="6"/>
  <c r="AH465" i="6"/>
  <c r="AB465" i="6"/>
  <c r="AF465" i="6"/>
  <c r="AE465" i="6"/>
  <c r="AG465" i="6"/>
  <c r="AA466" i="6"/>
  <c r="AI465" i="6"/>
  <c r="AC466" i="6" l="1"/>
  <c r="AK466" i="6"/>
  <c r="P466" i="6"/>
  <c r="X466" i="6"/>
  <c r="N467" i="6"/>
  <c r="S466" i="6"/>
  <c r="V466" i="6"/>
  <c r="R466" i="6"/>
  <c r="U466" i="6"/>
  <c r="O466" i="6"/>
  <c r="T466" i="6"/>
  <c r="AH466" i="6"/>
  <c r="AB466" i="6"/>
  <c r="AF466" i="6"/>
  <c r="AG466" i="6"/>
  <c r="AE466" i="6"/>
  <c r="AA467" i="6"/>
  <c r="AI466" i="6"/>
  <c r="AC467" i="6" l="1"/>
  <c r="AK467" i="6"/>
  <c r="P467" i="6"/>
  <c r="X467" i="6"/>
  <c r="N468" i="6"/>
  <c r="S467" i="6"/>
  <c r="V467" i="6"/>
  <c r="R467" i="6"/>
  <c r="U467" i="6"/>
  <c r="O467" i="6"/>
  <c r="T467" i="6"/>
  <c r="AH467" i="6"/>
  <c r="AB467" i="6"/>
  <c r="AG467" i="6"/>
  <c r="AA468" i="6"/>
  <c r="AE467" i="6"/>
  <c r="AF467" i="6"/>
  <c r="AI467" i="6"/>
  <c r="AC468" i="6" l="1"/>
  <c r="AK468" i="6"/>
  <c r="P468" i="6"/>
  <c r="X468" i="6"/>
  <c r="N469" i="6"/>
  <c r="S468" i="6"/>
  <c r="V468" i="6"/>
  <c r="R468" i="6"/>
  <c r="U468" i="6"/>
  <c r="O468" i="6"/>
  <c r="T468" i="6"/>
  <c r="AH468" i="6"/>
  <c r="AB468" i="6"/>
  <c r="AF468" i="6"/>
  <c r="AE468" i="6"/>
  <c r="AG468" i="6"/>
  <c r="AA469" i="6"/>
  <c r="AI468" i="6"/>
  <c r="AC469" i="6" l="1"/>
  <c r="AK469" i="6"/>
  <c r="P469" i="6"/>
  <c r="X469" i="6"/>
  <c r="N470" i="6"/>
  <c r="S469" i="6"/>
  <c r="R469" i="6"/>
  <c r="U469" i="6"/>
  <c r="O469" i="6"/>
  <c r="T469" i="6"/>
  <c r="V469" i="6"/>
  <c r="AH469" i="6"/>
  <c r="AB469" i="6"/>
  <c r="AF469" i="6"/>
  <c r="AE469" i="6"/>
  <c r="AG469" i="6"/>
  <c r="AA470" i="6"/>
  <c r="AI469" i="6"/>
  <c r="AC470" i="6" l="1"/>
  <c r="AK470" i="6"/>
  <c r="P470" i="6"/>
  <c r="X470" i="6"/>
  <c r="N471" i="6"/>
  <c r="S470" i="6"/>
  <c r="V470" i="6"/>
  <c r="R470" i="6"/>
  <c r="U470" i="6"/>
  <c r="O470" i="6"/>
  <c r="T470" i="6"/>
  <c r="AH470" i="6"/>
  <c r="AB470" i="6"/>
  <c r="AA471" i="6"/>
  <c r="AG470" i="6"/>
  <c r="AE470" i="6"/>
  <c r="AF470" i="6"/>
  <c r="AI470" i="6"/>
  <c r="AC471" i="6" l="1"/>
  <c r="AK471" i="6"/>
  <c r="P471" i="6"/>
  <c r="X471" i="6"/>
  <c r="N472" i="6"/>
  <c r="S471" i="6"/>
  <c r="R471" i="6"/>
  <c r="U471" i="6"/>
  <c r="O471" i="6"/>
  <c r="T471" i="6"/>
  <c r="V471" i="6"/>
  <c r="AH471" i="6"/>
  <c r="AB471" i="6"/>
  <c r="AG471" i="6"/>
  <c r="AA472" i="6"/>
  <c r="AF471" i="6"/>
  <c r="AE471" i="6"/>
  <c r="AI471" i="6"/>
  <c r="AC472" i="6" l="1"/>
  <c r="AK472" i="6"/>
  <c r="P472" i="6"/>
  <c r="X472" i="6"/>
  <c r="N473" i="6"/>
  <c r="S472" i="6"/>
  <c r="V472" i="6"/>
  <c r="R472" i="6"/>
  <c r="U472" i="6"/>
  <c r="O472" i="6"/>
  <c r="T472" i="6"/>
  <c r="AH472" i="6"/>
  <c r="AB472" i="6"/>
  <c r="AA473" i="6"/>
  <c r="AE472" i="6"/>
  <c r="AG472" i="6"/>
  <c r="AF472" i="6"/>
  <c r="AI472" i="6"/>
  <c r="AC473" i="6" l="1"/>
  <c r="AK473" i="6"/>
  <c r="P473" i="6"/>
  <c r="X473" i="6"/>
  <c r="N474" i="6"/>
  <c r="S473" i="6"/>
  <c r="V473" i="6"/>
  <c r="R473" i="6"/>
  <c r="U473" i="6"/>
  <c r="O473" i="6"/>
  <c r="T473" i="6"/>
  <c r="AH473" i="6"/>
  <c r="AB473" i="6"/>
  <c r="AG473" i="6"/>
  <c r="AE473" i="6"/>
  <c r="AF473" i="6"/>
  <c r="AA474" i="6"/>
  <c r="AI473" i="6"/>
  <c r="AC474" i="6" l="1"/>
  <c r="AK474" i="6"/>
  <c r="P474" i="6"/>
  <c r="X474" i="6"/>
  <c r="N475" i="6"/>
  <c r="S474" i="6"/>
  <c r="V474" i="6"/>
  <c r="R474" i="6"/>
  <c r="U474" i="6"/>
  <c r="O474" i="6"/>
  <c r="T474" i="6"/>
  <c r="AH474" i="6"/>
  <c r="AB474" i="6"/>
  <c r="AA475" i="6"/>
  <c r="AE474" i="6"/>
  <c r="AG474" i="6"/>
  <c r="AF474" i="6"/>
  <c r="AI474" i="6"/>
  <c r="AC475" i="6" l="1"/>
  <c r="AK475" i="6"/>
  <c r="P475" i="6"/>
  <c r="X475" i="6"/>
  <c r="N476" i="6"/>
  <c r="S475" i="6"/>
  <c r="V475" i="6"/>
  <c r="R475" i="6"/>
  <c r="U475" i="6"/>
  <c r="O475" i="6"/>
  <c r="T475" i="6"/>
  <c r="AH475" i="6"/>
  <c r="AB475" i="6"/>
  <c r="AF475" i="6"/>
  <c r="AG475" i="6"/>
  <c r="AE475" i="6"/>
  <c r="AA476" i="6"/>
  <c r="AI475" i="6"/>
  <c r="AC476" i="6" l="1"/>
  <c r="AK476" i="6"/>
  <c r="P476" i="6"/>
  <c r="X476" i="6"/>
  <c r="N477" i="6"/>
  <c r="S476" i="6"/>
  <c r="V476" i="6"/>
  <c r="R476" i="6"/>
  <c r="U476" i="6"/>
  <c r="O476" i="6"/>
  <c r="T476" i="6"/>
  <c r="AH476" i="6"/>
  <c r="AB476" i="6"/>
  <c r="AF476" i="6"/>
  <c r="AE476" i="6"/>
  <c r="AG476" i="6"/>
  <c r="AA477" i="6"/>
  <c r="AI476" i="6"/>
  <c r="AC477" i="6" l="1"/>
  <c r="AK477" i="6"/>
  <c r="P477" i="6"/>
  <c r="X477" i="6"/>
  <c r="N478" i="6"/>
  <c r="S477" i="6"/>
  <c r="R477" i="6"/>
  <c r="U477" i="6"/>
  <c r="O477" i="6"/>
  <c r="T477" i="6"/>
  <c r="V477" i="6"/>
  <c r="AH477" i="6"/>
  <c r="AB477" i="6"/>
  <c r="AA478" i="6"/>
  <c r="AE477" i="6"/>
  <c r="AG477" i="6"/>
  <c r="AF477" i="6"/>
  <c r="AI477" i="6"/>
  <c r="AC478" i="6" l="1"/>
  <c r="AK478" i="6"/>
  <c r="P478" i="6"/>
  <c r="X478" i="6"/>
  <c r="N479" i="6"/>
  <c r="S478" i="6"/>
  <c r="V478" i="6"/>
  <c r="R478" i="6"/>
  <c r="U478" i="6"/>
  <c r="O478" i="6"/>
  <c r="T478" i="6"/>
  <c r="AH478" i="6"/>
  <c r="AB478" i="6"/>
  <c r="AF478" i="6"/>
  <c r="AG478" i="6"/>
  <c r="AE478" i="6"/>
  <c r="AA479" i="6"/>
  <c r="AI478" i="6"/>
  <c r="AC479" i="6" l="1"/>
  <c r="AK479" i="6"/>
  <c r="P479" i="6"/>
  <c r="X479" i="6"/>
  <c r="N480" i="6"/>
  <c r="S479" i="6"/>
  <c r="R479" i="6"/>
  <c r="U479" i="6"/>
  <c r="O479" i="6"/>
  <c r="T479" i="6"/>
  <c r="V479" i="6"/>
  <c r="AH479" i="6"/>
  <c r="AB479" i="6"/>
  <c r="AF479" i="6"/>
  <c r="AE479" i="6"/>
  <c r="AG479" i="6"/>
  <c r="AA480" i="6"/>
  <c r="AI479" i="6"/>
  <c r="AC480" i="6" l="1"/>
  <c r="AK480" i="6"/>
  <c r="P480" i="6"/>
  <c r="X480" i="6"/>
  <c r="N481" i="6"/>
  <c r="S480" i="6"/>
  <c r="V480" i="6"/>
  <c r="R480" i="6"/>
  <c r="U480" i="6"/>
  <c r="O480" i="6"/>
  <c r="T480" i="6"/>
  <c r="AH480" i="6"/>
  <c r="AB480" i="6"/>
  <c r="AA481" i="6"/>
  <c r="AF480" i="6"/>
  <c r="AG480" i="6"/>
  <c r="AE480" i="6"/>
  <c r="AI480" i="6"/>
  <c r="AC481" i="6" l="1"/>
  <c r="AK481" i="6"/>
  <c r="P481" i="6"/>
  <c r="X481" i="6"/>
  <c r="N482" i="6"/>
  <c r="S481" i="6"/>
  <c r="V481" i="6"/>
  <c r="R481" i="6"/>
  <c r="U481" i="6"/>
  <c r="O481" i="6"/>
  <c r="T481" i="6"/>
  <c r="AH481" i="6"/>
  <c r="AB481" i="6"/>
  <c r="AF481" i="6"/>
  <c r="AE481" i="6"/>
  <c r="AG481" i="6"/>
  <c r="AA482" i="6"/>
  <c r="AI481" i="6"/>
  <c r="AC482" i="6" l="1"/>
  <c r="AK482" i="6"/>
  <c r="P482" i="6"/>
  <c r="X482" i="6"/>
  <c r="N483" i="6"/>
  <c r="S482" i="6"/>
  <c r="V482" i="6"/>
  <c r="R482" i="6"/>
  <c r="U482" i="6"/>
  <c r="O482" i="6"/>
  <c r="T482" i="6"/>
  <c r="AH482" i="6"/>
  <c r="AB482" i="6"/>
  <c r="AF482" i="6"/>
  <c r="AG482" i="6"/>
  <c r="AE482" i="6"/>
  <c r="AA483" i="6"/>
  <c r="AI482" i="6"/>
  <c r="AC483" i="6" l="1"/>
  <c r="AK483" i="6"/>
  <c r="P483" i="6"/>
  <c r="X483" i="6"/>
  <c r="N484" i="6"/>
  <c r="S483" i="6"/>
  <c r="V483" i="6"/>
  <c r="R483" i="6"/>
  <c r="U483" i="6"/>
  <c r="O483" i="6"/>
  <c r="T483" i="6"/>
  <c r="AH483" i="6"/>
  <c r="AB483" i="6"/>
  <c r="AA484" i="6"/>
  <c r="AG483" i="6"/>
  <c r="AE483" i="6"/>
  <c r="AF483" i="6"/>
  <c r="AI483" i="6"/>
  <c r="AC484" i="6" l="1"/>
  <c r="AK484" i="6"/>
  <c r="P484" i="6"/>
  <c r="X484" i="6"/>
  <c r="N485" i="6"/>
  <c r="S484" i="6"/>
  <c r="V484" i="6"/>
  <c r="R484" i="6"/>
  <c r="U484" i="6"/>
  <c r="O484" i="6"/>
  <c r="T484" i="6"/>
  <c r="AH484" i="6"/>
  <c r="AB484" i="6"/>
  <c r="AF484" i="6"/>
  <c r="AG484" i="6"/>
  <c r="AE484" i="6"/>
  <c r="AA485" i="6"/>
  <c r="AI484" i="6"/>
  <c r="AC485" i="6" l="1"/>
  <c r="AK485" i="6"/>
  <c r="P485" i="6"/>
  <c r="X485" i="6"/>
  <c r="N486" i="6"/>
  <c r="S485" i="6"/>
  <c r="R485" i="6"/>
  <c r="U485" i="6"/>
  <c r="O485" i="6"/>
  <c r="T485" i="6"/>
  <c r="V485" i="6"/>
  <c r="AH485" i="6"/>
  <c r="AB485" i="6"/>
  <c r="AE485" i="6"/>
  <c r="AG485" i="6"/>
  <c r="AA486" i="6"/>
  <c r="AF485" i="6"/>
  <c r="AI485" i="6"/>
  <c r="AC486" i="6" l="1"/>
  <c r="P486" i="6"/>
  <c r="X486" i="6"/>
  <c r="N487" i="6"/>
  <c r="S486" i="6"/>
  <c r="V486" i="6"/>
  <c r="R486" i="6"/>
  <c r="U486" i="6"/>
  <c r="O486" i="6"/>
  <c r="T486" i="6"/>
  <c r="AH486" i="6"/>
  <c r="AB486" i="6"/>
  <c r="AA487" i="6"/>
  <c r="AF486" i="6"/>
  <c r="AK486" i="6"/>
  <c r="AG486" i="6"/>
  <c r="AE486" i="6"/>
  <c r="AI486" i="6"/>
  <c r="AC487" i="6" l="1"/>
  <c r="AK487" i="6"/>
  <c r="P487" i="6"/>
  <c r="X487" i="6"/>
  <c r="N488" i="6"/>
  <c r="S487" i="6"/>
  <c r="R487" i="6"/>
  <c r="U487" i="6"/>
  <c r="O487" i="6"/>
  <c r="T487" i="6"/>
  <c r="V487" i="6"/>
  <c r="AH487" i="6"/>
  <c r="AB487" i="6"/>
  <c r="AF487" i="6"/>
  <c r="AE487" i="6"/>
  <c r="AG487" i="6"/>
  <c r="AA488" i="6"/>
  <c r="AI487" i="6"/>
  <c r="AC488" i="6" l="1"/>
  <c r="AK488" i="6"/>
  <c r="P488" i="6"/>
  <c r="X488" i="6"/>
  <c r="N489" i="6"/>
  <c r="S488" i="6"/>
  <c r="V488" i="6"/>
  <c r="R488" i="6"/>
  <c r="U488" i="6"/>
  <c r="O488" i="6"/>
  <c r="T488" i="6"/>
  <c r="AH488" i="6"/>
  <c r="AB488" i="6"/>
  <c r="AE488" i="6"/>
  <c r="AG488" i="6"/>
  <c r="AA489" i="6"/>
  <c r="AF488" i="6"/>
  <c r="AI488" i="6"/>
  <c r="AC489" i="6" l="1"/>
  <c r="AK489" i="6"/>
  <c r="P489" i="6"/>
  <c r="X489" i="6"/>
  <c r="N490" i="6"/>
  <c r="S489" i="6"/>
  <c r="V489" i="6"/>
  <c r="R489" i="6"/>
  <c r="U489" i="6"/>
  <c r="O489" i="6"/>
  <c r="T489" i="6"/>
  <c r="AH489" i="6"/>
  <c r="AB489" i="6"/>
  <c r="AA490" i="6"/>
  <c r="AG489" i="6"/>
  <c r="AE489" i="6"/>
  <c r="AF489" i="6"/>
  <c r="AI489" i="6"/>
  <c r="AC490" i="6" l="1"/>
  <c r="AK490" i="6"/>
  <c r="P490" i="6"/>
  <c r="X490" i="6"/>
  <c r="N491" i="6"/>
  <c r="S490" i="6"/>
  <c r="V490" i="6"/>
  <c r="R490" i="6"/>
  <c r="U490" i="6"/>
  <c r="O490" i="6"/>
  <c r="T490" i="6"/>
  <c r="AH490" i="6"/>
  <c r="AB490" i="6"/>
  <c r="AF490" i="6"/>
  <c r="AE490" i="6"/>
  <c r="AG490" i="6"/>
  <c r="AA491" i="6"/>
  <c r="AI490" i="6"/>
  <c r="AC491" i="6" l="1"/>
  <c r="AK491" i="6"/>
  <c r="P491" i="6"/>
  <c r="X491" i="6"/>
  <c r="N492" i="6"/>
  <c r="S491" i="6"/>
  <c r="R491" i="6"/>
  <c r="U491" i="6"/>
  <c r="O491" i="6"/>
  <c r="T491" i="6"/>
  <c r="V491" i="6"/>
  <c r="AH491" i="6"/>
  <c r="AB491" i="6"/>
  <c r="AA492" i="6"/>
  <c r="AF491" i="6"/>
  <c r="AG491" i="6"/>
  <c r="AE491" i="6"/>
  <c r="AI491" i="6"/>
  <c r="AC492" i="6" l="1"/>
  <c r="AK492" i="6"/>
  <c r="P492" i="6"/>
  <c r="X492" i="6"/>
  <c r="N493" i="6"/>
  <c r="S492" i="6"/>
  <c r="V492" i="6"/>
  <c r="R492" i="6"/>
  <c r="U492" i="6"/>
  <c r="O492" i="6"/>
  <c r="T492" i="6"/>
  <c r="AH492" i="6"/>
  <c r="AB492" i="6"/>
  <c r="AF492" i="6"/>
  <c r="AE492" i="6"/>
  <c r="AG492" i="6"/>
  <c r="AA493" i="6"/>
  <c r="AI492" i="6"/>
  <c r="AC493" i="6" l="1"/>
  <c r="AK493" i="6"/>
  <c r="P493" i="6"/>
  <c r="X493" i="6"/>
  <c r="N494" i="6"/>
  <c r="S493" i="6"/>
  <c r="V493" i="6"/>
  <c r="R493" i="6"/>
  <c r="U493" i="6"/>
  <c r="O493" i="6"/>
  <c r="T493" i="6"/>
  <c r="AH493" i="6"/>
  <c r="AB493" i="6"/>
  <c r="AA494" i="6"/>
  <c r="AG493" i="6"/>
  <c r="AF493" i="6"/>
  <c r="AE493" i="6"/>
  <c r="AI493" i="6"/>
  <c r="AC494" i="6" l="1"/>
  <c r="AK494" i="6"/>
  <c r="P494" i="6"/>
  <c r="X494" i="6"/>
  <c r="N495" i="6"/>
  <c r="S494" i="6"/>
  <c r="V494" i="6"/>
  <c r="R494" i="6"/>
  <c r="U494" i="6"/>
  <c r="O494" i="6"/>
  <c r="T494" i="6"/>
  <c r="AH494" i="6"/>
  <c r="AB494" i="6"/>
  <c r="AF494" i="6"/>
  <c r="AE494" i="6"/>
  <c r="AG494" i="6"/>
  <c r="AA495" i="6"/>
  <c r="AI494" i="6"/>
  <c r="AC495" i="6" l="1"/>
  <c r="AK495" i="6"/>
  <c r="P495" i="6"/>
  <c r="X495" i="6"/>
  <c r="N496" i="6"/>
  <c r="S495" i="6"/>
  <c r="R495" i="6"/>
  <c r="U495" i="6"/>
  <c r="O495" i="6"/>
  <c r="T495" i="6"/>
  <c r="V495" i="6"/>
  <c r="AH495" i="6"/>
  <c r="AB495" i="6"/>
  <c r="AA496" i="6"/>
  <c r="AF495" i="6"/>
  <c r="AG495" i="6"/>
  <c r="AE495" i="6"/>
  <c r="AI495" i="6"/>
  <c r="AC496" i="6" l="1"/>
  <c r="AK496" i="6"/>
  <c r="P496" i="6"/>
  <c r="X496" i="6"/>
  <c r="N497" i="6"/>
  <c r="S496" i="6"/>
  <c r="V496" i="6"/>
  <c r="R496" i="6"/>
  <c r="U496" i="6"/>
  <c r="O496" i="6"/>
  <c r="T496" i="6"/>
  <c r="AH496" i="6"/>
  <c r="AB496" i="6"/>
  <c r="AF496" i="6"/>
  <c r="AE496" i="6"/>
  <c r="AG496" i="6"/>
  <c r="AA497" i="6"/>
  <c r="AI496" i="6"/>
  <c r="AC497" i="6" l="1"/>
  <c r="AK497" i="6"/>
  <c r="P497" i="6"/>
  <c r="X497" i="6"/>
  <c r="N498" i="6"/>
  <c r="S497" i="6"/>
  <c r="V497" i="6"/>
  <c r="R497" i="6"/>
  <c r="U497" i="6"/>
  <c r="O497" i="6"/>
  <c r="T497" i="6"/>
  <c r="AH497" i="6"/>
  <c r="AB497" i="6"/>
  <c r="AA498" i="6"/>
  <c r="AE497" i="6"/>
  <c r="AG497" i="6"/>
  <c r="AF497" i="6"/>
  <c r="AI497" i="6"/>
  <c r="AC498" i="6" l="1"/>
  <c r="AK498" i="6"/>
  <c r="P498" i="6"/>
  <c r="X498" i="6"/>
  <c r="N499" i="6"/>
  <c r="S498" i="6"/>
  <c r="V498" i="6"/>
  <c r="R498" i="6"/>
  <c r="U498" i="6"/>
  <c r="O498" i="6"/>
  <c r="T498" i="6"/>
  <c r="AH498" i="6"/>
  <c r="AB498" i="6"/>
  <c r="AF498" i="6"/>
  <c r="AE498" i="6"/>
  <c r="AG498" i="6"/>
  <c r="AA499" i="6"/>
  <c r="AI498" i="6"/>
  <c r="AC499" i="6" l="1"/>
  <c r="AK499" i="6"/>
  <c r="P499" i="6"/>
  <c r="X499" i="6"/>
  <c r="N500" i="6"/>
  <c r="U499" i="6"/>
  <c r="O499" i="6"/>
  <c r="T499" i="6"/>
  <c r="V499" i="6"/>
  <c r="S499" i="6"/>
  <c r="R499" i="6"/>
  <c r="AH499" i="6"/>
  <c r="AB499" i="6"/>
  <c r="AA500" i="6"/>
  <c r="AE499" i="6"/>
  <c r="AG499" i="6"/>
  <c r="AF499" i="6"/>
  <c r="AI499" i="6"/>
  <c r="AC500" i="6" l="1"/>
  <c r="AK500" i="6"/>
  <c r="P500" i="6"/>
  <c r="X500" i="6"/>
  <c r="N501" i="6"/>
  <c r="U500" i="6"/>
  <c r="O500" i="6"/>
  <c r="T500" i="6"/>
  <c r="S500" i="6"/>
  <c r="V500" i="6"/>
  <c r="R500" i="6"/>
  <c r="AH500" i="6"/>
  <c r="AB500" i="6"/>
  <c r="AA501" i="6"/>
  <c r="AG500" i="6"/>
  <c r="AE500" i="6"/>
  <c r="AF500" i="6"/>
  <c r="AI500" i="6"/>
  <c r="AC501" i="6" l="1"/>
  <c r="AK501" i="6"/>
  <c r="P501" i="6"/>
  <c r="X501" i="6"/>
  <c r="N502" i="6"/>
  <c r="U501" i="6"/>
  <c r="O501" i="6"/>
  <c r="T501" i="6"/>
  <c r="S501" i="6"/>
  <c r="V501" i="6"/>
  <c r="R501" i="6"/>
  <c r="AH501" i="6"/>
  <c r="AB501" i="6"/>
  <c r="AG501" i="6"/>
  <c r="AE501" i="6"/>
  <c r="AF501" i="6"/>
  <c r="AA502" i="6"/>
  <c r="AI501" i="6"/>
  <c r="AC502" i="6" l="1"/>
  <c r="P502" i="6"/>
  <c r="X502" i="6"/>
  <c r="N503" i="6"/>
  <c r="Q10" i="6" s="1"/>
  <c r="T51" i="4" s="1"/>
  <c r="U502" i="6"/>
  <c r="O502" i="6"/>
  <c r="T502" i="6"/>
  <c r="S502" i="6"/>
  <c r="V502" i="6"/>
  <c r="R502" i="6"/>
  <c r="AH502" i="6"/>
  <c r="AB502" i="6"/>
  <c r="AA503" i="6"/>
  <c r="AD10" i="6" s="1"/>
  <c r="Z51" i="4" s="1"/>
  <c r="AF502" i="6"/>
  <c r="AK502" i="6"/>
  <c r="AG502" i="6"/>
  <c r="AE502" i="6"/>
  <c r="AI502" i="6"/>
  <c r="AC503" i="6" l="1"/>
  <c r="P503" i="6"/>
  <c r="U503" i="6"/>
  <c r="O503" i="6"/>
  <c r="T503" i="6"/>
  <c r="S503" i="6"/>
  <c r="R503" i="6"/>
  <c r="V503" i="6"/>
  <c r="AG503" i="6"/>
  <c r="AK503" i="6"/>
  <c r="AF503" i="6"/>
  <c r="AB503" i="6"/>
  <c r="AE503" i="6"/>
  <c r="AH503" i="6"/>
  <c r="AI503" i="6"/>
  <c r="X503" i="6" l="1"/>
  <c r="Q7" i="6"/>
  <c r="AD7" i="6"/>
  <c r="Z54" i="4" s="1"/>
  <c r="T54" i="4" l="1"/>
  <c r="T14" i="6"/>
  <c r="AG14" i="6"/>
  <c r="P14" i="6" l="1"/>
  <c r="V14" i="6"/>
  <c r="U15" i="6" s="1"/>
  <c r="AI14" i="6"/>
  <c r="AE15" i="6" s="1"/>
  <c r="AC14" i="6"/>
  <c r="R15" i="6" l="1"/>
  <c r="AF14" i="6"/>
  <c r="AH15" i="6"/>
  <c r="S14" i="6"/>
  <c r="T15" i="6"/>
  <c r="AG15" i="6" l="1"/>
  <c r="AI15" i="6" s="1"/>
  <c r="P15" i="6"/>
  <c r="V15" i="6"/>
  <c r="AC15" i="6" l="1"/>
  <c r="S15" i="6"/>
  <c r="U16" i="6"/>
  <c r="R16" i="6"/>
  <c r="AH16" i="6"/>
  <c r="AE16" i="6"/>
  <c r="AF15" i="6" l="1"/>
  <c r="T16" i="6"/>
  <c r="AG16" i="6"/>
  <c r="AC16" i="6" l="1"/>
  <c r="P16" i="6"/>
  <c r="V16" i="6"/>
  <c r="AI16" i="6"/>
  <c r="AF16" i="6" l="1"/>
  <c r="S16" i="6"/>
  <c r="U17" i="6"/>
  <c r="R17" i="6"/>
  <c r="AH17" i="6"/>
  <c r="AE17" i="6"/>
  <c r="T17" i="6" l="1"/>
  <c r="AG17" i="6"/>
  <c r="AC17" i="6" l="1"/>
  <c r="P17" i="6"/>
  <c r="S17" i="6" s="1"/>
  <c r="V17" i="6"/>
  <c r="AI17" i="6"/>
  <c r="AF17" i="6" l="1"/>
  <c r="U18" i="6"/>
  <c r="R18" i="6"/>
  <c r="AH18" i="6"/>
  <c r="AE18" i="6"/>
  <c r="T18" i="6" l="1"/>
  <c r="P18" i="6" s="1"/>
  <c r="AG18" i="6"/>
  <c r="AC18" i="6" s="1"/>
  <c r="S18" i="6" l="1"/>
  <c r="V18" i="6"/>
  <c r="AI18" i="6"/>
  <c r="AF18" i="6"/>
  <c r="U19" i="6" l="1"/>
  <c r="R19" i="6"/>
  <c r="AH19" i="6"/>
  <c r="AE19" i="6"/>
  <c r="T19" i="6" l="1"/>
  <c r="P19" i="6" s="1"/>
  <c r="AG19" i="6"/>
  <c r="AC19" i="6" s="1"/>
  <c r="S19" i="6" l="1"/>
  <c r="V19" i="6"/>
  <c r="AF19" i="6"/>
  <c r="AI19" i="6"/>
  <c r="U20" i="6" l="1"/>
  <c r="T20" i="6" s="1"/>
  <c r="P20" i="6" s="1"/>
  <c r="R20" i="6"/>
  <c r="AE20" i="6"/>
  <c r="AH20" i="6"/>
  <c r="AG20" i="6" s="1"/>
  <c r="AC20" i="6" s="1"/>
  <c r="AF20" i="6" l="1"/>
  <c r="S20" i="6"/>
  <c r="V20" i="6"/>
  <c r="AI20" i="6"/>
  <c r="U21" i="6" l="1"/>
  <c r="T21" i="6" s="1"/>
  <c r="P21" i="6" s="1"/>
  <c r="R21" i="6"/>
  <c r="AE21" i="6"/>
  <c r="AH21" i="6"/>
  <c r="AG21" i="6" s="1"/>
  <c r="AC21" i="6" s="1"/>
  <c r="AF21" i="6" l="1"/>
  <c r="V21" i="6"/>
  <c r="S21" i="6"/>
  <c r="AI21" i="6"/>
  <c r="U22" i="6" l="1"/>
  <c r="T22" i="6" s="1"/>
  <c r="P22" i="6" s="1"/>
  <c r="R22" i="6"/>
  <c r="AH22" i="6"/>
  <c r="AG22" i="6" s="1"/>
  <c r="AC22" i="6" s="1"/>
  <c r="AE22" i="6"/>
  <c r="S22" i="6" l="1"/>
  <c r="V22" i="6"/>
  <c r="AI22" i="6"/>
  <c r="AF22" i="6"/>
  <c r="U23" i="6" l="1"/>
  <c r="T23" i="6" s="1"/>
  <c r="P23" i="6" s="1"/>
  <c r="R23" i="6"/>
  <c r="AE23" i="6"/>
  <c r="AH23" i="6"/>
  <c r="AG23" i="6" s="1"/>
  <c r="AI23" i="6" l="1"/>
  <c r="AH24" i="6" s="1"/>
  <c r="AG24" i="6" s="1"/>
  <c r="AC24" i="6" s="1"/>
  <c r="AC23" i="6"/>
  <c r="AF23" i="6" s="1"/>
  <c r="S23" i="6"/>
  <c r="V23" i="6"/>
  <c r="AE24" i="6" l="1"/>
  <c r="AF24" i="6" s="1"/>
  <c r="U24" i="6"/>
  <c r="T24" i="6" s="1"/>
  <c r="P24" i="6" s="1"/>
  <c r="R24" i="6"/>
  <c r="AI24" i="6"/>
  <c r="S24" i="6" l="1"/>
  <c r="AH25" i="6"/>
  <c r="AE25" i="6"/>
  <c r="V24" i="6"/>
  <c r="U25" i="6" l="1"/>
  <c r="R25" i="6"/>
  <c r="AG25" i="6"/>
  <c r="AC25" i="6" s="1"/>
  <c r="AF25" i="6" l="1"/>
  <c r="AI25" i="6"/>
  <c r="T25" i="6"/>
  <c r="P25" i="6" s="1"/>
  <c r="AE26" i="6" l="1"/>
  <c r="AH26" i="6"/>
  <c r="AG26" i="6" s="1"/>
  <c r="AC26" i="6" s="1"/>
  <c r="V25" i="6"/>
  <c r="S25" i="6"/>
  <c r="AF26" i="6" l="1"/>
  <c r="R26" i="6"/>
  <c r="U26" i="6"/>
  <c r="T26" i="6" s="1"/>
  <c r="P26" i="6" s="1"/>
  <c r="AI26" i="6"/>
  <c r="S26" i="6" l="1"/>
  <c r="V26" i="6"/>
  <c r="AE27" i="6"/>
  <c r="AH27" i="6"/>
  <c r="AG27" i="6" s="1"/>
  <c r="AC27" i="6" l="1"/>
  <c r="AF27" i="6" s="1"/>
  <c r="AI27" i="6"/>
  <c r="R27" i="6"/>
  <c r="U27" i="6"/>
  <c r="T27" i="6" s="1"/>
  <c r="P27" i="6" s="1"/>
  <c r="V27" i="6" l="1"/>
  <c r="S27" i="6"/>
  <c r="AH28" i="6"/>
  <c r="AG28" i="6" s="1"/>
  <c r="AC28" i="6" s="1"/>
  <c r="AE28" i="6"/>
  <c r="AF28" i="6" l="1"/>
  <c r="AI28" i="6"/>
  <c r="U28" i="6"/>
  <c r="T28" i="6" s="1"/>
  <c r="P28" i="6" s="1"/>
  <c r="R28" i="6"/>
  <c r="S28" i="6" l="1"/>
  <c r="V28" i="6"/>
  <c r="AE29" i="6"/>
  <c r="AH29" i="6"/>
  <c r="AG29" i="6" s="1"/>
  <c r="AC29" i="6" s="1"/>
  <c r="AF29" i="6" l="1"/>
  <c r="AI29" i="6"/>
  <c r="R29" i="6"/>
  <c r="U29" i="6"/>
  <c r="T29" i="6" s="1"/>
  <c r="P29" i="6" s="1"/>
  <c r="S29" i="6" l="1"/>
  <c r="V29" i="6"/>
  <c r="AH30" i="6"/>
  <c r="AG30" i="6" s="1"/>
  <c r="AC30" i="6" s="1"/>
  <c r="AE30" i="6"/>
  <c r="AF30" i="6" l="1"/>
  <c r="AI30" i="6"/>
  <c r="R30" i="6"/>
  <c r="U30" i="6"/>
  <c r="T30" i="6" s="1"/>
  <c r="P30" i="6" l="1"/>
  <c r="S30" i="6" s="1"/>
  <c r="V30" i="6"/>
  <c r="AE31" i="6"/>
  <c r="AH31" i="6"/>
  <c r="AG31" i="6" s="1"/>
  <c r="AC31" i="6" s="1"/>
  <c r="AF31" i="6" l="1"/>
  <c r="AI31" i="6"/>
  <c r="R31" i="6"/>
  <c r="U31" i="6"/>
  <c r="T31" i="6" s="1"/>
  <c r="P31" i="6" s="1"/>
  <c r="S31" i="6" l="1"/>
  <c r="V31" i="6"/>
  <c r="AE32" i="6"/>
  <c r="AH32" i="6"/>
  <c r="AG32" i="6" s="1"/>
  <c r="AC32" i="6" l="1"/>
  <c r="AF32" i="6" s="1"/>
  <c r="AI32" i="6"/>
  <c r="R32" i="6"/>
  <c r="U32" i="6"/>
  <c r="T32" i="6" s="1"/>
  <c r="P32" i="6" s="1"/>
  <c r="S32" i="6" l="1"/>
  <c r="V32" i="6"/>
  <c r="AH33" i="6"/>
  <c r="AG33" i="6" s="1"/>
  <c r="AC33" i="6" s="1"/>
  <c r="AE33" i="6"/>
  <c r="AF33" i="6" l="1"/>
  <c r="AI33" i="6"/>
  <c r="R33" i="6"/>
  <c r="U33" i="6"/>
  <c r="T33" i="6" s="1"/>
  <c r="P33" i="6" l="1"/>
  <c r="S33" i="6" s="1"/>
  <c r="V33" i="6"/>
  <c r="AH34" i="6"/>
  <c r="AG34" i="6" s="1"/>
  <c r="AC34" i="6" s="1"/>
  <c r="AE34" i="6"/>
  <c r="AF34" i="6" l="1"/>
  <c r="AI34" i="6"/>
  <c r="U34" i="6"/>
  <c r="T34" i="6" s="1"/>
  <c r="P34" i="6" s="1"/>
  <c r="R34" i="6"/>
  <c r="S34" i="6" l="1"/>
  <c r="V34" i="6"/>
  <c r="AE35" i="6"/>
  <c r="AH35" i="6"/>
  <c r="AG35" i="6" s="1"/>
  <c r="AC35" i="6" s="1"/>
  <c r="AF35" i="6" l="1"/>
  <c r="AI35" i="6"/>
  <c r="R35" i="6"/>
  <c r="U35" i="6"/>
  <c r="T35" i="6" s="1"/>
  <c r="P35" i="6" l="1"/>
  <c r="S35" i="6" s="1"/>
  <c r="V35" i="6"/>
  <c r="AE36" i="6"/>
  <c r="AH36" i="6"/>
  <c r="AG36" i="6" s="1"/>
  <c r="AC36" i="6" s="1"/>
  <c r="AF36" i="6" l="1"/>
  <c r="AI36" i="6"/>
  <c r="R36" i="6"/>
  <c r="U36" i="6"/>
  <c r="T36" i="6" s="1"/>
  <c r="P36" i="6" s="1"/>
  <c r="S36" i="6" l="1"/>
  <c r="V36" i="6"/>
  <c r="AE37" i="6"/>
  <c r="AH37" i="6"/>
  <c r="AG37" i="6" s="1"/>
  <c r="AC37" i="6" l="1"/>
  <c r="AF37" i="6" s="1"/>
  <c r="AI37" i="6"/>
  <c r="R37" i="6"/>
  <c r="U37" i="6"/>
  <c r="T37" i="6" s="1"/>
  <c r="P37" i="6" s="1"/>
  <c r="S37" i="6" l="1"/>
  <c r="V37" i="6"/>
  <c r="AH38" i="6"/>
  <c r="AG38" i="6" s="1"/>
  <c r="AC38" i="6" s="1"/>
  <c r="AE38" i="6"/>
  <c r="AF38" i="6" l="1"/>
  <c r="AI38" i="6"/>
  <c r="R38" i="6"/>
  <c r="U38" i="6"/>
  <c r="T38" i="6" s="1"/>
  <c r="P38" i="6" l="1"/>
  <c r="S38" i="6" s="1"/>
  <c r="V38" i="6"/>
  <c r="AH39" i="6"/>
  <c r="AG39" i="6" s="1"/>
  <c r="AC39" i="6" s="1"/>
  <c r="AE39" i="6"/>
  <c r="AF39" i="6" l="1"/>
  <c r="AI39" i="6"/>
  <c r="R39" i="6"/>
  <c r="U39" i="6"/>
  <c r="T39" i="6" s="1"/>
  <c r="P39" i="6" s="1"/>
  <c r="S39" i="6" l="1"/>
  <c r="V39" i="6"/>
  <c r="AE40" i="6"/>
  <c r="AH40" i="6"/>
  <c r="AG40" i="6" s="1"/>
  <c r="AC40" i="6" l="1"/>
  <c r="AF40" i="6" s="1"/>
  <c r="AI40" i="6"/>
  <c r="R40" i="6"/>
  <c r="U40" i="6"/>
  <c r="T40" i="6" s="1"/>
  <c r="P40" i="6" l="1"/>
  <c r="S40" i="6" s="1"/>
  <c r="V40" i="6"/>
  <c r="AH41" i="6"/>
  <c r="AG41" i="6" s="1"/>
  <c r="AC41" i="6" s="1"/>
  <c r="AE41" i="6"/>
  <c r="AF41" i="6" l="1"/>
  <c r="AI41" i="6"/>
  <c r="U41" i="6"/>
  <c r="T41" i="6" s="1"/>
  <c r="P41" i="6" s="1"/>
  <c r="R41" i="6"/>
  <c r="S41" i="6" l="1"/>
  <c r="V41" i="6"/>
  <c r="AH42" i="6"/>
  <c r="AG42" i="6" s="1"/>
  <c r="AC42" i="6" s="1"/>
  <c r="AE42" i="6"/>
  <c r="AF42" i="6" l="1"/>
  <c r="AI42" i="6"/>
  <c r="U42" i="6"/>
  <c r="T42" i="6" s="1"/>
  <c r="P42" i="6" s="1"/>
  <c r="R42" i="6"/>
  <c r="S42" i="6" l="1"/>
  <c r="V42" i="6"/>
  <c r="AH43" i="6"/>
  <c r="AG43" i="6" s="1"/>
  <c r="AC43" i="6" s="1"/>
  <c r="AE43" i="6"/>
  <c r="AF43" i="6" l="1"/>
  <c r="AI43" i="6"/>
  <c r="R43" i="6"/>
  <c r="U43" i="6"/>
  <c r="T43" i="6" s="1"/>
  <c r="P43" i="6" s="1"/>
  <c r="S43" i="6" l="1"/>
  <c r="V43" i="6"/>
  <c r="AH44" i="6"/>
  <c r="AG44" i="6" s="1"/>
  <c r="AC44" i="6" s="1"/>
  <c r="AE44" i="6"/>
  <c r="AF44" i="6" l="1"/>
  <c r="AI44" i="6"/>
  <c r="U44" i="6"/>
  <c r="T44" i="6" s="1"/>
  <c r="P44" i="6" s="1"/>
  <c r="R44" i="6"/>
  <c r="S44" i="6" l="1"/>
  <c r="V44" i="6"/>
  <c r="AH45" i="6"/>
  <c r="AG45" i="6" s="1"/>
  <c r="AC45" i="6" s="1"/>
  <c r="AE45" i="6"/>
  <c r="AF45" i="6" l="1"/>
  <c r="AI45" i="6"/>
  <c r="R45" i="6"/>
  <c r="U45" i="6"/>
  <c r="T45" i="6" s="1"/>
  <c r="P45" i="6" l="1"/>
  <c r="S45" i="6" s="1"/>
  <c r="V45" i="6"/>
  <c r="AH46" i="6"/>
  <c r="AG46" i="6" s="1"/>
  <c r="AC46" i="6" s="1"/>
  <c r="AE46" i="6"/>
  <c r="AF46" i="6" l="1"/>
  <c r="AI46" i="6"/>
  <c r="R46" i="6"/>
  <c r="U46" i="6"/>
  <c r="T46" i="6" s="1"/>
  <c r="P46" i="6" l="1"/>
  <c r="S46" i="6" s="1"/>
  <c r="V46" i="6"/>
  <c r="AE47" i="6"/>
  <c r="AH47" i="6"/>
  <c r="AG47" i="6" s="1"/>
  <c r="AC47" i="6" s="1"/>
  <c r="AF47" i="6" l="1"/>
  <c r="AI47" i="6"/>
  <c r="R47" i="6"/>
  <c r="U47" i="6"/>
  <c r="T47" i="6" s="1"/>
  <c r="P47" i="6" l="1"/>
  <c r="S47" i="6" s="1"/>
  <c r="V47" i="6"/>
  <c r="AE48" i="6"/>
  <c r="AH48" i="6"/>
  <c r="AG48" i="6" s="1"/>
  <c r="AC48" i="6" s="1"/>
  <c r="AF48" i="6" l="1"/>
  <c r="AI48" i="6"/>
  <c r="R48" i="6"/>
  <c r="U48" i="6"/>
  <c r="T48" i="6" s="1"/>
  <c r="P48" i="6" s="1"/>
  <c r="S48" i="6" l="1"/>
  <c r="V48" i="6"/>
  <c r="AH49" i="6"/>
  <c r="AG49" i="6" s="1"/>
  <c r="AC49" i="6" s="1"/>
  <c r="AE49" i="6"/>
  <c r="AF49" i="6" l="1"/>
  <c r="AI49" i="6"/>
  <c r="R49" i="6"/>
  <c r="U49" i="6"/>
  <c r="T49" i="6" s="1"/>
  <c r="V49" i="6" l="1"/>
  <c r="P49" i="6"/>
  <c r="AE50" i="6"/>
  <c r="AH50" i="6"/>
  <c r="R50" i="6" l="1"/>
  <c r="S49" i="6"/>
  <c r="U50" i="6"/>
  <c r="AG50" i="6"/>
  <c r="AI50" i="6" s="1"/>
  <c r="T50" i="6" l="1"/>
  <c r="AC50" i="6"/>
  <c r="AH51" i="6"/>
  <c r="AE51" i="6"/>
  <c r="P50" i="6" l="1"/>
  <c r="V50" i="6"/>
  <c r="AG51" i="6"/>
  <c r="AI51" i="6" s="1"/>
  <c r="AF50" i="6"/>
  <c r="R51" i="6" l="1"/>
  <c r="U51" i="6"/>
  <c r="T51" i="6" s="1"/>
  <c r="P51" i="6" s="1"/>
  <c r="S50" i="6"/>
  <c r="AC51" i="6"/>
  <c r="AH52" i="6"/>
  <c r="AE52" i="6"/>
  <c r="S51" i="6" l="1"/>
  <c r="V51" i="6"/>
  <c r="R52" i="6" s="1"/>
  <c r="AG52" i="6"/>
  <c r="AI52" i="6" s="1"/>
  <c r="AF51" i="6"/>
  <c r="U52" i="6" l="1"/>
  <c r="T52" i="6" s="1"/>
  <c r="P52" i="6" s="1"/>
  <c r="S52" i="6" s="1"/>
  <c r="AC52" i="6"/>
  <c r="AH53" i="6"/>
  <c r="AE53" i="6"/>
  <c r="V52" i="6" l="1"/>
  <c r="U53" i="6" s="1"/>
  <c r="T53" i="6" s="1"/>
  <c r="P53" i="6" s="1"/>
  <c r="AG53" i="6"/>
  <c r="AI53" i="6" s="1"/>
  <c r="AF52" i="6"/>
  <c r="R53" i="6" l="1"/>
  <c r="S53" i="6" s="1"/>
  <c r="V53" i="6"/>
  <c r="AC53" i="6"/>
  <c r="AE54" i="6"/>
  <c r="AH54" i="6"/>
  <c r="U54" i="6" l="1"/>
  <c r="T54" i="6" s="1"/>
  <c r="P54" i="6" s="1"/>
  <c r="R54" i="6"/>
  <c r="AG54" i="6"/>
  <c r="AC54" i="6" s="1"/>
  <c r="AF54" i="6" s="1"/>
  <c r="AF53" i="6"/>
  <c r="S54" i="6" l="1"/>
  <c r="V54" i="6"/>
  <c r="AI54" i="6"/>
  <c r="AE55" i="6" s="1"/>
  <c r="AH55" i="6" l="1"/>
  <c r="AG55" i="6" s="1"/>
  <c r="AC55" i="6" s="1"/>
  <c r="R55" i="6"/>
  <c r="U55" i="6"/>
  <c r="T55" i="6" s="1"/>
  <c r="P55" i="6" s="1"/>
  <c r="S55" i="6" l="1"/>
  <c r="AI55" i="6"/>
  <c r="AH56" i="6" s="1"/>
  <c r="AG56" i="6" s="1"/>
  <c r="AC56" i="6" s="1"/>
  <c r="V55" i="6"/>
  <c r="AF55" i="6"/>
  <c r="AE56" i="6" l="1"/>
  <c r="AF56" i="6" s="1"/>
  <c r="U56" i="6"/>
  <c r="T56" i="6" s="1"/>
  <c r="P56" i="6" s="1"/>
  <c r="R56" i="6"/>
  <c r="AI56" i="6"/>
  <c r="S56" i="6" l="1"/>
  <c r="V56" i="6"/>
  <c r="AE57" i="6"/>
  <c r="AH57" i="6"/>
  <c r="AG57" i="6" s="1"/>
  <c r="R57" i="6" l="1"/>
  <c r="U57" i="6"/>
  <c r="T57" i="6" s="1"/>
  <c r="P57" i="6" s="1"/>
  <c r="AC57" i="6"/>
  <c r="AF57" i="6" s="1"/>
  <c r="AI57" i="6"/>
  <c r="S57" i="6" l="1"/>
  <c r="V57" i="6"/>
  <c r="AE58" i="6"/>
  <c r="AH58" i="6"/>
  <c r="AG58" i="6" s="1"/>
  <c r="R58" i="6" l="1"/>
  <c r="U58" i="6"/>
  <c r="T58" i="6" s="1"/>
  <c r="P58" i="6" s="1"/>
  <c r="AC58" i="6"/>
  <c r="AF58" i="6" s="1"/>
  <c r="AI58" i="6"/>
  <c r="S58" i="6" l="1"/>
  <c r="V58" i="6"/>
  <c r="AH59" i="6"/>
  <c r="AG59" i="6" s="1"/>
  <c r="AC59" i="6" s="1"/>
  <c r="AE59" i="6"/>
  <c r="R59" i="6" l="1"/>
  <c r="U59" i="6"/>
  <c r="T59" i="6" s="1"/>
  <c r="P59" i="6" s="1"/>
  <c r="AI59" i="6"/>
  <c r="AF59" i="6"/>
  <c r="S59" i="6" l="1"/>
  <c r="V59" i="6"/>
  <c r="AE60" i="6"/>
  <c r="AH60" i="6"/>
  <c r="AG60" i="6" s="1"/>
  <c r="U60" i="6" l="1"/>
  <c r="T60" i="6" s="1"/>
  <c r="P60" i="6" s="1"/>
  <c r="R60" i="6"/>
  <c r="AC60" i="6"/>
  <c r="AF60" i="6" s="1"/>
  <c r="AI60" i="6"/>
  <c r="S60" i="6" l="1"/>
  <c r="V60" i="6"/>
  <c r="AH61" i="6"/>
  <c r="AG61" i="6" s="1"/>
  <c r="AC61" i="6" s="1"/>
  <c r="AE61" i="6"/>
  <c r="R61" i="6" l="1"/>
  <c r="U61" i="6"/>
  <c r="T61" i="6" s="1"/>
  <c r="P61" i="6" s="1"/>
  <c r="AF61" i="6"/>
  <c r="AI61" i="6"/>
  <c r="S61" i="6" l="1"/>
  <c r="V61" i="6"/>
  <c r="AE62" i="6"/>
  <c r="AH62" i="6"/>
  <c r="AG62" i="6" s="1"/>
  <c r="R62" i="6" l="1"/>
  <c r="U62" i="6"/>
  <c r="T62" i="6" s="1"/>
  <c r="P62" i="6" s="1"/>
  <c r="AC62" i="6"/>
  <c r="AF62" i="6" s="1"/>
  <c r="AI62" i="6"/>
  <c r="S62" i="6" l="1"/>
  <c r="V62" i="6"/>
  <c r="AH63" i="6"/>
  <c r="AG63" i="6" s="1"/>
  <c r="AC63" i="6" s="1"/>
  <c r="AE63" i="6"/>
  <c r="R63" i="6" l="1"/>
  <c r="U63" i="6"/>
  <c r="T63" i="6" s="1"/>
  <c r="P63" i="6" s="1"/>
  <c r="AF63" i="6"/>
  <c r="AI63" i="6"/>
  <c r="S63" i="6" l="1"/>
  <c r="V63" i="6"/>
  <c r="AE64" i="6"/>
  <c r="AH64" i="6"/>
  <c r="AG64" i="6" s="1"/>
  <c r="R64" i="6" l="1"/>
  <c r="U64" i="6"/>
  <c r="T64" i="6" s="1"/>
  <c r="P64" i="6" s="1"/>
  <c r="AC64" i="6"/>
  <c r="AF64" i="6" s="1"/>
  <c r="AI64" i="6"/>
  <c r="S64" i="6" l="1"/>
  <c r="V64" i="6"/>
  <c r="AE65" i="6"/>
  <c r="AH65" i="6"/>
  <c r="AG65" i="6" s="1"/>
  <c r="AC65" i="6" s="1"/>
  <c r="R65" i="6" l="1"/>
  <c r="U65" i="6"/>
  <c r="T65" i="6" s="1"/>
  <c r="P65" i="6" s="1"/>
  <c r="AF65" i="6"/>
  <c r="AI65" i="6"/>
  <c r="S65" i="6" l="1"/>
  <c r="V65" i="6"/>
  <c r="AH66" i="6"/>
  <c r="AG66" i="6" s="1"/>
  <c r="AC66" i="6" s="1"/>
  <c r="AE66" i="6"/>
  <c r="R66" i="6" l="1"/>
  <c r="U66" i="6"/>
  <c r="T66" i="6" s="1"/>
  <c r="P66" i="6" s="1"/>
  <c r="AF66" i="6"/>
  <c r="AI66" i="6"/>
  <c r="S66" i="6" l="1"/>
  <c r="V66" i="6"/>
  <c r="AH67" i="6"/>
  <c r="AG67" i="6" s="1"/>
  <c r="AC67" i="6" s="1"/>
  <c r="AE67" i="6"/>
  <c r="U67" i="6" l="1"/>
  <c r="T67" i="6" s="1"/>
  <c r="P67" i="6" s="1"/>
  <c r="R67" i="6"/>
  <c r="AF67" i="6"/>
  <c r="AI67" i="6"/>
  <c r="S67" i="6" l="1"/>
  <c r="V67" i="6"/>
  <c r="AH68" i="6"/>
  <c r="AG68" i="6" s="1"/>
  <c r="AC68" i="6" s="1"/>
  <c r="AE68" i="6"/>
  <c r="U68" i="6" l="1"/>
  <c r="T68" i="6" s="1"/>
  <c r="P68" i="6" s="1"/>
  <c r="R68" i="6"/>
  <c r="AF68" i="6"/>
  <c r="AI68" i="6"/>
  <c r="S68" i="6" l="1"/>
  <c r="V68" i="6"/>
  <c r="AE69" i="6"/>
  <c r="AH69" i="6"/>
  <c r="AG69" i="6" s="1"/>
  <c r="AC69" i="6" s="1"/>
  <c r="R69" i="6" l="1"/>
  <c r="U69" i="6"/>
  <c r="T69" i="6" s="1"/>
  <c r="P69" i="6" s="1"/>
  <c r="AF69" i="6"/>
  <c r="AI69" i="6"/>
  <c r="S69" i="6" l="1"/>
  <c r="V69" i="6"/>
  <c r="AH70" i="6"/>
  <c r="AG70" i="6" s="1"/>
  <c r="AC70" i="6" s="1"/>
  <c r="AE70" i="6"/>
  <c r="U70" i="6" l="1"/>
  <c r="T70" i="6" s="1"/>
  <c r="P70" i="6" s="1"/>
  <c r="R70" i="6"/>
  <c r="AF70" i="6"/>
  <c r="AI70" i="6"/>
  <c r="S70" i="6" l="1"/>
  <c r="V70" i="6"/>
  <c r="AH71" i="6"/>
  <c r="AG71" i="6" s="1"/>
  <c r="AC71" i="6" s="1"/>
  <c r="AE71" i="6"/>
  <c r="R71" i="6" l="1"/>
  <c r="U71" i="6"/>
  <c r="T71" i="6" s="1"/>
  <c r="P71" i="6" s="1"/>
  <c r="AF71" i="6"/>
  <c r="AI71" i="6"/>
  <c r="S71" i="6" l="1"/>
  <c r="V71" i="6"/>
  <c r="R72" i="6" s="1"/>
  <c r="AE72" i="6"/>
  <c r="AH72" i="6"/>
  <c r="AG72" i="6" s="1"/>
  <c r="AC72" i="6" s="1"/>
  <c r="U72" i="6" l="1"/>
  <c r="T72" i="6" s="1"/>
  <c r="P72" i="6" s="1"/>
  <c r="S72" i="6" s="1"/>
  <c r="AF72" i="6"/>
  <c r="AI72" i="6"/>
  <c r="V72" i="6" l="1"/>
  <c r="U73" i="6" s="1"/>
  <c r="T73" i="6" s="1"/>
  <c r="P73" i="6" s="1"/>
  <c r="AH73" i="6"/>
  <c r="AG73" i="6" s="1"/>
  <c r="AE73" i="6"/>
  <c r="R73" i="6" l="1"/>
  <c r="S73" i="6" s="1"/>
  <c r="V73" i="6"/>
  <c r="AC73" i="6"/>
  <c r="AF73" i="6" s="1"/>
  <c r="AI73" i="6"/>
  <c r="AH74" i="6" l="1"/>
  <c r="AE74" i="6"/>
  <c r="R74" i="6"/>
  <c r="U74" i="6"/>
  <c r="T74" i="6" s="1"/>
  <c r="P74" i="6" s="1"/>
  <c r="K86" i="6"/>
  <c r="D7" i="6" s="1"/>
  <c r="N54" i="4" l="1"/>
  <c r="S74" i="6"/>
  <c r="AG74" i="6"/>
  <c r="V74" i="6"/>
  <c r="G14" i="6"/>
  <c r="AI74" i="6" l="1"/>
  <c r="AC74" i="6"/>
  <c r="R75" i="6"/>
  <c r="U75" i="6"/>
  <c r="T75" i="6" s="1"/>
  <c r="P75" i="6" s="1"/>
  <c r="C14" i="6"/>
  <c r="I14" i="6"/>
  <c r="E15" i="6" s="1"/>
  <c r="S75" i="6" l="1"/>
  <c r="AF74" i="6"/>
  <c r="AH75" i="6"/>
  <c r="AG75" i="6" s="1"/>
  <c r="AC75" i="6" s="1"/>
  <c r="AE75" i="6"/>
  <c r="V75" i="6"/>
  <c r="F14" i="6"/>
  <c r="H15" i="6"/>
  <c r="AF75" i="6" l="1"/>
  <c r="AI75" i="6"/>
  <c r="R76" i="6"/>
  <c r="U76" i="6"/>
  <c r="T76" i="6" s="1"/>
  <c r="P76" i="6" s="1"/>
  <c r="G15" i="6"/>
  <c r="S76" i="6" l="1"/>
  <c r="AE76" i="6"/>
  <c r="AH76" i="6"/>
  <c r="AG76" i="6" s="1"/>
  <c r="AC76" i="6" s="1"/>
  <c r="V76" i="6"/>
  <c r="C15" i="6"/>
  <c r="I15" i="6"/>
  <c r="H16" i="6" s="1"/>
  <c r="AF76" i="6" l="1"/>
  <c r="E16" i="6"/>
  <c r="AI76" i="6"/>
  <c r="U77" i="6"/>
  <c r="T77" i="6" s="1"/>
  <c r="P77" i="6" s="1"/>
  <c r="R77" i="6"/>
  <c r="F15" i="6"/>
  <c r="G16" i="6"/>
  <c r="S77" i="6" l="1"/>
  <c r="AH77" i="6"/>
  <c r="AG77" i="6" s="1"/>
  <c r="AC77" i="6" s="1"/>
  <c r="AE77" i="6"/>
  <c r="V77" i="6"/>
  <c r="C16" i="6"/>
  <c r="I16" i="6"/>
  <c r="F16" i="6" l="1"/>
  <c r="AF77" i="6"/>
  <c r="AI77" i="6"/>
  <c r="U78" i="6"/>
  <c r="T78" i="6" s="1"/>
  <c r="P78" i="6" s="1"/>
  <c r="R78" i="6"/>
  <c r="H17" i="6"/>
  <c r="E17" i="6"/>
  <c r="S78" i="6" l="1"/>
  <c r="AH78" i="6"/>
  <c r="AG78" i="6" s="1"/>
  <c r="AC78" i="6" s="1"/>
  <c r="AE78" i="6"/>
  <c r="V78" i="6"/>
  <c r="G17" i="6"/>
  <c r="AF78" i="6" l="1"/>
  <c r="AI78" i="6"/>
  <c r="U79" i="6"/>
  <c r="T79" i="6" s="1"/>
  <c r="P79" i="6" s="1"/>
  <c r="R79" i="6"/>
  <c r="C17" i="6"/>
  <c r="F17" i="6" s="1"/>
  <c r="I17" i="6"/>
  <c r="S79" i="6" l="1"/>
  <c r="AH79" i="6"/>
  <c r="AG79" i="6" s="1"/>
  <c r="AC79" i="6" s="1"/>
  <c r="AE79" i="6"/>
  <c r="V79" i="6"/>
  <c r="E18" i="6"/>
  <c r="H18" i="6"/>
  <c r="AF79" i="6" l="1"/>
  <c r="AI79" i="6"/>
  <c r="R80" i="6"/>
  <c r="U80" i="6"/>
  <c r="T80" i="6" s="1"/>
  <c r="P80" i="6" s="1"/>
  <c r="G18" i="6"/>
  <c r="AE80" i="6" l="1"/>
  <c r="AH80" i="6"/>
  <c r="AG80" i="6" s="1"/>
  <c r="AC80" i="6" s="1"/>
  <c r="V80" i="6"/>
  <c r="S80" i="6"/>
  <c r="C18" i="6"/>
  <c r="F18" i="6" s="1"/>
  <c r="I18" i="6"/>
  <c r="AF80" i="6" l="1"/>
  <c r="AI80" i="6"/>
  <c r="U81" i="6"/>
  <c r="T81" i="6" s="1"/>
  <c r="P81" i="6" s="1"/>
  <c r="R81" i="6"/>
  <c r="E19" i="6"/>
  <c r="H19" i="6"/>
  <c r="S81" i="6" l="1"/>
  <c r="AH81" i="6"/>
  <c r="AG81" i="6" s="1"/>
  <c r="AC81" i="6" s="1"/>
  <c r="AE81" i="6"/>
  <c r="V81" i="6"/>
  <c r="G19" i="6"/>
  <c r="C19" i="6" s="1"/>
  <c r="AF81" i="6" l="1"/>
  <c r="AI81" i="6"/>
  <c r="R82" i="6"/>
  <c r="U82" i="6"/>
  <c r="T82" i="6" s="1"/>
  <c r="P82" i="6" s="1"/>
  <c r="F19" i="6"/>
  <c r="I19" i="6"/>
  <c r="AH82" i="6" l="1"/>
  <c r="AG82" i="6" s="1"/>
  <c r="AC82" i="6" s="1"/>
  <c r="AE82" i="6"/>
  <c r="V82" i="6"/>
  <c r="S82" i="6"/>
  <c r="H20" i="6"/>
  <c r="G20" i="6" s="1"/>
  <c r="C20" i="6" s="1"/>
  <c r="E20" i="6"/>
  <c r="AF82" i="6" l="1"/>
  <c r="AI82" i="6"/>
  <c r="U83" i="6"/>
  <c r="T83" i="6" s="1"/>
  <c r="P83" i="6" s="1"/>
  <c r="R83" i="6"/>
  <c r="I20" i="6"/>
  <c r="F20" i="6"/>
  <c r="S83" i="6" l="1"/>
  <c r="AH83" i="6"/>
  <c r="AG83" i="6" s="1"/>
  <c r="AC83" i="6" s="1"/>
  <c r="AE83" i="6"/>
  <c r="V83" i="6"/>
  <c r="E21" i="6"/>
  <c r="H21" i="6"/>
  <c r="G21" i="6" s="1"/>
  <c r="C21" i="6" s="1"/>
  <c r="AI83" i="6" l="1"/>
  <c r="AF83" i="6"/>
  <c r="R84" i="6"/>
  <c r="U84" i="6"/>
  <c r="T84" i="6" s="1"/>
  <c r="P84" i="6" s="1"/>
  <c r="F21" i="6"/>
  <c r="I21" i="6"/>
  <c r="S84" i="6" l="1"/>
  <c r="AH84" i="6"/>
  <c r="AG84" i="6" s="1"/>
  <c r="AC84" i="6" s="1"/>
  <c r="AE84" i="6"/>
  <c r="V84" i="6"/>
  <c r="E22" i="6"/>
  <c r="H22" i="6"/>
  <c r="G22" i="6" s="1"/>
  <c r="C22" i="6" s="1"/>
  <c r="AI84" i="6" l="1"/>
  <c r="AF84" i="6"/>
  <c r="R85" i="6"/>
  <c r="U85" i="6"/>
  <c r="T85" i="6" s="1"/>
  <c r="P85" i="6" s="1"/>
  <c r="F22" i="6"/>
  <c r="I22" i="6"/>
  <c r="AH85" i="6" l="1"/>
  <c r="AG85" i="6" s="1"/>
  <c r="AC85" i="6" s="1"/>
  <c r="AE85" i="6"/>
  <c r="S85" i="6"/>
  <c r="V85" i="6"/>
  <c r="H23" i="6"/>
  <c r="G23" i="6" s="1"/>
  <c r="C23" i="6" s="1"/>
  <c r="E23" i="6"/>
  <c r="AI85" i="6" l="1"/>
  <c r="AF85" i="6"/>
  <c r="R86" i="6"/>
  <c r="U86" i="6"/>
  <c r="T86" i="6" s="1"/>
  <c r="P86" i="6" s="1"/>
  <c r="F23" i="6"/>
  <c r="I23" i="6"/>
  <c r="S86" i="6" l="1"/>
  <c r="AH86" i="6"/>
  <c r="AG86" i="6" s="1"/>
  <c r="AC86" i="6" s="1"/>
  <c r="AE86" i="6"/>
  <c r="V86" i="6"/>
  <c r="H24" i="6"/>
  <c r="G24" i="6" s="1"/>
  <c r="C24" i="6" s="1"/>
  <c r="E24" i="6"/>
  <c r="AI86" i="6" l="1"/>
  <c r="AF86" i="6"/>
  <c r="R87" i="6"/>
  <c r="U87" i="6"/>
  <c r="F24" i="6"/>
  <c r="I24" i="6"/>
  <c r="T87" i="6" l="1"/>
  <c r="V87" i="6" s="1"/>
  <c r="AH87" i="6"/>
  <c r="AG87" i="6" s="1"/>
  <c r="AC87" i="6" s="1"/>
  <c r="AE87" i="6"/>
  <c r="E25" i="6"/>
  <c r="H25" i="6"/>
  <c r="G25" i="6" s="1"/>
  <c r="C25" i="6" s="1"/>
  <c r="P87" i="6" l="1"/>
  <c r="S87" i="6" s="1"/>
  <c r="R88" i="6"/>
  <c r="U88" i="6"/>
  <c r="AF87" i="6"/>
  <c r="AI87" i="6"/>
  <c r="F25" i="6"/>
  <c r="I25" i="6"/>
  <c r="T88" i="6" l="1"/>
  <c r="AE88" i="6"/>
  <c r="AH88" i="6"/>
  <c r="AG88" i="6" s="1"/>
  <c r="AC88" i="6" s="1"/>
  <c r="H26" i="6"/>
  <c r="G26" i="6" s="1"/>
  <c r="C26" i="6" s="1"/>
  <c r="E26" i="6"/>
  <c r="AF88" i="6" l="1"/>
  <c r="V88" i="6"/>
  <c r="P88" i="6"/>
  <c r="AI88" i="6"/>
  <c r="F26" i="6"/>
  <c r="I26" i="6"/>
  <c r="S88" i="6" l="1"/>
  <c r="U89" i="6"/>
  <c r="T89" i="6" s="1"/>
  <c r="P89" i="6" s="1"/>
  <c r="R89" i="6"/>
  <c r="AH89" i="6"/>
  <c r="AG89" i="6" s="1"/>
  <c r="AC89" i="6" s="1"/>
  <c r="AE89" i="6"/>
  <c r="E27" i="6"/>
  <c r="H27" i="6"/>
  <c r="G27" i="6" s="1"/>
  <c r="C27" i="6" s="1"/>
  <c r="V89" i="6" l="1"/>
  <c r="S89" i="6"/>
  <c r="AI89" i="6"/>
  <c r="AF89" i="6"/>
  <c r="F27" i="6"/>
  <c r="I27" i="6"/>
  <c r="U90" i="6" l="1"/>
  <c r="T90" i="6" s="1"/>
  <c r="P90" i="6" s="1"/>
  <c r="R90" i="6"/>
  <c r="AE90" i="6"/>
  <c r="AH90" i="6"/>
  <c r="AG90" i="6" s="1"/>
  <c r="AC90" i="6" s="1"/>
  <c r="H28" i="6"/>
  <c r="G28" i="6" s="1"/>
  <c r="C28" i="6" s="1"/>
  <c r="E28" i="6"/>
  <c r="AF90" i="6" l="1"/>
  <c r="S90" i="6"/>
  <c r="V90" i="6"/>
  <c r="AI90" i="6"/>
  <c r="I28" i="6"/>
  <c r="F28" i="6"/>
  <c r="R91" i="6" l="1"/>
  <c r="U91" i="6"/>
  <c r="T91" i="6" s="1"/>
  <c r="P91" i="6" s="1"/>
  <c r="AH91" i="6"/>
  <c r="AG91" i="6" s="1"/>
  <c r="AC91" i="6" s="1"/>
  <c r="AE91" i="6"/>
  <c r="E29" i="6"/>
  <c r="H29" i="6"/>
  <c r="G29" i="6" s="1"/>
  <c r="C29" i="6" s="1"/>
  <c r="S91" i="6" l="1"/>
  <c r="V91" i="6"/>
  <c r="AF91" i="6"/>
  <c r="AI91" i="6"/>
  <c r="F29" i="6"/>
  <c r="I29" i="6"/>
  <c r="U92" i="6" l="1"/>
  <c r="T92" i="6" s="1"/>
  <c r="P92" i="6" s="1"/>
  <c r="R92" i="6"/>
  <c r="AE92" i="6"/>
  <c r="AH92" i="6"/>
  <c r="AG92" i="6" s="1"/>
  <c r="AC92" i="6" s="1"/>
  <c r="H30" i="6"/>
  <c r="G30" i="6" s="1"/>
  <c r="C30" i="6" s="1"/>
  <c r="E30" i="6"/>
  <c r="V92" i="6" l="1"/>
  <c r="S92" i="6"/>
  <c r="AF92" i="6"/>
  <c r="AI92" i="6"/>
  <c r="I30" i="6"/>
  <c r="F30" i="6"/>
  <c r="U93" i="6" l="1"/>
  <c r="T93" i="6" s="1"/>
  <c r="P93" i="6" s="1"/>
  <c r="R93" i="6"/>
  <c r="AH93" i="6"/>
  <c r="AG93" i="6" s="1"/>
  <c r="AC93" i="6" s="1"/>
  <c r="AE93" i="6"/>
  <c r="E31" i="6"/>
  <c r="H31" i="6"/>
  <c r="G31" i="6" s="1"/>
  <c r="C31" i="6" s="1"/>
  <c r="V93" i="6" l="1"/>
  <c r="S93" i="6"/>
  <c r="AF93" i="6"/>
  <c r="AI93" i="6"/>
  <c r="F31" i="6"/>
  <c r="I31" i="6"/>
  <c r="R94" i="6" l="1"/>
  <c r="U94" i="6"/>
  <c r="T94" i="6" s="1"/>
  <c r="P94" i="6" s="1"/>
  <c r="AE94" i="6"/>
  <c r="AH94" i="6"/>
  <c r="AG94" i="6" s="1"/>
  <c r="AC94" i="6" s="1"/>
  <c r="H32" i="6"/>
  <c r="G32" i="6" s="1"/>
  <c r="C32" i="6" s="1"/>
  <c r="E32" i="6"/>
  <c r="S94" i="6" l="1"/>
  <c r="V94" i="6"/>
  <c r="AF94" i="6"/>
  <c r="AI94" i="6"/>
  <c r="I32" i="6"/>
  <c r="F32" i="6"/>
  <c r="R95" i="6" l="1"/>
  <c r="U95" i="6"/>
  <c r="T95" i="6" s="1"/>
  <c r="P95" i="6" s="1"/>
  <c r="AH95" i="6"/>
  <c r="AG95" i="6" s="1"/>
  <c r="AC95" i="6" s="1"/>
  <c r="AE95" i="6"/>
  <c r="H33" i="6"/>
  <c r="G33" i="6" s="1"/>
  <c r="C33" i="6" s="1"/>
  <c r="E33" i="6"/>
  <c r="S95" i="6" l="1"/>
  <c r="V95" i="6"/>
  <c r="AF95" i="6"/>
  <c r="AI95" i="6"/>
  <c r="I33" i="6"/>
  <c r="F33" i="6"/>
  <c r="R96" i="6" l="1"/>
  <c r="U96" i="6"/>
  <c r="T96" i="6" s="1"/>
  <c r="P96" i="6" s="1"/>
  <c r="AE96" i="6"/>
  <c r="AH96" i="6"/>
  <c r="AG96" i="6" s="1"/>
  <c r="AC96" i="6" s="1"/>
  <c r="H34" i="6"/>
  <c r="G34" i="6" s="1"/>
  <c r="C34" i="6" s="1"/>
  <c r="E34" i="6"/>
  <c r="S96" i="6" l="1"/>
  <c r="V96" i="6"/>
  <c r="AF96" i="6"/>
  <c r="AI96" i="6"/>
  <c r="I34" i="6"/>
  <c r="F34" i="6"/>
  <c r="T97" i="6" l="1"/>
  <c r="U97" i="6"/>
  <c r="R97" i="6"/>
  <c r="AH97" i="6"/>
  <c r="AG97" i="6" s="1"/>
  <c r="AE97" i="6"/>
  <c r="E35" i="6"/>
  <c r="H35" i="6"/>
  <c r="G35" i="6" s="1"/>
  <c r="C35" i="6" s="1"/>
  <c r="P97" i="6" l="1"/>
  <c r="V97" i="6"/>
  <c r="R98" i="6" s="1"/>
  <c r="AC97" i="6"/>
  <c r="AI97" i="6"/>
  <c r="F35" i="6"/>
  <c r="I35" i="6"/>
  <c r="U98" i="6" l="1"/>
  <c r="AH98" i="6"/>
  <c r="AE98" i="6"/>
  <c r="S97" i="6"/>
  <c r="AF97" i="6"/>
  <c r="E36" i="6"/>
  <c r="H36" i="6"/>
  <c r="G36" i="6" s="1"/>
  <c r="C36" i="6" s="1"/>
  <c r="T98" i="6" l="1"/>
  <c r="AG98" i="6"/>
  <c r="F36" i="6"/>
  <c r="I36" i="6"/>
  <c r="V98" i="6" l="1"/>
  <c r="P98" i="6"/>
  <c r="AI98" i="6"/>
  <c r="AC98" i="6"/>
  <c r="E37" i="6"/>
  <c r="H37" i="6"/>
  <c r="G37" i="6" s="1"/>
  <c r="C37" i="6" s="1"/>
  <c r="S98" i="6" l="1"/>
  <c r="U99" i="6"/>
  <c r="T99" i="6" s="1"/>
  <c r="P99" i="6" s="1"/>
  <c r="R99" i="6"/>
  <c r="AF98" i="6"/>
  <c r="AE99" i="6"/>
  <c r="AH99" i="6"/>
  <c r="AG99" i="6" s="1"/>
  <c r="AC99" i="6" s="1"/>
  <c r="F37" i="6"/>
  <c r="I37" i="6"/>
  <c r="V99" i="6" l="1"/>
  <c r="S99" i="6"/>
  <c r="AF99" i="6"/>
  <c r="AI99" i="6"/>
  <c r="AE100" i="6" s="1"/>
  <c r="E38" i="6"/>
  <c r="H38" i="6"/>
  <c r="G38" i="6" s="1"/>
  <c r="C38" i="6" s="1"/>
  <c r="R100" i="6" l="1"/>
  <c r="U100" i="6"/>
  <c r="T100" i="6" s="1"/>
  <c r="P100" i="6" s="1"/>
  <c r="S100" i="6" s="1"/>
  <c r="AH100" i="6"/>
  <c r="AG100" i="6" s="1"/>
  <c r="AC100" i="6" s="1"/>
  <c r="AF100" i="6" s="1"/>
  <c r="F38" i="6"/>
  <c r="I38" i="6"/>
  <c r="V100" i="6" l="1"/>
  <c r="AI100" i="6"/>
  <c r="AE101" i="6" s="1"/>
  <c r="E39" i="6"/>
  <c r="H39" i="6"/>
  <c r="G39" i="6" s="1"/>
  <c r="C39" i="6" s="1"/>
  <c r="AH101" i="6" l="1"/>
  <c r="AG101" i="6" s="1"/>
  <c r="AC101" i="6" s="1"/>
  <c r="AF101" i="6" s="1"/>
  <c r="R101" i="6"/>
  <c r="U101" i="6"/>
  <c r="T101" i="6" s="1"/>
  <c r="P101" i="6" s="1"/>
  <c r="S101" i="6" s="1"/>
  <c r="F39" i="6"/>
  <c r="I39" i="6"/>
  <c r="AI101" i="6" l="1"/>
  <c r="V101" i="6"/>
  <c r="AE102" i="6"/>
  <c r="AH102" i="6"/>
  <c r="AG102" i="6" s="1"/>
  <c r="AC102" i="6" s="1"/>
  <c r="H40" i="6"/>
  <c r="G40" i="6" s="1"/>
  <c r="C40" i="6" s="1"/>
  <c r="E40" i="6"/>
  <c r="R102" i="6" l="1"/>
  <c r="U102" i="6"/>
  <c r="T102" i="6" s="1"/>
  <c r="P102" i="6" s="1"/>
  <c r="AF102" i="6"/>
  <c r="AI102" i="6"/>
  <c r="I40" i="6"/>
  <c r="F40" i="6"/>
  <c r="S102" i="6" l="1"/>
  <c r="V102" i="6"/>
  <c r="AE103" i="6"/>
  <c r="AH103" i="6"/>
  <c r="AG103" i="6" s="1"/>
  <c r="AC103" i="6" s="1"/>
  <c r="H41" i="6"/>
  <c r="G41" i="6" s="1"/>
  <c r="C41" i="6" s="1"/>
  <c r="E41" i="6"/>
  <c r="AF103" i="6" l="1"/>
  <c r="R103" i="6"/>
  <c r="U103" i="6"/>
  <c r="T103" i="6" s="1"/>
  <c r="P103" i="6" s="1"/>
  <c r="AI103" i="6"/>
  <c r="I41" i="6"/>
  <c r="F41" i="6"/>
  <c r="S103" i="6" l="1"/>
  <c r="V103" i="6"/>
  <c r="AH104" i="6"/>
  <c r="AG104" i="6" s="1"/>
  <c r="AC104" i="6" s="1"/>
  <c r="AE104" i="6"/>
  <c r="E42" i="6"/>
  <c r="H42" i="6"/>
  <c r="G42" i="6" s="1"/>
  <c r="C42" i="6" s="1"/>
  <c r="R104" i="6" l="1"/>
  <c r="U104" i="6"/>
  <c r="T104" i="6" s="1"/>
  <c r="P104" i="6" s="1"/>
  <c r="AF104" i="6"/>
  <c r="AI104" i="6"/>
  <c r="F42" i="6"/>
  <c r="I42" i="6"/>
  <c r="S104" i="6" l="1"/>
  <c r="V104" i="6"/>
  <c r="AE105" i="6"/>
  <c r="AH105" i="6"/>
  <c r="AG105" i="6" s="1"/>
  <c r="AC105" i="6" s="1"/>
  <c r="E43" i="6"/>
  <c r="H43" i="6"/>
  <c r="G43" i="6" s="1"/>
  <c r="C43" i="6" s="1"/>
  <c r="R105" i="6" l="1"/>
  <c r="U105" i="6"/>
  <c r="T105" i="6" s="1"/>
  <c r="P105" i="6" s="1"/>
  <c r="V105" i="6"/>
  <c r="AF105" i="6"/>
  <c r="AI105" i="6"/>
  <c r="F43" i="6"/>
  <c r="I43" i="6"/>
  <c r="S105" i="6" l="1"/>
  <c r="R106" i="6"/>
  <c r="U106" i="6"/>
  <c r="T106" i="6" s="1"/>
  <c r="P106" i="6" s="1"/>
  <c r="S106" i="6" s="1"/>
  <c r="AH106" i="6"/>
  <c r="AG106" i="6" s="1"/>
  <c r="AC106" i="6" s="1"/>
  <c r="AE106" i="6"/>
  <c r="H44" i="6"/>
  <c r="G44" i="6" s="1"/>
  <c r="C44" i="6" s="1"/>
  <c r="E44" i="6"/>
  <c r="V106" i="6" l="1"/>
  <c r="AF106" i="6"/>
  <c r="AI106" i="6"/>
  <c r="I44" i="6"/>
  <c r="F44" i="6"/>
  <c r="R107" i="6" l="1"/>
  <c r="U107" i="6"/>
  <c r="T107" i="6" s="1"/>
  <c r="P107" i="6" s="1"/>
  <c r="AE107" i="6"/>
  <c r="AH107" i="6"/>
  <c r="AG107" i="6" s="1"/>
  <c r="AC107" i="6" s="1"/>
  <c r="H45" i="6"/>
  <c r="G45" i="6" s="1"/>
  <c r="C45" i="6" s="1"/>
  <c r="E45" i="6"/>
  <c r="S107" i="6" l="1"/>
  <c r="V107" i="6"/>
  <c r="AF107" i="6"/>
  <c r="AI107" i="6"/>
  <c r="I45" i="6"/>
  <c r="F45" i="6"/>
  <c r="U108" i="6" l="1"/>
  <c r="T108" i="6" s="1"/>
  <c r="P108" i="6" s="1"/>
  <c r="R108" i="6"/>
  <c r="AH108" i="6"/>
  <c r="AG108" i="6" s="1"/>
  <c r="AC108" i="6" s="1"/>
  <c r="AE108" i="6"/>
  <c r="H46" i="6"/>
  <c r="G46" i="6" s="1"/>
  <c r="C46" i="6" s="1"/>
  <c r="E46" i="6"/>
  <c r="S108" i="6" l="1"/>
  <c r="V108" i="6"/>
  <c r="AF108" i="6"/>
  <c r="AI108" i="6"/>
  <c r="I46" i="6"/>
  <c r="F46" i="6"/>
  <c r="U109" i="6" l="1"/>
  <c r="T109" i="6" s="1"/>
  <c r="P109" i="6" s="1"/>
  <c r="R109" i="6"/>
  <c r="AE109" i="6"/>
  <c r="AH109" i="6"/>
  <c r="AG109" i="6" s="1"/>
  <c r="AC109" i="6" s="1"/>
  <c r="E47" i="6"/>
  <c r="H47" i="6"/>
  <c r="G47" i="6" s="1"/>
  <c r="C47" i="6" s="1"/>
  <c r="V109" i="6" l="1"/>
  <c r="S109" i="6"/>
  <c r="AF109" i="6"/>
  <c r="AI109" i="6"/>
  <c r="F47" i="6"/>
  <c r="I47" i="6"/>
  <c r="U110" i="6" l="1"/>
  <c r="T110" i="6" s="1"/>
  <c r="P110" i="6" s="1"/>
  <c r="R110" i="6"/>
  <c r="AE110" i="6"/>
  <c r="AH110" i="6"/>
  <c r="AG110" i="6" s="1"/>
  <c r="AC110" i="6" s="1"/>
  <c r="E48" i="6"/>
  <c r="H48" i="6"/>
  <c r="G48" i="6" s="1"/>
  <c r="C48" i="6" s="1"/>
  <c r="S110" i="6" l="1"/>
  <c r="V110" i="6"/>
  <c r="AF110" i="6"/>
  <c r="AI110" i="6"/>
  <c r="F48" i="6"/>
  <c r="I48" i="6"/>
  <c r="R111" i="6" l="1"/>
  <c r="U111" i="6"/>
  <c r="T111" i="6" s="1"/>
  <c r="P111" i="6" s="1"/>
  <c r="S111" i="6" s="1"/>
  <c r="AE111" i="6"/>
  <c r="AH111" i="6"/>
  <c r="AG111" i="6" s="1"/>
  <c r="AC111" i="6" s="1"/>
  <c r="H49" i="6"/>
  <c r="G49" i="6" s="1"/>
  <c r="C49" i="6" s="1"/>
  <c r="E49" i="6"/>
  <c r="V111" i="6" l="1"/>
  <c r="AF111" i="6"/>
  <c r="AI111" i="6"/>
  <c r="I49" i="6"/>
  <c r="F49" i="6"/>
  <c r="U112" i="6" l="1"/>
  <c r="T112" i="6" s="1"/>
  <c r="P112" i="6" s="1"/>
  <c r="S112" i="6" s="1"/>
  <c r="R112" i="6"/>
  <c r="AE112" i="6"/>
  <c r="AH112" i="6"/>
  <c r="AG112" i="6" s="1"/>
  <c r="AC112" i="6" s="1"/>
  <c r="E50" i="6"/>
  <c r="H50" i="6"/>
  <c r="G50" i="6" s="1"/>
  <c r="C50" i="6" s="1"/>
  <c r="V112" i="6" l="1"/>
  <c r="AF112" i="6"/>
  <c r="AI112" i="6"/>
  <c r="F50" i="6"/>
  <c r="I50" i="6"/>
  <c r="U113" i="6" l="1"/>
  <c r="T113" i="6" s="1"/>
  <c r="P113" i="6" s="1"/>
  <c r="R113" i="6"/>
  <c r="AE113" i="6"/>
  <c r="AH113" i="6"/>
  <c r="AG113" i="6" s="1"/>
  <c r="AC113" i="6" s="1"/>
  <c r="H51" i="6"/>
  <c r="G51" i="6" s="1"/>
  <c r="C51" i="6" s="1"/>
  <c r="E51" i="6"/>
  <c r="V113" i="6" l="1"/>
  <c r="S113" i="6"/>
  <c r="AF113" i="6"/>
  <c r="AI113" i="6"/>
  <c r="I51" i="6"/>
  <c r="F51" i="6"/>
  <c r="R114" i="6" l="1"/>
  <c r="U114" i="6"/>
  <c r="T114" i="6" s="1"/>
  <c r="P114" i="6" s="1"/>
  <c r="AH114" i="6"/>
  <c r="AG114" i="6" s="1"/>
  <c r="AC114" i="6" s="1"/>
  <c r="AE114" i="6"/>
  <c r="E52" i="6"/>
  <c r="H52" i="6"/>
  <c r="G52" i="6" s="1"/>
  <c r="C52" i="6" s="1"/>
  <c r="S114" i="6" l="1"/>
  <c r="V114" i="6"/>
  <c r="AF114" i="6"/>
  <c r="AI114" i="6"/>
  <c r="F52" i="6"/>
  <c r="I52" i="6"/>
  <c r="R115" i="6" l="1"/>
  <c r="U115" i="6"/>
  <c r="T115" i="6" s="1"/>
  <c r="P115" i="6" s="1"/>
  <c r="AE115" i="6"/>
  <c r="AH115" i="6"/>
  <c r="AG115" i="6" s="1"/>
  <c r="AC115" i="6" s="1"/>
  <c r="H53" i="6"/>
  <c r="G53" i="6" s="1"/>
  <c r="C53" i="6" s="1"/>
  <c r="E53" i="6"/>
  <c r="S115" i="6" l="1"/>
  <c r="V115" i="6"/>
  <c r="AF115" i="6"/>
  <c r="AI115" i="6"/>
  <c r="F53" i="6"/>
  <c r="I53" i="6"/>
  <c r="R116" i="6" l="1"/>
  <c r="U116" i="6"/>
  <c r="T116" i="6" s="1"/>
  <c r="P116" i="6" s="1"/>
  <c r="AH116" i="6"/>
  <c r="AG116" i="6" s="1"/>
  <c r="AC116" i="6" s="1"/>
  <c r="AE116" i="6"/>
  <c r="E54" i="6"/>
  <c r="H54" i="6"/>
  <c r="G54" i="6" s="1"/>
  <c r="C54" i="6" s="1"/>
  <c r="S116" i="6" l="1"/>
  <c r="V116" i="6"/>
  <c r="AF116" i="6"/>
  <c r="AI116" i="6"/>
  <c r="F54" i="6"/>
  <c r="I54" i="6"/>
  <c r="U117" i="6" l="1"/>
  <c r="T117" i="6" s="1"/>
  <c r="P117" i="6" s="1"/>
  <c r="R117" i="6"/>
  <c r="AE117" i="6"/>
  <c r="AH117" i="6"/>
  <c r="AG117" i="6" s="1"/>
  <c r="AC117" i="6" s="1"/>
  <c r="H55" i="6"/>
  <c r="G55" i="6" s="1"/>
  <c r="C55" i="6" s="1"/>
  <c r="E55" i="6"/>
  <c r="V117" i="6" l="1"/>
  <c r="S117" i="6"/>
  <c r="AF117" i="6"/>
  <c r="AI117" i="6"/>
  <c r="I55" i="6"/>
  <c r="F55" i="6"/>
  <c r="R118" i="6" l="1"/>
  <c r="U118" i="6"/>
  <c r="T118" i="6" s="1"/>
  <c r="P118" i="6" s="1"/>
  <c r="AH118" i="6"/>
  <c r="AG118" i="6" s="1"/>
  <c r="AC118" i="6" s="1"/>
  <c r="AE118" i="6"/>
  <c r="E56" i="6"/>
  <c r="H56" i="6"/>
  <c r="G56" i="6" s="1"/>
  <c r="C56" i="6" s="1"/>
  <c r="S118" i="6" l="1"/>
  <c r="V118" i="6"/>
  <c r="AF118" i="6"/>
  <c r="AI118" i="6"/>
  <c r="F56" i="6"/>
  <c r="I56" i="6"/>
  <c r="R119" i="6" l="1"/>
  <c r="U119" i="6"/>
  <c r="T119" i="6" s="1"/>
  <c r="P119" i="6" s="1"/>
  <c r="AH119" i="6"/>
  <c r="AG119" i="6" s="1"/>
  <c r="AC119" i="6" s="1"/>
  <c r="AE119" i="6"/>
  <c r="E57" i="6"/>
  <c r="H57" i="6"/>
  <c r="G57" i="6" s="1"/>
  <c r="C57" i="6" s="1"/>
  <c r="S119" i="6" l="1"/>
  <c r="V119" i="6"/>
  <c r="AF119" i="6"/>
  <c r="AI119" i="6"/>
  <c r="F57" i="6"/>
  <c r="I57" i="6"/>
  <c r="R120" i="6" l="1"/>
  <c r="U120" i="6"/>
  <c r="T120" i="6" s="1"/>
  <c r="P120" i="6" s="1"/>
  <c r="V120" i="6"/>
  <c r="AE120" i="6"/>
  <c r="AH120" i="6"/>
  <c r="AG120" i="6" s="1"/>
  <c r="AC120" i="6" s="1"/>
  <c r="E58" i="6"/>
  <c r="H58" i="6"/>
  <c r="G58" i="6" s="1"/>
  <c r="C58" i="6" s="1"/>
  <c r="S120" i="6" l="1"/>
  <c r="U121" i="6"/>
  <c r="T121" i="6" s="1"/>
  <c r="P121" i="6" s="1"/>
  <c r="R121" i="6"/>
  <c r="V121" i="6"/>
  <c r="AF120" i="6"/>
  <c r="AI120" i="6"/>
  <c r="F58" i="6"/>
  <c r="I58" i="6"/>
  <c r="R122" i="6" l="1"/>
  <c r="U122" i="6"/>
  <c r="T122" i="6" s="1"/>
  <c r="P122" i="6" s="1"/>
  <c r="S121" i="6"/>
  <c r="AH121" i="6"/>
  <c r="AG121" i="6" s="1"/>
  <c r="AC121" i="6" s="1"/>
  <c r="AE121" i="6"/>
  <c r="H59" i="6"/>
  <c r="G59" i="6" s="1"/>
  <c r="C59" i="6" s="1"/>
  <c r="E59" i="6"/>
  <c r="S122" i="6" l="1"/>
  <c r="V122" i="6"/>
  <c r="AF121" i="6"/>
  <c r="AI121" i="6"/>
  <c r="F59" i="6"/>
  <c r="I59" i="6"/>
  <c r="R123" i="6" l="1"/>
  <c r="U123" i="6"/>
  <c r="T123" i="6" s="1"/>
  <c r="P123" i="6" s="1"/>
  <c r="AE122" i="6"/>
  <c r="AH122" i="6"/>
  <c r="AG122" i="6" s="1"/>
  <c r="AC122" i="6" s="1"/>
  <c r="E60" i="6"/>
  <c r="H60" i="6"/>
  <c r="G60" i="6" s="1"/>
  <c r="C60" i="6" s="1"/>
  <c r="S123" i="6" l="1"/>
  <c r="V123" i="6"/>
  <c r="AF122" i="6"/>
  <c r="AI122" i="6"/>
  <c r="F60" i="6"/>
  <c r="I60" i="6"/>
  <c r="U124" i="6" l="1"/>
  <c r="T124" i="6" s="1"/>
  <c r="P124" i="6" s="1"/>
  <c r="R124" i="6"/>
  <c r="AH123" i="6"/>
  <c r="AG123" i="6" s="1"/>
  <c r="AC123" i="6" s="1"/>
  <c r="AE123" i="6"/>
  <c r="E61" i="6"/>
  <c r="H61" i="6"/>
  <c r="G61" i="6" s="1"/>
  <c r="C61" i="6" s="1"/>
  <c r="S124" i="6" l="1"/>
  <c r="V124" i="6"/>
  <c r="AF123" i="6"/>
  <c r="AI123" i="6"/>
  <c r="F61" i="6"/>
  <c r="I61" i="6"/>
  <c r="R125" i="6" l="1"/>
  <c r="U125" i="6"/>
  <c r="T125" i="6" s="1"/>
  <c r="P125" i="6" s="1"/>
  <c r="AH124" i="6"/>
  <c r="AG124" i="6" s="1"/>
  <c r="AC124" i="6" s="1"/>
  <c r="AE124" i="6"/>
  <c r="H62" i="6"/>
  <c r="G62" i="6" s="1"/>
  <c r="C62" i="6" s="1"/>
  <c r="E62" i="6"/>
  <c r="S125" i="6" l="1"/>
  <c r="V125" i="6"/>
  <c r="AF124" i="6"/>
  <c r="AI124" i="6"/>
  <c r="F62" i="6"/>
  <c r="I62" i="6"/>
  <c r="R126" i="6" l="1"/>
  <c r="U126" i="6"/>
  <c r="T126" i="6" s="1"/>
  <c r="P126" i="6" s="1"/>
  <c r="AE125" i="6"/>
  <c r="AH125" i="6"/>
  <c r="AG125" i="6" s="1"/>
  <c r="AC125" i="6" s="1"/>
  <c r="E63" i="6"/>
  <c r="H63" i="6"/>
  <c r="G63" i="6" s="1"/>
  <c r="C63" i="6" s="1"/>
  <c r="S126" i="6" l="1"/>
  <c r="V126" i="6"/>
  <c r="AF125" i="6"/>
  <c r="AI125" i="6"/>
  <c r="F63" i="6"/>
  <c r="I63" i="6"/>
  <c r="R127" i="6" l="1"/>
  <c r="U127" i="6"/>
  <c r="T127" i="6" s="1"/>
  <c r="P127" i="6" s="1"/>
  <c r="V127" i="6"/>
  <c r="AH126" i="6"/>
  <c r="AG126" i="6" s="1"/>
  <c r="AC126" i="6" s="1"/>
  <c r="AE126" i="6"/>
  <c r="H64" i="6"/>
  <c r="G64" i="6" s="1"/>
  <c r="C64" i="6" s="1"/>
  <c r="E64" i="6"/>
  <c r="S127" i="6" l="1"/>
  <c r="U128" i="6"/>
  <c r="T128" i="6" s="1"/>
  <c r="P128" i="6" s="1"/>
  <c r="R128" i="6"/>
  <c r="AF126" i="6"/>
  <c r="AI126" i="6"/>
  <c r="I64" i="6"/>
  <c r="F64" i="6"/>
  <c r="V128" i="6" l="1"/>
  <c r="S128" i="6"/>
  <c r="AE127" i="6"/>
  <c r="AH127" i="6"/>
  <c r="AG127" i="6" s="1"/>
  <c r="AC127" i="6" s="1"/>
  <c r="E65" i="6"/>
  <c r="H65" i="6"/>
  <c r="G65" i="6" s="1"/>
  <c r="C65" i="6" s="1"/>
  <c r="U129" i="6" l="1"/>
  <c r="T129" i="6" s="1"/>
  <c r="P129" i="6" s="1"/>
  <c r="S129" i="6" s="1"/>
  <c r="R129" i="6"/>
  <c r="V129" i="6"/>
  <c r="AF127" i="6"/>
  <c r="AI127" i="6"/>
  <c r="F65" i="6"/>
  <c r="I65" i="6"/>
  <c r="R130" i="6" l="1"/>
  <c r="U130" i="6"/>
  <c r="T130" i="6" s="1"/>
  <c r="P130" i="6" s="1"/>
  <c r="AE128" i="6"/>
  <c r="AH128" i="6"/>
  <c r="AG128" i="6" s="1"/>
  <c r="AC128" i="6" s="1"/>
  <c r="E66" i="6"/>
  <c r="H66" i="6"/>
  <c r="G66" i="6" s="1"/>
  <c r="C66" i="6" s="1"/>
  <c r="S130" i="6" l="1"/>
  <c r="V130" i="6"/>
  <c r="AF128" i="6"/>
  <c r="AI128" i="6"/>
  <c r="F66" i="6"/>
  <c r="I66" i="6"/>
  <c r="R131" i="6" l="1"/>
  <c r="U131" i="6"/>
  <c r="T131" i="6" s="1"/>
  <c r="P131" i="6" s="1"/>
  <c r="S131" i="6" s="1"/>
  <c r="AE129" i="6"/>
  <c r="AH129" i="6"/>
  <c r="AG129" i="6" s="1"/>
  <c r="AC129" i="6" s="1"/>
  <c r="E67" i="6"/>
  <c r="H67" i="6"/>
  <c r="G67" i="6" s="1"/>
  <c r="C67" i="6" s="1"/>
  <c r="V131" i="6" l="1"/>
  <c r="AF129" i="6"/>
  <c r="AI129" i="6"/>
  <c r="F67" i="6"/>
  <c r="I67" i="6"/>
  <c r="R132" i="6" l="1"/>
  <c r="U132" i="6"/>
  <c r="T132" i="6" s="1"/>
  <c r="P132" i="6" s="1"/>
  <c r="S132" i="6" s="1"/>
  <c r="AH130" i="6"/>
  <c r="AG130" i="6" s="1"/>
  <c r="AC130" i="6" s="1"/>
  <c r="AE130" i="6"/>
  <c r="H68" i="6"/>
  <c r="G68" i="6" s="1"/>
  <c r="C68" i="6" s="1"/>
  <c r="E68" i="6"/>
  <c r="V132" i="6" l="1"/>
  <c r="AF130" i="6"/>
  <c r="AI130" i="6"/>
  <c r="I68" i="6"/>
  <c r="F68" i="6"/>
  <c r="R133" i="6" l="1"/>
  <c r="R134" i="6" s="1"/>
  <c r="R10" i="6" s="1"/>
  <c r="U133" i="6"/>
  <c r="U134" i="6" s="1"/>
  <c r="U10" i="6" s="1"/>
  <c r="T133" i="6"/>
  <c r="AE131" i="6"/>
  <c r="AH131" i="6"/>
  <c r="AG131" i="6" s="1"/>
  <c r="AC131" i="6" s="1"/>
  <c r="E69" i="6"/>
  <c r="H69" i="6"/>
  <c r="G69" i="6" s="1"/>
  <c r="C69" i="6" s="1"/>
  <c r="P133" i="6" l="1"/>
  <c r="T134" i="6"/>
  <c r="T10" i="6" s="1"/>
  <c r="V133" i="6"/>
  <c r="AF131" i="6"/>
  <c r="AI131" i="6"/>
  <c r="F69" i="6"/>
  <c r="I69" i="6"/>
  <c r="S133" i="6" l="1"/>
  <c r="S134" i="6" s="1"/>
  <c r="S10" i="6" s="1"/>
  <c r="P134" i="6"/>
  <c r="P10" i="6" s="1"/>
  <c r="AE132" i="6"/>
  <c r="AH132" i="6"/>
  <c r="AG132" i="6" s="1"/>
  <c r="AC132" i="6" s="1"/>
  <c r="H70" i="6"/>
  <c r="G70" i="6" s="1"/>
  <c r="C70" i="6" s="1"/>
  <c r="E70" i="6"/>
  <c r="AF132" i="6" l="1"/>
  <c r="AI132" i="6"/>
  <c r="I70" i="6"/>
  <c r="F70" i="6"/>
  <c r="AE133" i="6" l="1"/>
  <c r="AH133" i="6"/>
  <c r="AG133" i="6" s="1"/>
  <c r="AC133" i="6" s="1"/>
  <c r="H71" i="6"/>
  <c r="G71" i="6" s="1"/>
  <c r="C71" i="6" s="1"/>
  <c r="E71" i="6"/>
  <c r="AF133" i="6" l="1"/>
  <c r="AI133" i="6"/>
  <c r="I71" i="6"/>
  <c r="F71" i="6"/>
  <c r="AH134" i="6" l="1"/>
  <c r="AG134" i="6" s="1"/>
  <c r="AC134" i="6" s="1"/>
  <c r="AE134" i="6"/>
  <c r="E72" i="6"/>
  <c r="H72" i="6"/>
  <c r="G72" i="6" s="1"/>
  <c r="C72" i="6" s="1"/>
  <c r="AF134" i="6" l="1"/>
  <c r="AI134" i="6"/>
  <c r="F72" i="6"/>
  <c r="I72" i="6"/>
  <c r="AH135" i="6" l="1"/>
  <c r="AG135" i="6" s="1"/>
  <c r="AC135" i="6" s="1"/>
  <c r="AE135" i="6"/>
  <c r="H73" i="6"/>
  <c r="G73" i="6" s="1"/>
  <c r="C73" i="6" s="1"/>
  <c r="E73" i="6"/>
  <c r="AF135" i="6" l="1"/>
  <c r="AI135" i="6"/>
  <c r="I73" i="6"/>
  <c r="F73" i="6"/>
  <c r="AE136" i="6" l="1"/>
  <c r="AH136" i="6"/>
  <c r="AG136" i="6" s="1"/>
  <c r="AC136" i="6" s="1"/>
  <c r="E74" i="6"/>
  <c r="H74" i="6"/>
  <c r="G74" i="6" s="1"/>
  <c r="C74" i="6" s="1"/>
  <c r="AF136" i="6" l="1"/>
  <c r="AI136" i="6"/>
  <c r="F74" i="6"/>
  <c r="I74" i="6"/>
  <c r="AH137" i="6" l="1"/>
  <c r="AG137" i="6" s="1"/>
  <c r="AC137" i="6" s="1"/>
  <c r="AE137" i="6"/>
  <c r="E75" i="6"/>
  <c r="H75" i="6"/>
  <c r="G75" i="6" s="1"/>
  <c r="C75" i="6" s="1"/>
  <c r="AF137" i="6" l="1"/>
  <c r="AI137" i="6"/>
  <c r="F75" i="6"/>
  <c r="I75" i="6"/>
  <c r="AE138" i="6" l="1"/>
  <c r="AH138" i="6"/>
  <c r="AG138" i="6" s="1"/>
  <c r="AC138" i="6" s="1"/>
  <c r="E76" i="6"/>
  <c r="H76" i="6"/>
  <c r="G76" i="6" s="1"/>
  <c r="C76" i="6" s="1"/>
  <c r="AF138" i="6" l="1"/>
  <c r="AI138" i="6"/>
  <c r="F76" i="6"/>
  <c r="I76" i="6"/>
  <c r="AH139" i="6" l="1"/>
  <c r="AG139" i="6" s="1"/>
  <c r="AC139" i="6" s="1"/>
  <c r="AE139" i="6"/>
  <c r="E77" i="6"/>
  <c r="H77" i="6"/>
  <c r="G77" i="6" s="1"/>
  <c r="C77" i="6" s="1"/>
  <c r="AF139" i="6" l="1"/>
  <c r="AI139" i="6"/>
  <c r="F77" i="6"/>
  <c r="I77" i="6"/>
  <c r="AE140" i="6" l="1"/>
  <c r="AH140" i="6"/>
  <c r="AG140" i="6" s="1"/>
  <c r="AC140" i="6" s="1"/>
  <c r="H78" i="6"/>
  <c r="G78" i="6" s="1"/>
  <c r="C78" i="6" s="1"/>
  <c r="E78" i="6"/>
  <c r="AF140" i="6" l="1"/>
  <c r="AI140" i="6"/>
  <c r="I78" i="6"/>
  <c r="F78" i="6"/>
  <c r="AE141" i="6" l="1"/>
  <c r="AH141" i="6"/>
  <c r="AG141" i="6" s="1"/>
  <c r="AC141" i="6" s="1"/>
  <c r="H79" i="6"/>
  <c r="G79" i="6" s="1"/>
  <c r="C79" i="6" s="1"/>
  <c r="E79" i="6"/>
  <c r="AF141" i="6" l="1"/>
  <c r="AI141" i="6"/>
  <c r="I79" i="6"/>
  <c r="F79" i="6"/>
  <c r="AE142" i="6" l="1"/>
  <c r="AH142" i="6"/>
  <c r="AG142" i="6" s="1"/>
  <c r="AC142" i="6" s="1"/>
  <c r="H80" i="6"/>
  <c r="G80" i="6" s="1"/>
  <c r="C80" i="6" s="1"/>
  <c r="E80" i="6"/>
  <c r="AF142" i="6" l="1"/>
  <c r="AI142" i="6"/>
  <c r="I80" i="6"/>
  <c r="F80" i="6"/>
  <c r="AE143" i="6" l="1"/>
  <c r="AH143" i="6"/>
  <c r="AG143" i="6" s="1"/>
  <c r="AC143" i="6" s="1"/>
  <c r="E81" i="6"/>
  <c r="H81" i="6"/>
  <c r="G81" i="6" s="1"/>
  <c r="C81" i="6" s="1"/>
  <c r="AF143" i="6" l="1"/>
  <c r="AI143" i="6"/>
  <c r="F81" i="6"/>
  <c r="I81" i="6"/>
  <c r="AE144" i="6" l="1"/>
  <c r="AH144" i="6"/>
  <c r="AG144" i="6" s="1"/>
  <c r="AC144" i="6" s="1"/>
  <c r="E82" i="6"/>
  <c r="H82" i="6"/>
  <c r="G82" i="6" s="1"/>
  <c r="C82" i="6" s="1"/>
  <c r="AF144" i="6" l="1"/>
  <c r="AI144" i="6"/>
  <c r="F82" i="6"/>
  <c r="I82" i="6"/>
  <c r="AE145" i="6" l="1"/>
  <c r="AH145" i="6"/>
  <c r="AG145" i="6" s="1"/>
  <c r="AC145" i="6" s="1"/>
  <c r="E83" i="6"/>
  <c r="H83" i="6"/>
  <c r="G83" i="6" s="1"/>
  <c r="C83" i="6" s="1"/>
  <c r="AF145" i="6" l="1"/>
  <c r="AI145" i="6"/>
  <c r="F83" i="6"/>
  <c r="I83" i="6"/>
  <c r="AH146" i="6" l="1"/>
  <c r="AG146" i="6" s="1"/>
  <c r="AC146" i="6" s="1"/>
  <c r="AE146" i="6"/>
  <c r="H84" i="6"/>
  <c r="G84" i="6" s="1"/>
  <c r="C84" i="6" s="1"/>
  <c r="E84" i="6"/>
  <c r="AF146" i="6" l="1"/>
  <c r="AI146" i="6"/>
  <c r="I84" i="6"/>
  <c r="F84" i="6"/>
  <c r="AE147" i="6" l="1"/>
  <c r="AH147" i="6"/>
  <c r="AG147" i="6" s="1"/>
  <c r="AC147" i="6" s="1"/>
  <c r="H85" i="6"/>
  <c r="G85" i="6" s="1"/>
  <c r="E85" i="6"/>
  <c r="C85" i="6" l="1"/>
  <c r="F85" i="6" s="1"/>
  <c r="AF147" i="6"/>
  <c r="AI147" i="6"/>
  <c r="I85" i="6"/>
  <c r="H86" i="6" s="1"/>
  <c r="AE148" i="6" l="1"/>
  <c r="AH148" i="6"/>
  <c r="AG148" i="6" s="1"/>
  <c r="AC148" i="6" s="1"/>
  <c r="G86" i="6"/>
  <c r="I86" i="6" s="1"/>
  <c r="E86" i="6"/>
  <c r="AF148" i="6" l="1"/>
  <c r="AI148" i="6"/>
  <c r="E87" i="6"/>
  <c r="H87" i="6"/>
  <c r="G87" i="6" s="1"/>
  <c r="C87" i="6" s="1"/>
  <c r="C86" i="6"/>
  <c r="AH149" i="6" l="1"/>
  <c r="AG149" i="6" s="1"/>
  <c r="AC149" i="6" s="1"/>
  <c r="AE149" i="6"/>
  <c r="I87" i="6"/>
  <c r="F86" i="6"/>
  <c r="F87" i="6" s="1"/>
  <c r="AF149" i="6" l="1"/>
  <c r="AI149" i="6"/>
  <c r="E88" i="6"/>
  <c r="H88" i="6"/>
  <c r="G88" i="6" s="1"/>
  <c r="C88" i="6" s="1"/>
  <c r="F88" i="6" l="1"/>
  <c r="AE150" i="6"/>
  <c r="AH150" i="6"/>
  <c r="AG150" i="6" s="1"/>
  <c r="AC150" i="6" s="1"/>
  <c r="I88" i="6"/>
  <c r="AF150" i="6" l="1"/>
  <c r="AI150" i="6"/>
  <c r="E89" i="6"/>
  <c r="H89" i="6"/>
  <c r="G89" i="6" s="1"/>
  <c r="C89" i="6" s="1"/>
  <c r="F89" i="6" l="1"/>
  <c r="AH151" i="6"/>
  <c r="AG151" i="6" s="1"/>
  <c r="AC151" i="6" s="1"/>
  <c r="AE151" i="6"/>
  <c r="I89" i="6"/>
  <c r="AI151" i="6" l="1"/>
  <c r="AF151" i="6"/>
  <c r="E90" i="6"/>
  <c r="H90" i="6"/>
  <c r="G90" i="6" s="1"/>
  <c r="C90" i="6" s="1"/>
  <c r="F90" i="6" l="1"/>
  <c r="AH152" i="6"/>
  <c r="AG152" i="6" s="1"/>
  <c r="AC152" i="6" s="1"/>
  <c r="AE152" i="6"/>
  <c r="I90" i="6"/>
  <c r="AI152" i="6" l="1"/>
  <c r="AF152" i="6"/>
  <c r="E91" i="6"/>
  <c r="H91" i="6"/>
  <c r="G91" i="6" s="1"/>
  <c r="C91" i="6" s="1"/>
  <c r="F91" i="6" l="1"/>
  <c r="AE153" i="6"/>
  <c r="AH153" i="6"/>
  <c r="AG153" i="6" s="1"/>
  <c r="AC153" i="6" s="1"/>
  <c r="I91" i="6"/>
  <c r="AF153" i="6" l="1"/>
  <c r="AI153" i="6"/>
  <c r="E92" i="6"/>
  <c r="H92" i="6"/>
  <c r="G92" i="6" s="1"/>
  <c r="C92" i="6" s="1"/>
  <c r="F92" i="6" l="1"/>
  <c r="AE154" i="6"/>
  <c r="AH154" i="6"/>
  <c r="AG154" i="6" s="1"/>
  <c r="AC154" i="6" s="1"/>
  <c r="I92" i="6"/>
  <c r="AF154" i="6" l="1"/>
  <c r="AI154" i="6"/>
  <c r="E93" i="6"/>
  <c r="H93" i="6"/>
  <c r="G93" i="6" s="1"/>
  <c r="C93" i="6" s="1"/>
  <c r="F93" i="6" l="1"/>
  <c r="AH155" i="6"/>
  <c r="AG155" i="6" s="1"/>
  <c r="AC155" i="6" s="1"/>
  <c r="AE155" i="6"/>
  <c r="I93" i="6"/>
  <c r="AF155" i="6" l="1"/>
  <c r="AI155" i="6"/>
  <c r="E94" i="6"/>
  <c r="H94" i="6"/>
  <c r="G94" i="6" s="1"/>
  <c r="C94" i="6" s="1"/>
  <c r="F94" i="6" l="1"/>
  <c r="AH156" i="6"/>
  <c r="AG156" i="6" s="1"/>
  <c r="AC156" i="6" s="1"/>
  <c r="AE156" i="6"/>
  <c r="I94" i="6"/>
  <c r="AF156" i="6" l="1"/>
  <c r="AI156" i="6"/>
  <c r="E95" i="6"/>
  <c r="H95" i="6"/>
  <c r="G95" i="6" s="1"/>
  <c r="C95" i="6" s="1"/>
  <c r="F95" i="6" l="1"/>
  <c r="AE157" i="6"/>
  <c r="AH157" i="6"/>
  <c r="AG157" i="6" s="1"/>
  <c r="AC157" i="6" s="1"/>
  <c r="I95" i="6"/>
  <c r="AF157" i="6" l="1"/>
  <c r="AI157" i="6"/>
  <c r="E96" i="6"/>
  <c r="H96" i="6"/>
  <c r="G96" i="6" s="1"/>
  <c r="C96" i="6" s="1"/>
  <c r="F96" i="6" l="1"/>
  <c r="AE158" i="6"/>
  <c r="AH158" i="6"/>
  <c r="AG158" i="6" s="1"/>
  <c r="AC158" i="6" s="1"/>
  <c r="I96" i="6"/>
  <c r="AF158" i="6" l="1"/>
  <c r="AI158" i="6"/>
  <c r="E97" i="6"/>
  <c r="H97" i="6"/>
  <c r="AH159" i="6" l="1"/>
  <c r="AG159" i="6" s="1"/>
  <c r="AC159" i="6" s="1"/>
  <c r="AE159" i="6"/>
  <c r="G97" i="6"/>
  <c r="I97" i="6" s="1"/>
  <c r="AF159" i="6" l="1"/>
  <c r="AI159" i="6"/>
  <c r="C97" i="6"/>
  <c r="F97" i="6" s="1"/>
  <c r="E98" i="6"/>
  <c r="H98" i="6"/>
  <c r="AH160" i="6" l="1"/>
  <c r="AG160" i="6" s="1"/>
  <c r="AC160" i="6" s="1"/>
  <c r="AE160" i="6"/>
  <c r="G98" i="6"/>
  <c r="AF160" i="6" l="1"/>
  <c r="AI160" i="6"/>
  <c r="I98" i="6"/>
  <c r="C98" i="6"/>
  <c r="AE161" i="6" l="1"/>
  <c r="AH161" i="6"/>
  <c r="AG161" i="6" s="1"/>
  <c r="AC161" i="6" s="1"/>
  <c r="F98" i="6"/>
  <c r="E99" i="6"/>
  <c r="H99" i="6"/>
  <c r="G99" i="6" s="1"/>
  <c r="C99" i="6" s="1"/>
  <c r="F99" i="6" l="1"/>
  <c r="AF161" i="6"/>
  <c r="AI161" i="6"/>
  <c r="I99" i="6"/>
  <c r="AH162" i="6" l="1"/>
  <c r="AG162" i="6" s="1"/>
  <c r="AC162" i="6" s="1"/>
  <c r="AE162" i="6"/>
  <c r="E100" i="6"/>
  <c r="H100" i="6"/>
  <c r="G100" i="6" s="1"/>
  <c r="C100" i="6" s="1"/>
  <c r="F100" i="6" l="1"/>
  <c r="AF162" i="6"/>
  <c r="AI162" i="6"/>
  <c r="I100" i="6"/>
  <c r="AE163" i="6" l="1"/>
  <c r="AH163" i="6"/>
  <c r="AG163" i="6" s="1"/>
  <c r="AC163" i="6" s="1"/>
  <c r="E101" i="6"/>
  <c r="H101" i="6"/>
  <c r="G101" i="6" s="1"/>
  <c r="C101" i="6" s="1"/>
  <c r="F101" i="6" l="1"/>
  <c r="AF163" i="6"/>
  <c r="AI163" i="6"/>
  <c r="I101" i="6"/>
  <c r="AE164" i="6" l="1"/>
  <c r="AH164" i="6"/>
  <c r="AG164" i="6" s="1"/>
  <c r="AC164" i="6" s="1"/>
  <c r="AF164" i="6" s="1"/>
  <c r="E102" i="6"/>
  <c r="H102" i="6"/>
  <c r="G102" i="6" s="1"/>
  <c r="C102" i="6" s="1"/>
  <c r="F102" i="6" l="1"/>
  <c r="AI164" i="6"/>
  <c r="I102" i="6"/>
  <c r="AH165" i="6" l="1"/>
  <c r="AG165" i="6" s="1"/>
  <c r="AC165" i="6" s="1"/>
  <c r="AF165" i="6" s="1"/>
  <c r="AE165" i="6"/>
  <c r="E103" i="6"/>
  <c r="H103" i="6"/>
  <c r="G103" i="6" s="1"/>
  <c r="C103" i="6" s="1"/>
  <c r="F103" i="6" l="1"/>
  <c r="AI165" i="6"/>
  <c r="I103" i="6"/>
  <c r="AH166" i="6" l="1"/>
  <c r="AG166" i="6" s="1"/>
  <c r="AC166" i="6" s="1"/>
  <c r="AF166" i="6" s="1"/>
  <c r="AE166" i="6"/>
  <c r="E104" i="6"/>
  <c r="H104" i="6"/>
  <c r="G104" i="6" s="1"/>
  <c r="C104" i="6" s="1"/>
  <c r="F104" i="6" l="1"/>
  <c r="AI166" i="6"/>
  <c r="I104" i="6"/>
  <c r="AE167" i="6" l="1"/>
  <c r="AH167" i="6"/>
  <c r="AG167" i="6" s="1"/>
  <c r="AC167" i="6" s="1"/>
  <c r="AF167" i="6" s="1"/>
  <c r="E105" i="6"/>
  <c r="H105" i="6"/>
  <c r="G105" i="6" s="1"/>
  <c r="C105" i="6" s="1"/>
  <c r="F105" i="6" l="1"/>
  <c r="AI167" i="6"/>
  <c r="I105" i="6"/>
  <c r="AH168" i="6" l="1"/>
  <c r="AG168" i="6" s="1"/>
  <c r="AC168" i="6" s="1"/>
  <c r="AF168" i="6" s="1"/>
  <c r="AE168" i="6"/>
  <c r="E106" i="6"/>
  <c r="H106" i="6"/>
  <c r="G106" i="6" s="1"/>
  <c r="C106" i="6" s="1"/>
  <c r="F106" i="6" l="1"/>
  <c r="AI168" i="6"/>
  <c r="I106" i="6"/>
  <c r="AE169" i="6" l="1"/>
  <c r="AH169" i="6"/>
  <c r="AG169" i="6" s="1"/>
  <c r="AC169" i="6" s="1"/>
  <c r="AF169" i="6" s="1"/>
  <c r="E107" i="6"/>
  <c r="H107" i="6"/>
  <c r="G107" i="6" s="1"/>
  <c r="C107" i="6" s="1"/>
  <c r="F107" i="6" l="1"/>
  <c r="AI169" i="6"/>
  <c r="I107" i="6"/>
  <c r="AE170" i="6" l="1"/>
  <c r="AH170" i="6"/>
  <c r="AG170" i="6" s="1"/>
  <c r="AC170" i="6" s="1"/>
  <c r="AF170" i="6" s="1"/>
  <c r="E108" i="6"/>
  <c r="H108" i="6"/>
  <c r="G108" i="6" s="1"/>
  <c r="C108" i="6" s="1"/>
  <c r="F108" i="6" l="1"/>
  <c r="AI170" i="6"/>
  <c r="I108" i="6"/>
  <c r="AH171" i="6" l="1"/>
  <c r="AG171" i="6" s="1"/>
  <c r="AC171" i="6" s="1"/>
  <c r="AE171" i="6"/>
  <c r="E109" i="6"/>
  <c r="H109" i="6"/>
  <c r="G109" i="6" s="1"/>
  <c r="I109" i="6" s="1"/>
  <c r="E110" i="6" l="1"/>
  <c r="H110" i="6"/>
  <c r="AF171" i="6"/>
  <c r="AI171" i="6"/>
  <c r="C109" i="6"/>
  <c r="G110" i="6"/>
  <c r="I110" i="6" l="1"/>
  <c r="AH172" i="6"/>
  <c r="AG172" i="6" s="1"/>
  <c r="AC172" i="6" s="1"/>
  <c r="AE172" i="6"/>
  <c r="F109" i="6"/>
  <c r="C110" i="6"/>
  <c r="F110" i="6" l="1"/>
  <c r="E111" i="6"/>
  <c r="H111" i="6"/>
  <c r="AF172" i="6"/>
  <c r="AI172" i="6"/>
  <c r="G111" i="6" l="1"/>
  <c r="I111" i="6" s="1"/>
  <c r="AH173" i="6"/>
  <c r="AG173" i="6" s="1"/>
  <c r="AC173" i="6" s="1"/>
  <c r="AF173" i="6" s="1"/>
  <c r="AE173" i="6"/>
  <c r="C111" i="6" l="1"/>
  <c r="F111" i="6" s="1"/>
  <c r="E112" i="6"/>
  <c r="H112" i="6"/>
  <c r="AI173" i="6"/>
  <c r="G112" i="6" l="1"/>
  <c r="AH174" i="6"/>
  <c r="AG174" i="6" s="1"/>
  <c r="AC174" i="6" s="1"/>
  <c r="AF174" i="6" s="1"/>
  <c r="AE174" i="6"/>
  <c r="I112" i="6" l="1"/>
  <c r="C112" i="6"/>
  <c r="AI174" i="6"/>
  <c r="F112" i="6" l="1"/>
  <c r="E113" i="6"/>
  <c r="H113" i="6"/>
  <c r="AE175" i="6"/>
  <c r="AH175" i="6"/>
  <c r="AG175" i="6" s="1"/>
  <c r="AC175" i="6" s="1"/>
  <c r="AF175" i="6" s="1"/>
  <c r="G113" i="6" l="1"/>
  <c r="I113" i="6" s="1"/>
  <c r="AI175" i="6"/>
  <c r="H114" i="6" l="1"/>
  <c r="E114" i="6"/>
  <c r="C113" i="6"/>
  <c r="F113" i="6" s="1"/>
  <c r="AE176" i="6"/>
  <c r="AH176" i="6"/>
  <c r="AG176" i="6" s="1"/>
  <c r="AC176" i="6" s="1"/>
  <c r="AF176" i="6" s="1"/>
  <c r="G114" i="6" l="1"/>
  <c r="AI176" i="6"/>
  <c r="I114" i="6" l="1"/>
  <c r="C114" i="6"/>
  <c r="AH177" i="6"/>
  <c r="AG177" i="6" s="1"/>
  <c r="AC177" i="6" s="1"/>
  <c r="AF177" i="6" s="1"/>
  <c r="AE177" i="6"/>
  <c r="F114" i="6" l="1"/>
  <c r="E115" i="6"/>
  <c r="H115" i="6"/>
  <c r="G115" i="6" s="1"/>
  <c r="C115" i="6" s="1"/>
  <c r="AI177" i="6"/>
  <c r="F115" i="6" l="1"/>
  <c r="I115" i="6"/>
  <c r="AH178" i="6"/>
  <c r="AG178" i="6" s="1"/>
  <c r="AC178" i="6" s="1"/>
  <c r="AF178" i="6" s="1"/>
  <c r="AE178" i="6"/>
  <c r="E116" i="6" l="1"/>
  <c r="H116" i="6"/>
  <c r="G116" i="6" s="1"/>
  <c r="C116" i="6" s="1"/>
  <c r="AI178" i="6"/>
  <c r="F116" i="6" l="1"/>
  <c r="I116" i="6"/>
  <c r="AE179" i="6"/>
  <c r="AH179" i="6"/>
  <c r="AG179" i="6" s="1"/>
  <c r="AC179" i="6" s="1"/>
  <c r="AF179" i="6" s="1"/>
  <c r="E117" i="6" l="1"/>
  <c r="H117" i="6"/>
  <c r="G117" i="6" s="1"/>
  <c r="C117" i="6" s="1"/>
  <c r="AI179" i="6"/>
  <c r="F117" i="6" l="1"/>
  <c r="I117" i="6"/>
  <c r="AE180" i="6"/>
  <c r="AH180" i="6"/>
  <c r="AG180" i="6" s="1"/>
  <c r="AC180" i="6" s="1"/>
  <c r="AF180" i="6" s="1"/>
  <c r="E118" i="6" l="1"/>
  <c r="H118" i="6"/>
  <c r="G118" i="6" s="1"/>
  <c r="C118" i="6" s="1"/>
  <c r="AI180" i="6"/>
  <c r="F118" i="6" l="1"/>
  <c r="I118" i="6"/>
  <c r="AE181" i="6"/>
  <c r="AH181" i="6"/>
  <c r="AG181" i="6" s="1"/>
  <c r="AC181" i="6" s="1"/>
  <c r="AF181" i="6" s="1"/>
  <c r="E119" i="6" l="1"/>
  <c r="H119" i="6"/>
  <c r="G119" i="6" s="1"/>
  <c r="C119" i="6" s="1"/>
  <c r="AI181" i="6"/>
  <c r="F119" i="6" l="1"/>
  <c r="I119" i="6"/>
  <c r="AE182" i="6"/>
  <c r="AH182" i="6"/>
  <c r="AG182" i="6" s="1"/>
  <c r="AC182" i="6" s="1"/>
  <c r="AF182" i="6" s="1"/>
  <c r="E120" i="6" l="1"/>
  <c r="H120" i="6"/>
  <c r="G120" i="6" s="1"/>
  <c r="C120" i="6" s="1"/>
  <c r="AI182" i="6"/>
  <c r="F120" i="6" l="1"/>
  <c r="I120" i="6"/>
  <c r="AH183" i="6"/>
  <c r="AG183" i="6" s="1"/>
  <c r="AC183" i="6" s="1"/>
  <c r="AF183" i="6" s="1"/>
  <c r="AE183" i="6"/>
  <c r="E121" i="6" l="1"/>
  <c r="H121" i="6"/>
  <c r="G121" i="6" s="1"/>
  <c r="C121" i="6" s="1"/>
  <c r="AI183" i="6"/>
  <c r="F121" i="6" l="1"/>
  <c r="I121" i="6"/>
  <c r="AH184" i="6"/>
  <c r="AG184" i="6" s="1"/>
  <c r="AC184" i="6" s="1"/>
  <c r="AF184" i="6" s="1"/>
  <c r="AE184" i="6"/>
  <c r="E122" i="6" l="1"/>
  <c r="H122" i="6"/>
  <c r="G122" i="6" s="1"/>
  <c r="C122" i="6" s="1"/>
  <c r="AI184" i="6"/>
  <c r="F122" i="6" l="1"/>
  <c r="I122" i="6"/>
  <c r="AH185" i="6"/>
  <c r="AG185" i="6" s="1"/>
  <c r="AC185" i="6" s="1"/>
  <c r="AF185" i="6" s="1"/>
  <c r="AE185" i="6"/>
  <c r="E123" i="6" l="1"/>
  <c r="H123" i="6"/>
  <c r="G123" i="6" s="1"/>
  <c r="C123" i="6" s="1"/>
  <c r="AI185" i="6"/>
  <c r="F123" i="6" l="1"/>
  <c r="I123" i="6"/>
  <c r="AE186" i="6"/>
  <c r="AH186" i="6"/>
  <c r="AG186" i="6" s="1"/>
  <c r="AC186" i="6" s="1"/>
  <c r="AF186" i="6" s="1"/>
  <c r="E124" i="6" l="1"/>
  <c r="H124" i="6"/>
  <c r="G124" i="6" s="1"/>
  <c r="C124" i="6" s="1"/>
  <c r="AI186" i="6"/>
  <c r="F124" i="6" l="1"/>
  <c r="I124" i="6"/>
  <c r="AH187" i="6"/>
  <c r="AG187" i="6" s="1"/>
  <c r="AC187" i="6" s="1"/>
  <c r="AF187" i="6" s="1"/>
  <c r="AE187" i="6"/>
  <c r="E125" i="6" l="1"/>
  <c r="H125" i="6"/>
  <c r="G125" i="6" s="1"/>
  <c r="C125" i="6" s="1"/>
  <c r="AI187" i="6"/>
  <c r="F125" i="6" l="1"/>
  <c r="I125" i="6"/>
  <c r="AE188" i="6"/>
  <c r="AH188" i="6"/>
  <c r="AG188" i="6" s="1"/>
  <c r="AC188" i="6" s="1"/>
  <c r="AF188" i="6" s="1"/>
  <c r="E126" i="6" l="1"/>
  <c r="H126" i="6"/>
  <c r="G126" i="6" s="1"/>
  <c r="C126" i="6" s="1"/>
  <c r="AI188" i="6"/>
  <c r="F126" i="6" l="1"/>
  <c r="I126" i="6"/>
  <c r="AH189" i="6"/>
  <c r="AG189" i="6" s="1"/>
  <c r="AC189" i="6" s="1"/>
  <c r="AF189" i="6" s="1"/>
  <c r="AE189" i="6"/>
  <c r="E127" i="6" l="1"/>
  <c r="H127" i="6"/>
  <c r="G127" i="6" s="1"/>
  <c r="C127" i="6" s="1"/>
  <c r="AI189" i="6"/>
  <c r="F127" i="6" l="1"/>
  <c r="I127" i="6"/>
  <c r="AE190" i="6"/>
  <c r="AH190" i="6"/>
  <c r="AG190" i="6" s="1"/>
  <c r="AC190" i="6" s="1"/>
  <c r="AF190" i="6" s="1"/>
  <c r="E128" i="6" l="1"/>
  <c r="H128" i="6"/>
  <c r="G128" i="6" s="1"/>
  <c r="C128" i="6" s="1"/>
  <c r="AI190" i="6"/>
  <c r="F128" i="6" l="1"/>
  <c r="I128" i="6"/>
  <c r="AE191" i="6"/>
  <c r="AH191" i="6"/>
  <c r="AG191" i="6" s="1"/>
  <c r="AC191" i="6" s="1"/>
  <c r="AF191" i="6" s="1"/>
  <c r="E129" i="6" l="1"/>
  <c r="H129" i="6"/>
  <c r="G129" i="6" s="1"/>
  <c r="C129" i="6" s="1"/>
  <c r="AI191" i="6"/>
  <c r="F129" i="6" l="1"/>
  <c r="I129" i="6"/>
  <c r="AE192" i="6"/>
  <c r="AH192" i="6"/>
  <c r="AG192" i="6" s="1"/>
  <c r="AC192" i="6" s="1"/>
  <c r="AF192" i="6" s="1"/>
  <c r="E130" i="6" l="1"/>
  <c r="H130" i="6"/>
  <c r="G130" i="6" s="1"/>
  <c r="C130" i="6" s="1"/>
  <c r="AI192" i="6"/>
  <c r="F130" i="6" l="1"/>
  <c r="I130" i="6"/>
  <c r="AE193" i="6"/>
  <c r="AE194" i="6" s="1"/>
  <c r="AE10" i="6" s="1"/>
  <c r="AH193" i="6"/>
  <c r="AH194" i="6" s="1"/>
  <c r="AH10" i="6" s="1"/>
  <c r="AG193" i="6"/>
  <c r="E131" i="6" l="1"/>
  <c r="H131" i="6"/>
  <c r="G131" i="6" s="1"/>
  <c r="C131" i="6" s="1"/>
  <c r="AC193" i="6"/>
  <c r="AG194" i="6"/>
  <c r="AG10" i="6" s="1"/>
  <c r="AI193" i="6"/>
  <c r="F131" i="6" l="1"/>
  <c r="I131" i="6"/>
  <c r="AF193" i="6"/>
  <c r="AF194" i="6" s="1"/>
  <c r="AF10" i="6" s="1"/>
  <c r="AC194" i="6"/>
  <c r="AC10" i="6" s="1"/>
  <c r="E132" i="6" l="1"/>
  <c r="H132" i="6"/>
  <c r="G132" i="6" s="1"/>
  <c r="C132" i="6" s="1"/>
  <c r="F132" i="6" l="1"/>
  <c r="I132" i="6"/>
  <c r="E133" i="6" l="1"/>
  <c r="H133" i="6"/>
  <c r="G133" i="6" s="1"/>
  <c r="C133" i="6" s="1"/>
  <c r="F133" i="6" l="1"/>
  <c r="I133" i="6"/>
  <c r="E134" i="6" l="1"/>
  <c r="H134" i="6"/>
  <c r="G134" i="6" s="1"/>
  <c r="C134" i="6" s="1"/>
  <c r="F134" i="6" l="1"/>
  <c r="I134" i="6"/>
  <c r="E135" i="6" l="1"/>
  <c r="H135" i="6"/>
  <c r="G135" i="6" s="1"/>
  <c r="C135" i="6" s="1"/>
  <c r="F135" i="6" l="1"/>
  <c r="I135" i="6"/>
  <c r="E136" i="6" l="1"/>
  <c r="H136" i="6"/>
  <c r="G136" i="6" s="1"/>
  <c r="C136" i="6" s="1"/>
  <c r="F136" i="6" l="1"/>
  <c r="I136" i="6"/>
  <c r="E137" i="6" l="1"/>
  <c r="H137" i="6"/>
  <c r="G137" i="6" s="1"/>
  <c r="C137" i="6" s="1"/>
  <c r="F137" i="6" l="1"/>
  <c r="I137" i="6"/>
  <c r="E138" i="6" l="1"/>
  <c r="H138" i="6"/>
  <c r="G138" i="6" s="1"/>
  <c r="C138" i="6" s="1"/>
  <c r="F138" i="6" l="1"/>
  <c r="I138" i="6"/>
  <c r="E139" i="6" l="1"/>
  <c r="H139" i="6"/>
  <c r="G139" i="6" s="1"/>
  <c r="C139" i="6" s="1"/>
  <c r="F139" i="6" l="1"/>
  <c r="I139" i="6"/>
  <c r="E140" i="6" l="1"/>
  <c r="H140" i="6"/>
  <c r="G140" i="6" s="1"/>
  <c r="C140" i="6" s="1"/>
  <c r="F140" i="6" l="1"/>
  <c r="I140" i="6"/>
  <c r="E141" i="6" l="1"/>
  <c r="H141" i="6"/>
  <c r="G141" i="6" s="1"/>
  <c r="C141" i="6" s="1"/>
  <c r="F141" i="6" l="1"/>
  <c r="I141" i="6"/>
  <c r="E142" i="6" l="1"/>
  <c r="H142" i="6"/>
  <c r="G142" i="6" s="1"/>
  <c r="C142" i="6" s="1"/>
  <c r="F142" i="6" l="1"/>
  <c r="I142" i="6"/>
  <c r="E143" i="6" l="1"/>
  <c r="H143" i="6"/>
  <c r="G143" i="6" s="1"/>
  <c r="C143" i="6" s="1"/>
  <c r="F143" i="6" l="1"/>
  <c r="I143" i="6"/>
  <c r="E144" i="6" l="1"/>
  <c r="H144" i="6"/>
  <c r="G144" i="6" s="1"/>
  <c r="C144" i="6" s="1"/>
  <c r="F144" i="6" l="1"/>
  <c r="I144" i="6"/>
  <c r="E145" i="6" l="1"/>
  <c r="H145" i="6"/>
  <c r="G145" i="6" s="1"/>
  <c r="C145" i="6" s="1"/>
  <c r="F145" i="6" l="1"/>
  <c r="I145" i="6"/>
  <c r="E146" i="6" l="1"/>
  <c r="H146" i="6"/>
  <c r="G146" i="6" s="1"/>
  <c r="C146" i="6" s="1"/>
  <c r="F146" i="6" l="1"/>
  <c r="I146" i="6"/>
  <c r="E147" i="6" l="1"/>
  <c r="H147" i="6"/>
  <c r="G147" i="6" s="1"/>
  <c r="C147" i="6" s="1"/>
  <c r="F147" i="6" l="1"/>
  <c r="I147" i="6"/>
  <c r="E148" i="6" l="1"/>
  <c r="H148" i="6"/>
  <c r="G148" i="6" s="1"/>
  <c r="C148" i="6" s="1"/>
  <c r="F148" i="6" l="1"/>
  <c r="I148" i="6"/>
  <c r="E149" i="6" l="1"/>
  <c r="H149" i="6"/>
  <c r="G149" i="6" s="1"/>
  <c r="C149" i="6" s="1"/>
  <c r="F149" i="6" l="1"/>
  <c r="I149" i="6"/>
  <c r="E150" i="6" l="1"/>
  <c r="H150" i="6"/>
  <c r="G150" i="6" s="1"/>
  <c r="C150" i="6" s="1"/>
  <c r="F150" i="6" l="1"/>
  <c r="I150" i="6"/>
  <c r="E151" i="6" l="1"/>
  <c r="H151" i="6"/>
  <c r="G151" i="6" s="1"/>
  <c r="C151" i="6" s="1"/>
  <c r="F151" i="6" l="1"/>
  <c r="I151" i="6"/>
  <c r="E152" i="6" l="1"/>
  <c r="H152" i="6"/>
  <c r="G152" i="6" s="1"/>
  <c r="C152" i="6" s="1"/>
  <c r="F152" i="6" l="1"/>
  <c r="I152" i="6"/>
  <c r="E153" i="6" l="1"/>
  <c r="H153" i="6"/>
  <c r="G153" i="6" s="1"/>
  <c r="C153" i="6" s="1"/>
  <c r="F153" i="6" l="1"/>
  <c r="I153" i="6"/>
  <c r="E154" i="6" l="1"/>
  <c r="H154" i="6"/>
  <c r="G154" i="6" s="1"/>
  <c r="C154" i="6" s="1"/>
  <c r="F154" i="6" l="1"/>
  <c r="I154" i="6"/>
  <c r="E155" i="6" l="1"/>
  <c r="H155" i="6"/>
  <c r="G155" i="6" s="1"/>
  <c r="C155" i="6" s="1"/>
  <c r="F155" i="6" l="1"/>
  <c r="I155" i="6"/>
  <c r="E156" i="6" l="1"/>
  <c r="H156" i="6"/>
  <c r="G156" i="6" s="1"/>
  <c r="C156" i="6" s="1"/>
  <c r="F156" i="6" l="1"/>
  <c r="I156" i="6"/>
  <c r="E157" i="6" l="1"/>
  <c r="H157" i="6"/>
  <c r="G157" i="6" s="1"/>
  <c r="C157" i="6" s="1"/>
  <c r="F157" i="6" l="1"/>
  <c r="I157" i="6"/>
  <c r="E158" i="6" l="1"/>
  <c r="H158" i="6"/>
  <c r="G158" i="6" s="1"/>
  <c r="C158" i="6" s="1"/>
  <c r="F158" i="6" l="1"/>
  <c r="I158" i="6"/>
  <c r="E159" i="6" l="1"/>
  <c r="H159" i="6"/>
  <c r="G159" i="6" s="1"/>
  <c r="C159" i="6" s="1"/>
  <c r="F159" i="6" l="1"/>
  <c r="I159" i="6"/>
  <c r="E160" i="6" l="1"/>
  <c r="H160" i="6"/>
  <c r="G160" i="6" s="1"/>
  <c r="C160" i="6" s="1"/>
  <c r="F160" i="6" l="1"/>
  <c r="I160" i="6"/>
  <c r="E161" i="6" l="1"/>
  <c r="H161" i="6"/>
  <c r="G161" i="6" s="1"/>
  <c r="C161" i="6" s="1"/>
  <c r="F161" i="6" l="1"/>
  <c r="I161" i="6"/>
  <c r="E162" i="6" l="1"/>
  <c r="H162" i="6"/>
  <c r="G162" i="6" s="1"/>
  <c r="C162" i="6" s="1"/>
  <c r="F162" i="6" l="1"/>
  <c r="I162" i="6"/>
  <c r="E163" i="6" l="1"/>
  <c r="H163" i="6"/>
  <c r="G163" i="6" s="1"/>
  <c r="C163" i="6" s="1"/>
  <c r="F163" i="6" l="1"/>
  <c r="I163" i="6"/>
  <c r="E164" i="6" l="1"/>
  <c r="H164" i="6"/>
  <c r="G164" i="6" s="1"/>
  <c r="C164" i="6" s="1"/>
  <c r="F164" i="6" s="1"/>
  <c r="I164" i="6" l="1"/>
  <c r="E165" i="6" l="1"/>
  <c r="H165" i="6"/>
  <c r="G165" i="6" s="1"/>
  <c r="C165" i="6" s="1"/>
  <c r="F165" i="6" s="1"/>
  <c r="I165" i="6" l="1"/>
  <c r="E166" i="6" l="1"/>
  <c r="H166" i="6"/>
  <c r="G166" i="6" s="1"/>
  <c r="C166" i="6" s="1"/>
  <c r="F166" i="6" s="1"/>
  <c r="I166" i="6" l="1"/>
  <c r="E167" i="6" l="1"/>
  <c r="H167" i="6"/>
  <c r="G167" i="6" s="1"/>
  <c r="C167" i="6" s="1"/>
  <c r="F167" i="6" s="1"/>
  <c r="I167" i="6" l="1"/>
  <c r="E168" i="6" l="1"/>
  <c r="H168" i="6"/>
  <c r="G168" i="6" s="1"/>
  <c r="C168" i="6" s="1"/>
  <c r="F168" i="6" s="1"/>
  <c r="I168" i="6" l="1"/>
  <c r="E169" i="6" l="1"/>
  <c r="H169" i="6"/>
  <c r="G169" i="6" l="1"/>
  <c r="I169" i="6" s="1"/>
  <c r="C169" i="6" l="1"/>
  <c r="F169" i="6" s="1"/>
  <c r="E170" i="6"/>
  <c r="H170" i="6"/>
  <c r="G170" i="6" l="1"/>
  <c r="I170" i="6" l="1"/>
  <c r="C170" i="6"/>
  <c r="F170" i="6" l="1"/>
  <c r="H171" i="6"/>
  <c r="G171" i="6" s="1"/>
  <c r="C171" i="6" s="1"/>
  <c r="E171" i="6"/>
  <c r="F171" i="6" l="1"/>
  <c r="I171" i="6"/>
  <c r="E172" i="6" l="1"/>
  <c r="H172" i="6"/>
  <c r="G172" i="6" s="1"/>
  <c r="C172" i="6" s="1"/>
  <c r="F172" i="6" l="1"/>
  <c r="I172" i="6"/>
  <c r="E173" i="6" l="1"/>
  <c r="H173" i="6"/>
  <c r="G173" i="6" s="1"/>
  <c r="C173" i="6" s="1"/>
  <c r="F173" i="6" l="1"/>
  <c r="I173" i="6"/>
  <c r="E174" i="6" l="1"/>
  <c r="H174" i="6"/>
  <c r="G174" i="6" s="1"/>
  <c r="C174" i="6" s="1"/>
  <c r="F174" i="6" s="1"/>
  <c r="I174" i="6" l="1"/>
  <c r="E175" i="6" l="1"/>
  <c r="H175" i="6"/>
  <c r="G175" i="6" s="1"/>
  <c r="C175" i="6" s="1"/>
  <c r="F175" i="6" s="1"/>
  <c r="I175" i="6" l="1"/>
  <c r="E176" i="6" l="1"/>
  <c r="H176" i="6"/>
  <c r="G176" i="6" s="1"/>
  <c r="C176" i="6" s="1"/>
  <c r="F176" i="6" l="1"/>
  <c r="I176" i="6"/>
  <c r="E177" i="6" l="1"/>
  <c r="H177" i="6"/>
  <c r="G177" i="6" s="1"/>
  <c r="C177" i="6" s="1"/>
  <c r="F177" i="6" l="1"/>
  <c r="I177" i="6"/>
  <c r="E178" i="6" l="1"/>
  <c r="H178" i="6"/>
  <c r="G178" i="6" s="1"/>
  <c r="C178" i="6" s="1"/>
  <c r="F178" i="6" l="1"/>
  <c r="I178" i="6"/>
  <c r="E179" i="6" l="1"/>
  <c r="H179" i="6"/>
  <c r="G179" i="6" s="1"/>
  <c r="C179" i="6" s="1"/>
  <c r="F179" i="6" l="1"/>
  <c r="I179" i="6"/>
  <c r="E180" i="6" l="1"/>
  <c r="H180" i="6"/>
  <c r="G180" i="6" s="1"/>
  <c r="C180" i="6" s="1"/>
  <c r="F180" i="6" s="1"/>
  <c r="I180" i="6" l="1"/>
  <c r="E181" i="6" l="1"/>
  <c r="H181" i="6"/>
  <c r="G181" i="6" s="1"/>
  <c r="C181" i="6" s="1"/>
  <c r="F181" i="6" s="1"/>
  <c r="I181" i="6" l="1"/>
  <c r="E182" i="6" l="1"/>
  <c r="H182" i="6"/>
  <c r="G182" i="6" s="1"/>
  <c r="C182" i="6" s="1"/>
  <c r="F182" i="6" s="1"/>
  <c r="I182" i="6" l="1"/>
  <c r="E183" i="6" l="1"/>
  <c r="H183" i="6"/>
  <c r="G183" i="6" s="1"/>
  <c r="C183" i="6" s="1"/>
  <c r="F183" i="6" s="1"/>
  <c r="I183" i="6" l="1"/>
  <c r="E184" i="6" l="1"/>
  <c r="H184" i="6"/>
  <c r="G184" i="6" s="1"/>
  <c r="C184" i="6" s="1"/>
  <c r="F184" i="6" s="1"/>
  <c r="I184" i="6" l="1"/>
  <c r="H185" i="6" l="1"/>
  <c r="G185" i="6" s="1"/>
  <c r="C185" i="6" s="1"/>
  <c r="E185" i="6"/>
  <c r="I185" i="6" l="1"/>
  <c r="F185" i="6"/>
  <c r="E186" i="6" l="1"/>
  <c r="H186" i="6"/>
  <c r="G186" i="6" s="1"/>
  <c r="C186" i="6" s="1"/>
  <c r="F186" i="6" l="1"/>
  <c r="I186" i="6"/>
  <c r="E187" i="6" l="1"/>
  <c r="H187" i="6"/>
  <c r="G187" i="6" s="1"/>
  <c r="C187" i="6" s="1"/>
  <c r="F187" i="6" l="1"/>
  <c r="I187" i="6"/>
  <c r="E188" i="6" l="1"/>
  <c r="H188" i="6"/>
  <c r="G188" i="6" s="1"/>
  <c r="C188" i="6" s="1"/>
  <c r="F188" i="6" l="1"/>
  <c r="I188" i="6"/>
  <c r="E189" i="6" l="1"/>
  <c r="H189" i="6"/>
  <c r="G189" i="6" s="1"/>
  <c r="C189" i="6" s="1"/>
  <c r="F189" i="6" s="1"/>
  <c r="I189" i="6" l="1"/>
  <c r="E190" i="6" l="1"/>
  <c r="H190" i="6"/>
  <c r="G190" i="6" s="1"/>
  <c r="C190" i="6" s="1"/>
  <c r="F190" i="6" s="1"/>
  <c r="I190" i="6" l="1"/>
  <c r="E191" i="6" l="1"/>
  <c r="H191" i="6"/>
  <c r="G191" i="6" s="1"/>
  <c r="C191" i="6" s="1"/>
  <c r="F191" i="6" s="1"/>
  <c r="I191" i="6" l="1"/>
  <c r="E192" i="6" l="1"/>
  <c r="H192" i="6"/>
  <c r="G192" i="6" s="1"/>
  <c r="C192" i="6" s="1"/>
  <c r="F192" i="6" s="1"/>
  <c r="I192" i="6" l="1"/>
  <c r="E193" i="6" l="1"/>
  <c r="H193" i="6"/>
  <c r="G193" i="6" l="1"/>
  <c r="I193" i="6" s="1"/>
  <c r="C193" i="6" l="1"/>
  <c r="F193" i="6" s="1"/>
  <c r="E194" i="6"/>
  <c r="H194" i="6"/>
  <c r="G194" i="6" l="1"/>
  <c r="I194" i="6" l="1"/>
  <c r="C194" i="6"/>
  <c r="F194" i="6" l="1"/>
  <c r="E195" i="6"/>
  <c r="H195" i="6"/>
  <c r="G195" i="6" s="1"/>
  <c r="C195" i="6" s="1"/>
  <c r="F195" i="6" s="1"/>
  <c r="I195" i="6" l="1"/>
  <c r="E196" i="6" l="1"/>
  <c r="H196" i="6"/>
  <c r="G196" i="6" s="1"/>
  <c r="C196" i="6" s="1"/>
  <c r="F196" i="6" s="1"/>
  <c r="I196" i="6" l="1"/>
  <c r="E197" i="6" l="1"/>
  <c r="H197" i="6"/>
  <c r="G197" i="6" s="1"/>
  <c r="C197" i="6" s="1"/>
  <c r="F197" i="6" s="1"/>
  <c r="I197" i="6" l="1"/>
  <c r="E198" i="6" l="1"/>
  <c r="H198" i="6"/>
  <c r="G198" i="6" s="1"/>
  <c r="C198" i="6" s="1"/>
  <c r="F198" i="6" s="1"/>
  <c r="I198" i="6" l="1"/>
  <c r="E199" i="6" l="1"/>
  <c r="H199" i="6"/>
  <c r="G199" i="6" s="1"/>
  <c r="C199" i="6" s="1"/>
  <c r="F199" i="6" s="1"/>
  <c r="I199" i="6" l="1"/>
  <c r="E200" i="6" l="1"/>
  <c r="H200" i="6"/>
  <c r="G200" i="6" s="1"/>
  <c r="C200" i="6" s="1"/>
  <c r="F200" i="6" s="1"/>
  <c r="I200" i="6" l="1"/>
  <c r="E201" i="6" l="1"/>
  <c r="H201" i="6"/>
  <c r="G201" i="6" s="1"/>
  <c r="C201" i="6" s="1"/>
  <c r="F201" i="6" s="1"/>
  <c r="I201" i="6" l="1"/>
  <c r="E202" i="6" l="1"/>
  <c r="H202" i="6"/>
  <c r="G202" i="6" s="1"/>
  <c r="C202" i="6" s="1"/>
  <c r="F202" i="6" s="1"/>
  <c r="I202" i="6" l="1"/>
  <c r="E203" i="6" l="1"/>
  <c r="H203" i="6"/>
  <c r="G203" i="6" s="1"/>
  <c r="C203" i="6" s="1"/>
  <c r="F203" i="6" s="1"/>
  <c r="I203" i="6" l="1"/>
  <c r="H204" i="6" l="1"/>
  <c r="G204" i="6" s="1"/>
  <c r="C204" i="6" s="1"/>
  <c r="F204" i="6" s="1"/>
  <c r="E204" i="6"/>
  <c r="I204" i="6" l="1"/>
  <c r="G205" i="6" l="1"/>
  <c r="E205" i="6"/>
  <c r="E206" i="6" s="1"/>
  <c r="E10" i="6" s="1"/>
  <c r="H205" i="6"/>
  <c r="H206" i="6" s="1"/>
  <c r="H10" i="6" s="1"/>
  <c r="I205" i="6"/>
  <c r="C205" i="6" l="1"/>
  <c r="G206" i="6"/>
  <c r="G10" i="6" s="1"/>
  <c r="F205" i="6" l="1"/>
  <c r="F206" i="6" s="1"/>
  <c r="F10" i="6" s="1"/>
  <c r="C206" i="6"/>
  <c r="C10"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Nelson Mauricio Aguirre R</author>
  </authors>
  <commentList>
    <comment ref="H42" authorId="0" shapeId="0" xr:uid="{00000000-0006-0000-0000-000001000000}">
      <text>
        <r>
          <rPr>
            <sz val="9"/>
            <color indexed="81"/>
            <rFont val="Tahoma"/>
            <family val="2"/>
          </rPr>
          <t>Suma de los saldos de capital adeudados.</t>
        </r>
      </text>
    </comment>
    <comment ref="H43" authorId="0" shapeId="0" xr:uid="{00000000-0006-0000-0000-000002000000}">
      <text>
        <r>
          <rPr>
            <sz val="9"/>
            <color indexed="81"/>
            <rFont val="Tahoma"/>
            <family val="2"/>
          </rPr>
          <t>Se toma el de las propuestas que va acorde a su flujo de caja actual para hacerlos comparables.</t>
        </r>
      </text>
    </comment>
    <comment ref="H44" authorId="0" shapeId="0" xr:uid="{00000000-0006-0000-0000-000003000000}">
      <text>
        <r>
          <rPr>
            <sz val="9"/>
            <color indexed="81"/>
            <rFont val="Tahoma"/>
            <family val="2"/>
          </rPr>
          <t>Ponderación tasas efectivas. (Saldo1*TEA1+…+Saldon*TEAn)/</t>
        </r>
        <r>
          <rPr>
            <sz val="9"/>
            <color indexed="81"/>
            <rFont val="Calibri"/>
            <family val="2"/>
          </rPr>
          <t>∑</t>
        </r>
        <r>
          <rPr>
            <sz val="9"/>
            <color indexed="81"/>
            <rFont val="Tahoma"/>
            <family val="2"/>
          </rPr>
          <t>Saldos</t>
        </r>
      </text>
    </comment>
    <comment ref="H45" authorId="0" shapeId="0" xr:uid="{00000000-0006-0000-0000-000004000000}">
      <text>
        <r>
          <rPr>
            <sz val="9"/>
            <color indexed="81"/>
            <rFont val="Tahoma"/>
            <family val="2"/>
          </rPr>
          <t>Ponderación tasas efectivas. (Saldo1*TEA1+…+Saldon*TEAn)/</t>
        </r>
        <r>
          <rPr>
            <sz val="9"/>
            <color indexed="81"/>
            <rFont val="Calibri"/>
            <family val="2"/>
          </rPr>
          <t>∑</t>
        </r>
        <r>
          <rPr>
            <sz val="9"/>
            <color indexed="81"/>
            <rFont val="Tahoma"/>
            <family val="2"/>
          </rPr>
          <t>Saldos</t>
        </r>
      </text>
    </comment>
    <comment ref="H46" authorId="0" shapeId="0" xr:uid="{00000000-0006-0000-0000-000005000000}">
      <text>
        <r>
          <rPr>
            <sz val="9"/>
            <color indexed="81"/>
            <rFont val="Tahoma"/>
            <family val="2"/>
          </rPr>
          <t>Ponderación tasas efectivas. (Saldo1*TEA1+…+Saldon*TEAn)/</t>
        </r>
        <r>
          <rPr>
            <sz val="9"/>
            <color indexed="81"/>
            <rFont val="Calibri"/>
            <family val="2"/>
          </rPr>
          <t>∑</t>
        </r>
        <r>
          <rPr>
            <sz val="9"/>
            <color indexed="81"/>
            <rFont val="Tahoma"/>
            <family val="2"/>
          </rPr>
          <t>Saldos</t>
        </r>
      </text>
    </comment>
    <comment ref="H47" authorId="0" shapeId="0" xr:uid="{00000000-0006-0000-0000-000006000000}">
      <text>
        <r>
          <rPr>
            <sz val="9"/>
            <color indexed="81"/>
            <rFont val="Tahoma"/>
            <family val="2"/>
          </rPr>
          <t>Plazo del crédito que en tiempo esté menos pagado (cuotas pendientes en meses). Si hay mas de uno con igual cuotas pendientes, se elige el plazo del que tenga mayor saldo.</t>
        </r>
      </text>
    </comment>
    <comment ref="H48" authorId="0" shapeId="0" xr:uid="{00000000-0006-0000-0000-000007000000}">
      <text>
        <r>
          <rPr>
            <sz val="9"/>
            <color indexed="81"/>
            <rFont val="Tahoma"/>
            <family val="2"/>
          </rPr>
          <t>Máximo que tenga actualmente de cuotas pendientes.</t>
        </r>
      </text>
    </comment>
    <comment ref="A53" authorId="0" shapeId="0" xr:uid="{00000000-0006-0000-0000-000008000000}">
      <text>
        <r>
          <rPr>
            <sz val="9"/>
            <color indexed="81"/>
            <rFont val="Tahoma"/>
            <family val="2"/>
          </rPr>
          <t>Total de periodos menos periodos de gracia o muertos.</t>
        </r>
      </text>
    </comment>
    <comment ref="H54" authorId="0" shapeId="0" xr:uid="{00000000-0006-0000-0000-000009000000}">
      <text>
        <r>
          <rPr>
            <sz val="9"/>
            <color indexed="81"/>
            <rFont val="Tahoma"/>
            <family val="2"/>
          </rPr>
          <t>Ponderación cuotas actuales con el nuevo periodo de pago para hacerlos comparables.</t>
        </r>
      </text>
    </comment>
  </commentList>
</comments>
</file>

<file path=xl/sharedStrings.xml><?xml version="1.0" encoding="utf-8"?>
<sst xmlns="http://schemas.openxmlformats.org/spreadsheetml/2006/main" count="214" uniqueCount="106">
  <si>
    <t>Concepto</t>
  </si>
  <si>
    <t>No. Obligación</t>
  </si>
  <si>
    <t>Titular del Crédito</t>
  </si>
  <si>
    <t>Producto</t>
  </si>
  <si>
    <t>Tasa EA</t>
  </si>
  <si>
    <t>Dias de mora</t>
  </si>
  <si>
    <t>Saldo Capital</t>
  </si>
  <si>
    <t>Valor Cuota</t>
  </si>
  <si>
    <t>Obligación 1</t>
  </si>
  <si>
    <t>Cuotas vencidas</t>
  </si>
  <si>
    <t>Monto inicial</t>
  </si>
  <si>
    <t>Total adeudado</t>
  </si>
  <si>
    <t>Obligación 2</t>
  </si>
  <si>
    <t>Obligación 4</t>
  </si>
  <si>
    <t>Obligación 3</t>
  </si>
  <si>
    <t>Obligación 5</t>
  </si>
  <si>
    <t>Garantías</t>
  </si>
  <si>
    <t>Situación Actual</t>
  </si>
  <si>
    <t>Propuesta 1</t>
  </si>
  <si>
    <t>Propuesta 2</t>
  </si>
  <si>
    <t>Propuesta 3</t>
  </si>
  <si>
    <t>Periodo de pago</t>
  </si>
  <si>
    <t>Mensual</t>
  </si>
  <si>
    <t>Trimestral</t>
  </si>
  <si>
    <t>Cuotas pagadas</t>
  </si>
  <si>
    <t>Cuotas pendientes</t>
  </si>
  <si>
    <t>Plazo (meses)</t>
  </si>
  <si>
    <t>No. de Cuotas</t>
  </si>
  <si>
    <t>Amortizacion</t>
  </si>
  <si>
    <t>Diaria</t>
  </si>
  <si>
    <t>Semanal</t>
  </si>
  <si>
    <t>Decadal</t>
  </si>
  <si>
    <t>Quincenal</t>
  </si>
  <si>
    <t>Bimestral</t>
  </si>
  <si>
    <t>Semestral</t>
  </si>
  <si>
    <t>Anual</t>
  </si>
  <si>
    <t>Meses</t>
  </si>
  <si>
    <t>Dias</t>
  </si>
  <si>
    <t>PerAño</t>
  </si>
  <si>
    <t>Periodo Cuota Extra</t>
  </si>
  <si>
    <t>Periodo</t>
  </si>
  <si>
    <t>N/A</t>
  </si>
  <si>
    <t>Tasa Periódica</t>
  </si>
  <si>
    <t>Tasa Nominal</t>
  </si>
  <si>
    <t>No. de periodos</t>
  </si>
  <si>
    <t>Ya Normalizado? Veces</t>
  </si>
  <si>
    <t>No. Cuotas Normales</t>
  </si>
  <si>
    <t>MONTO</t>
  </si>
  <si>
    <t>TASA NOMINAL ANUAL</t>
  </si>
  <si>
    <t>Periódica</t>
  </si>
  <si>
    <t>EA</t>
  </si>
  <si>
    <t>Tasa fija</t>
  </si>
  <si>
    <t>CAPITAL</t>
  </si>
  <si>
    <t>PLAZO</t>
  </si>
  <si>
    <t>Cuotas</t>
  </si>
  <si>
    <t>AMORTIZACION</t>
  </si>
  <si>
    <t>CUOTA</t>
  </si>
  <si>
    <t>PORCENTAJE SEGURO</t>
  </si>
  <si>
    <t>MODALIDAD CREDITO</t>
  </si>
  <si>
    <t>Cuota fija</t>
  </si>
  <si>
    <t># CUO</t>
  </si>
  <si>
    <t>FECHA</t>
  </si>
  <si>
    <t>CUOTA CR</t>
  </si>
  <si>
    <t>CUO EXTRAS</t>
  </si>
  <si>
    <t>CUO+SEG</t>
  </si>
  <si>
    <t>INTERES</t>
  </si>
  <si>
    <t>SALDO</t>
  </si>
  <si>
    <t>AMORT</t>
  </si>
  <si>
    <t>PER</t>
  </si>
  <si>
    <t>MESES</t>
  </si>
  <si>
    <t>DIAS</t>
  </si>
  <si>
    <t>AL MES 2</t>
  </si>
  <si>
    <t>Cuatrimestral</t>
  </si>
  <si>
    <t>PERIODOS DE GRACIA</t>
  </si>
  <si>
    <t>SEGURO</t>
  </si>
  <si>
    <t xml:space="preserve">PERIODOS MUERTOS </t>
  </si>
  <si>
    <t>Interés Corriente</t>
  </si>
  <si>
    <t>Interés Mora</t>
  </si>
  <si>
    <t>Valor Capital</t>
  </si>
  <si>
    <t>Plazo (Meses)</t>
  </si>
  <si>
    <t>PROPUESTA 1</t>
  </si>
  <si>
    <t>PROPUESTA 2</t>
  </si>
  <si>
    <t>PROPUESTA 3</t>
  </si>
  <si>
    <t>TOTALES DEL PLAN</t>
  </si>
  <si>
    <t>Valor Cuotas Extra</t>
  </si>
  <si>
    <t>Capital</t>
  </si>
  <si>
    <t>Int. Corriente</t>
  </si>
  <si>
    <t>Total</t>
  </si>
  <si>
    <t>Valores Totales  Solicitud</t>
  </si>
  <si>
    <t>Última Normalización</t>
  </si>
  <si>
    <t>Per. Gracia / Muertos</t>
  </si>
  <si>
    <t>Otros</t>
  </si>
  <si>
    <t>Version</t>
  </si>
  <si>
    <t>Mod.</t>
  </si>
  <si>
    <t>PROPUESTA DE NORMALIZACIÓN DE CARTERA</t>
  </si>
  <si>
    <t>El(La) señor(a):</t>
  </si>
  <si>
    <t xml:space="preserve">identificado con cédula de ciudadania número </t>
  </si>
  <si>
    <t>ha solicitado normalizar las siguientes obligaciones crediticias:</t>
  </si>
  <si>
    <t>Analizando las circunstancias actuales del asociado para atender estas obligaciones,  se plantean las siguientes propuestas de normalización:</t>
  </si>
  <si>
    <t>Nombre y Firma Funcionario</t>
  </si>
  <si>
    <t xml:space="preserve">Nombre y Firma Gerente </t>
  </si>
  <si>
    <t>Periodos de Gracia (k)</t>
  </si>
  <si>
    <t>Periodos Muertos (k+i)</t>
  </si>
  <si>
    <t>Agencia:</t>
  </si>
  <si>
    <t>Fecha</t>
  </si>
  <si>
    <t>CA-FO-11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</si>
</sst>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 #,##0_);[Red]\(&quot;$&quot;\ #,##0\)"/>
    <numFmt numFmtId="165" formatCode="_(* #,##0.00_);_(* \(#,##0.00\);_(* &quot;-&quot;??_);_(@_)"/>
    <numFmt numFmtId="166" formatCode="dd/mm/yyyy;@"/>
    <numFmt numFmtId="167" formatCode="&quot;$&quot;\ #,##0"/>
    <numFmt numFmtId="168" formatCode="0.0000%"/>
    <numFmt numFmtId="169" formatCode="_([$€]* #,##0.00_);_([$€]* \(#,##0.00\);_([$€]* &quot;-&quot;??_);_(@_)"/>
    <numFmt numFmtId="170" formatCode="_ * #,##0.00_ ;_ * \-#,##0.00_ ;_ * &quot;-&quot;??_ ;_ @_ "/>
    <numFmt numFmtId="171" formatCode="General_)"/>
    <numFmt numFmtId="172" formatCode="0.000"/>
  </numFmts>
  <fonts count="42" x14ac:knownFonts="1">
    <font>
      <sz val="10"/>
      <name val="Arial"/>
    </font>
    <font>
      <sz val="11"/>
      <color theme="1"/>
      <name val="Calibri"/>
      <family val="2"/>
      <scheme val="minor"/>
    </font>
    <font>
      <sz val="10"/>
      <name val="Arial"/>
      <family val="2"/>
    </font>
    <font>
      <b/>
      <sz val="11"/>
      <color indexed="8"/>
      <name val="Calibri"/>
      <family val="2"/>
    </font>
    <font>
      <b/>
      <sz val="10"/>
      <name val="Arial"/>
      <family val="2"/>
    </font>
    <font>
      <sz val="9"/>
      <color indexed="81"/>
      <name val="Tahoma"/>
      <family val="2"/>
    </font>
    <font>
      <sz val="9"/>
      <color indexed="81"/>
      <name val="Calibri"/>
      <family val="2"/>
    </font>
    <font>
      <sz val="10"/>
      <color theme="1"/>
      <name val="Calibri"/>
      <family val="2"/>
      <scheme val="minor"/>
    </font>
    <font>
      <b/>
      <sz val="14"/>
      <color theme="1"/>
      <name val="Calibri"/>
      <family val="2"/>
      <scheme val="minor"/>
    </font>
    <font>
      <b/>
      <sz val="10"/>
      <color theme="1"/>
      <name val="Calibri"/>
      <family val="2"/>
      <scheme val="minor"/>
    </font>
    <font>
      <b/>
      <i/>
      <sz val="10"/>
      <color rgb="FFFF0000"/>
      <name val="Calibri"/>
      <family val="2"/>
      <scheme val="minor"/>
    </font>
    <font>
      <sz val="10"/>
      <color theme="0"/>
      <name val="Calibri"/>
      <family val="2"/>
      <scheme val="minor"/>
    </font>
    <font>
      <b/>
      <i/>
      <sz val="10"/>
      <color theme="3" tint="0.39997558519241921"/>
      <name val="Calibri"/>
      <family val="2"/>
      <scheme val="minor"/>
    </font>
    <font>
      <b/>
      <sz val="8"/>
      <color theme="1"/>
      <name val="Calibri"/>
      <family val="2"/>
      <scheme val="minor"/>
    </font>
    <font>
      <sz val="11"/>
      <color indexed="8"/>
      <name val="Calibri"/>
      <family val="2"/>
    </font>
    <font>
      <sz val="11"/>
      <color indexed="9"/>
      <name val="Calibri"/>
      <family val="2"/>
    </font>
    <font>
      <sz val="11"/>
      <color indexed="17"/>
      <name val="Calibri"/>
      <family val="2"/>
    </font>
    <font>
      <b/>
      <sz val="11"/>
      <color indexed="10"/>
      <name val="Calibri"/>
      <family val="2"/>
    </font>
    <font>
      <b/>
      <sz val="11"/>
      <color indexed="9"/>
      <name val="Calibri"/>
      <family val="2"/>
    </font>
    <font>
      <sz val="11"/>
      <color indexed="10"/>
      <name val="Calibri"/>
      <family val="2"/>
    </font>
    <font>
      <b/>
      <sz val="11"/>
      <color indexed="62"/>
      <name val="Calibri"/>
      <family val="2"/>
    </font>
    <font>
      <sz val="11"/>
      <color indexed="62"/>
      <name val="Calibri"/>
      <family val="2"/>
    </font>
    <font>
      <u/>
      <sz val="11"/>
      <color theme="10"/>
      <name val="Calibri"/>
      <family val="2"/>
    </font>
    <font>
      <sz val="11"/>
      <color indexed="20"/>
      <name val="Calibri"/>
      <family val="2"/>
    </font>
    <font>
      <sz val="11"/>
      <name val="Arial"/>
      <family val="2"/>
    </font>
    <font>
      <sz val="11"/>
      <color indexed="19"/>
      <name val="Calibri"/>
      <family val="2"/>
    </font>
    <font>
      <sz val="12"/>
      <name val="Helv"/>
    </font>
    <font>
      <b/>
      <sz val="11"/>
      <color indexed="63"/>
      <name val="Calibri"/>
      <family val="2"/>
    </font>
    <font>
      <i/>
      <sz val="11"/>
      <color indexed="23"/>
      <name val="Calibri"/>
      <family val="2"/>
    </font>
    <font>
      <b/>
      <sz val="15"/>
      <color indexed="62"/>
      <name val="Calibri"/>
      <family val="2"/>
    </font>
    <font>
      <b/>
      <sz val="13"/>
      <color indexed="62"/>
      <name val="Calibri"/>
      <family val="2"/>
    </font>
    <font>
      <b/>
      <sz val="18"/>
      <color indexed="62"/>
      <name val="Cambria"/>
      <family val="2"/>
    </font>
    <font>
      <b/>
      <sz val="18"/>
      <color theme="1"/>
      <name val="Calibri"/>
      <family val="2"/>
      <scheme val="minor"/>
    </font>
    <font>
      <sz val="10"/>
      <name val="Calibri"/>
      <family val="2"/>
      <scheme val="minor"/>
    </font>
    <font>
      <u/>
      <sz val="10"/>
      <color theme="10"/>
      <name val="Arial"/>
      <family val="2"/>
    </font>
    <font>
      <sz val="10"/>
      <color theme="10"/>
      <name val="Arial"/>
      <family val="2"/>
    </font>
    <font>
      <sz val="10"/>
      <color theme="1"/>
      <name val="Arial"/>
      <family val="2"/>
    </font>
    <font>
      <b/>
      <sz val="8"/>
      <color theme="1"/>
      <name val="Arial Narrow"/>
      <family val="2"/>
    </font>
    <font>
      <b/>
      <sz val="11"/>
      <color theme="1"/>
      <name val="Arial Narrow"/>
      <family val="2"/>
    </font>
    <font>
      <b/>
      <sz val="10"/>
      <color theme="1"/>
      <name val="Arial Narrow"/>
      <family val="2"/>
    </font>
    <font>
      <b/>
      <sz val="10"/>
      <color theme="1"/>
      <name val="Arial"/>
      <family val="2"/>
    </font>
    <font>
      <b/>
      <sz val="7"/>
      <color theme="1"/>
      <name val="Arial Narrow"/>
      <family val="2"/>
    </font>
  </fonts>
  <fills count="30">
    <fill>
      <patternFill patternType="none"/>
    </fill>
    <fill>
      <patternFill patternType="gray125"/>
    </fill>
    <fill>
      <patternFill patternType="solid">
        <fgColor theme="2" tint="-9.9978637043366805E-2"/>
        <bgColor indexed="64"/>
      </patternFill>
    </fill>
    <fill>
      <patternFill patternType="solid">
        <fgColor rgb="FFFFFF99"/>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9"/>
      </patternFill>
    </fill>
    <fill>
      <patternFill patternType="solid">
        <fgColor indexed="55"/>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rgb="FFFFC000"/>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gray0625">
        <bgColor theme="2" tint="-9.9978637043366805E-2"/>
      </patternFill>
    </fill>
  </fills>
  <borders count="76">
    <border>
      <left/>
      <right/>
      <top/>
      <bottom/>
      <diagonal/>
    </border>
    <border>
      <left/>
      <right/>
      <top/>
      <bottom style="thin">
        <color indexed="64"/>
      </bottom>
      <diagonal/>
    </border>
    <border>
      <left style="dotted">
        <color auto="1"/>
      </left>
      <right style="dotted">
        <color auto="1"/>
      </right>
      <top style="medium">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style="medium">
        <color auto="1"/>
      </bottom>
      <diagonal/>
    </border>
    <border>
      <left/>
      <right style="dotted">
        <color auto="1"/>
      </right>
      <top style="medium">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medium">
        <color auto="1"/>
      </bottom>
      <diagonal/>
    </border>
    <border>
      <left style="dotted">
        <color auto="1"/>
      </left>
      <right style="thin">
        <color auto="1"/>
      </right>
      <top style="medium">
        <color auto="1"/>
      </top>
      <bottom style="dotted">
        <color auto="1"/>
      </bottom>
      <diagonal/>
    </border>
    <border>
      <left style="dotted">
        <color auto="1"/>
      </left>
      <right style="thin">
        <color auto="1"/>
      </right>
      <top style="dotted">
        <color auto="1"/>
      </top>
      <bottom style="dotted">
        <color auto="1"/>
      </bottom>
      <diagonal/>
    </border>
    <border>
      <left style="dotted">
        <color auto="1"/>
      </left>
      <right style="thin">
        <color auto="1"/>
      </right>
      <top style="dotted">
        <color auto="1"/>
      </top>
      <bottom style="medium">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1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dotted">
        <color auto="1"/>
      </left>
      <right/>
      <top style="dotted">
        <color auto="1"/>
      </top>
      <bottom style="dotted">
        <color auto="1"/>
      </bottom>
      <diagonal/>
    </border>
    <border>
      <left/>
      <right/>
      <top style="dotted">
        <color auto="1"/>
      </top>
      <bottom style="dotted">
        <color auto="1"/>
      </bottom>
      <diagonal/>
    </border>
    <border>
      <left/>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ck">
        <color indexed="64"/>
      </top>
      <bottom style="thick">
        <color indexed="64"/>
      </bottom>
      <diagonal/>
    </border>
    <border>
      <left style="thin">
        <color auto="1"/>
      </left>
      <right/>
      <top style="dotted">
        <color auto="1"/>
      </top>
      <bottom style="dotted">
        <color auto="1"/>
      </bottom>
      <diagonal/>
    </border>
    <border>
      <left style="dotted">
        <color auto="1"/>
      </left>
      <right style="dotted">
        <color auto="1"/>
      </right>
      <top/>
      <bottom style="dotted">
        <color auto="1"/>
      </bottom>
      <diagonal/>
    </border>
    <border>
      <left style="dotted">
        <color auto="1"/>
      </left>
      <right style="thin">
        <color auto="1"/>
      </right>
      <top/>
      <bottom style="dotted">
        <color auto="1"/>
      </bottom>
      <diagonal/>
    </border>
    <border>
      <left style="thin">
        <color auto="1"/>
      </left>
      <right/>
      <top style="dotted">
        <color auto="1"/>
      </top>
      <bottom style="medium">
        <color auto="1"/>
      </bottom>
      <diagonal/>
    </border>
    <border>
      <left/>
      <right/>
      <top style="dotted">
        <color auto="1"/>
      </top>
      <bottom style="medium">
        <color auto="1"/>
      </bottom>
      <diagonal/>
    </border>
    <border>
      <left style="dotted">
        <color auto="1"/>
      </left>
      <right/>
      <top style="dotted">
        <color auto="1"/>
      </top>
      <bottom style="medium">
        <color auto="1"/>
      </bottom>
      <diagonal/>
    </border>
    <border>
      <left style="thin">
        <color auto="1"/>
      </left>
      <right/>
      <top style="medium">
        <color auto="1"/>
      </top>
      <bottom style="dotted">
        <color auto="1"/>
      </bottom>
      <diagonal/>
    </border>
    <border>
      <left/>
      <right/>
      <top style="medium">
        <color auto="1"/>
      </top>
      <bottom style="dotted">
        <color auto="1"/>
      </bottom>
      <diagonal/>
    </border>
    <border>
      <left style="medium">
        <color indexed="64"/>
      </left>
      <right style="dotted">
        <color auto="1"/>
      </right>
      <top style="medium">
        <color indexed="64"/>
      </top>
      <bottom style="dotted">
        <color auto="1"/>
      </bottom>
      <diagonal/>
    </border>
    <border>
      <left style="dotted">
        <color auto="1"/>
      </left>
      <right/>
      <top style="medium">
        <color indexed="64"/>
      </top>
      <bottom style="dotted">
        <color auto="1"/>
      </bottom>
      <diagonal/>
    </border>
    <border>
      <left style="dotted">
        <color auto="1"/>
      </left>
      <right style="medium">
        <color indexed="64"/>
      </right>
      <top style="medium">
        <color indexed="64"/>
      </top>
      <bottom style="dotted">
        <color auto="1"/>
      </bottom>
      <diagonal/>
    </border>
    <border>
      <left style="medium">
        <color indexed="64"/>
      </left>
      <right style="dotted">
        <color auto="1"/>
      </right>
      <top style="dotted">
        <color auto="1"/>
      </top>
      <bottom style="medium">
        <color indexed="64"/>
      </bottom>
      <diagonal/>
    </border>
    <border>
      <left style="dotted">
        <color auto="1"/>
      </left>
      <right style="medium">
        <color indexed="64"/>
      </right>
      <top style="dotted">
        <color auto="1"/>
      </top>
      <bottom style="medium">
        <color indexed="64"/>
      </bottom>
      <diagonal/>
    </border>
    <border>
      <left/>
      <right/>
      <top/>
      <bottom style="medium">
        <color indexed="64"/>
      </bottom>
      <diagonal/>
    </border>
    <border>
      <left/>
      <right style="dotted">
        <color auto="1"/>
      </right>
      <top/>
      <bottom style="medium">
        <color auto="1"/>
      </bottom>
      <diagonal/>
    </border>
    <border>
      <left style="medium">
        <color indexed="64"/>
      </left>
      <right style="dotted">
        <color auto="1"/>
      </right>
      <top style="medium">
        <color indexed="64"/>
      </top>
      <bottom style="medium">
        <color auto="1"/>
      </bottom>
      <diagonal/>
    </border>
    <border>
      <left style="dotted">
        <color auto="1"/>
      </left>
      <right style="dotted">
        <color auto="1"/>
      </right>
      <top style="medium">
        <color indexed="64"/>
      </top>
      <bottom style="medium">
        <color auto="1"/>
      </bottom>
      <diagonal/>
    </border>
    <border>
      <left style="dotted">
        <color auto="1"/>
      </left>
      <right style="thin">
        <color auto="1"/>
      </right>
      <top style="medium">
        <color indexed="64"/>
      </top>
      <bottom style="medium">
        <color auto="1"/>
      </bottom>
      <diagonal/>
    </border>
    <border>
      <left/>
      <right style="dotted">
        <color auto="1"/>
      </right>
      <top style="medium">
        <color indexed="64"/>
      </top>
      <bottom style="medium">
        <color auto="1"/>
      </bottom>
      <diagonal/>
    </border>
    <border>
      <left style="dotted">
        <color auto="1"/>
      </left>
      <right style="medium">
        <color indexed="64"/>
      </right>
      <top style="medium">
        <color indexed="64"/>
      </top>
      <bottom style="medium">
        <color auto="1"/>
      </bottom>
      <diagonal/>
    </border>
    <border>
      <left style="medium">
        <color indexed="64"/>
      </left>
      <right style="dotted">
        <color auto="1"/>
      </right>
      <top style="dotted">
        <color auto="1"/>
      </top>
      <bottom style="dotted">
        <color auto="1"/>
      </bottom>
      <diagonal/>
    </border>
    <border>
      <left style="dotted">
        <color auto="1"/>
      </left>
      <right style="medium">
        <color indexed="64"/>
      </right>
      <top style="dotted">
        <color auto="1"/>
      </top>
      <bottom style="dotted">
        <color auto="1"/>
      </bottom>
      <diagonal/>
    </border>
    <border>
      <left style="medium">
        <color indexed="64"/>
      </left>
      <right style="dotted">
        <color auto="1"/>
      </right>
      <top/>
      <bottom style="dotted">
        <color auto="1"/>
      </bottom>
      <diagonal/>
    </border>
    <border>
      <left style="dotted">
        <color auto="1"/>
      </left>
      <right style="medium">
        <color indexed="64"/>
      </right>
      <top/>
      <bottom style="dotted">
        <color auto="1"/>
      </bottom>
      <diagonal/>
    </border>
    <border>
      <left/>
      <right style="medium">
        <color indexed="64"/>
      </right>
      <top style="dotted">
        <color auto="1"/>
      </top>
      <bottom style="medium">
        <color auto="1"/>
      </bottom>
      <diagonal/>
    </border>
    <border>
      <left style="thin">
        <color auto="1"/>
      </left>
      <right/>
      <top style="medium">
        <color auto="1"/>
      </top>
      <bottom style="medium">
        <color indexed="64"/>
      </bottom>
      <diagonal/>
    </border>
    <border>
      <left style="dotted">
        <color auto="1"/>
      </left>
      <right/>
      <top style="medium">
        <color indexed="64"/>
      </top>
      <bottom style="medium">
        <color auto="1"/>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tted">
        <color auto="1"/>
      </left>
      <right/>
      <top/>
      <bottom style="dotted">
        <color auto="1"/>
      </bottom>
      <diagonal/>
    </border>
    <border>
      <left style="hair">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s>
  <cellStyleXfs count="99">
    <xf numFmtId="0" fontId="0" fillId="0" borderId="0"/>
    <xf numFmtId="0" fontId="1" fillId="0" borderId="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7" fillId="15" borderId="11" applyNumberFormat="0" applyAlignment="0" applyProtection="0"/>
    <xf numFmtId="0" fontId="17" fillId="15" borderId="11" applyNumberFormat="0" applyAlignment="0" applyProtection="0"/>
    <xf numFmtId="0" fontId="18" fillId="16" borderId="12" applyNumberFormat="0" applyAlignment="0" applyProtection="0"/>
    <xf numFmtId="0" fontId="18" fillId="16" borderId="12" applyNumberFormat="0" applyAlignment="0" applyProtection="0"/>
    <xf numFmtId="0" fontId="19" fillId="0" borderId="13" applyNumberFormat="0" applyFill="0" applyAlignment="0" applyProtection="0"/>
    <xf numFmtId="0" fontId="19" fillId="0" borderId="13"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21" fillId="11" borderId="14" applyNumberFormat="0" applyAlignment="0" applyProtection="0"/>
    <xf numFmtId="0" fontId="21" fillId="11" borderId="14" applyNumberFormat="0" applyAlignment="0" applyProtection="0"/>
    <xf numFmtId="169" fontId="2" fillId="0" borderId="0" applyFont="0" applyFill="0" applyBorder="0" applyAlignment="0" applyProtection="0"/>
    <xf numFmtId="0" fontId="22" fillId="0" borderId="0" applyNumberFormat="0" applyFill="0" applyBorder="0" applyAlignment="0" applyProtection="0">
      <alignment vertical="top"/>
      <protection locked="0"/>
    </xf>
    <xf numFmtId="0" fontId="23" fillId="21" borderId="0" applyNumberFormat="0" applyBorder="0" applyAlignment="0" applyProtection="0"/>
    <xf numFmtId="0" fontId="23" fillId="21" borderId="0" applyNumberFormat="0" applyBorder="0" applyAlignment="0" applyProtection="0"/>
    <xf numFmtId="170" fontId="24"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65" fontId="2" fillId="0" borderId="0" applyFont="0" applyFill="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4" fillId="0" borderId="0"/>
    <xf numFmtId="0" fontId="2" fillId="0" borderId="0"/>
    <xf numFmtId="171" fontId="26" fillId="0" borderId="0"/>
    <xf numFmtId="0" fontId="2" fillId="0" borderId="0"/>
    <xf numFmtId="0" fontId="1" fillId="0" borderId="0"/>
    <xf numFmtId="0" fontId="2" fillId="0" borderId="0"/>
    <xf numFmtId="0" fontId="2" fillId="8" borderId="15" applyNumberFormat="0" applyFont="0" applyAlignment="0" applyProtection="0"/>
    <xf numFmtId="0" fontId="2" fillId="8" borderId="15" applyNumberFormat="0" applyFont="0" applyAlignment="0" applyProtection="0"/>
    <xf numFmtId="9" fontId="2" fillId="0" borderId="0" applyFont="0" applyFill="0" applyBorder="0" applyAlignment="0" applyProtection="0"/>
    <xf numFmtId="9" fontId="24" fillId="0" borderId="0" applyFont="0" applyFill="0" applyBorder="0" applyAlignment="0" applyProtection="0"/>
    <xf numFmtId="0" fontId="27" fillId="15" borderId="16" applyNumberFormat="0" applyAlignment="0" applyProtection="0"/>
    <xf numFmtId="0" fontId="27" fillId="15" borderId="16" applyNumberForma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7" applyNumberFormat="0" applyFill="0" applyAlignment="0" applyProtection="0"/>
    <xf numFmtId="0" fontId="29" fillId="0" borderId="17" applyNumberFormat="0" applyFill="0" applyAlignment="0" applyProtection="0"/>
    <xf numFmtId="0" fontId="30" fillId="0" borderId="18" applyNumberFormat="0" applyFill="0" applyAlignment="0" applyProtection="0"/>
    <xf numFmtId="0" fontId="30" fillId="0" borderId="18" applyNumberFormat="0" applyFill="0" applyAlignment="0" applyProtection="0"/>
    <xf numFmtId="0" fontId="20" fillId="0" borderId="19" applyNumberFormat="0" applyFill="0" applyAlignment="0" applyProtection="0"/>
    <xf numFmtId="0" fontId="20" fillId="0" borderId="19"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 fillId="0" borderId="20" applyNumberFormat="0" applyFill="0" applyAlignment="0" applyProtection="0"/>
    <xf numFmtId="0" fontId="3" fillId="0" borderId="20" applyNumberFormat="0" applyFill="0" applyAlignment="0" applyProtection="0"/>
    <xf numFmtId="0" fontId="34" fillId="0" borderId="0" applyNumberFormat="0" applyFill="0" applyBorder="0" applyAlignment="0" applyProtection="0"/>
  </cellStyleXfs>
  <cellXfs count="249">
    <xf numFmtId="0" fontId="0" fillId="0" borderId="0" xfId="0"/>
    <xf numFmtId="0" fontId="0" fillId="0" borderId="0" xfId="0" applyProtection="1"/>
    <xf numFmtId="0" fontId="2" fillId="0" borderId="0" xfId="0" applyFont="1" applyProtection="1"/>
    <xf numFmtId="3" fontId="0" fillId="0" borderId="0" xfId="0" applyNumberFormat="1"/>
    <xf numFmtId="0" fontId="0" fillId="0" borderId="0" xfId="0" applyAlignment="1">
      <alignment horizontal="right"/>
    </xf>
    <xf numFmtId="0" fontId="7" fillId="0" borderId="0" xfId="1" applyFont="1" applyProtection="1"/>
    <xf numFmtId="0" fontId="7" fillId="0" borderId="0" xfId="1" applyFont="1"/>
    <xf numFmtId="0" fontId="7" fillId="0" borderId="0" xfId="1" applyFont="1" applyFill="1" applyAlignment="1" applyProtection="1">
      <alignment horizontal="center"/>
    </xf>
    <xf numFmtId="3" fontId="7" fillId="0" borderId="0" xfId="1" applyNumberFormat="1" applyFont="1" applyProtection="1"/>
    <xf numFmtId="0" fontId="10" fillId="0" borderId="0" xfId="1" applyFont="1" applyProtection="1"/>
    <xf numFmtId="10" fontId="7" fillId="0" borderId="0" xfId="1" applyNumberFormat="1" applyFont="1" applyProtection="1"/>
    <xf numFmtId="164" fontId="9" fillId="0" borderId="0" xfId="1" applyNumberFormat="1" applyFont="1" applyAlignment="1" applyProtection="1">
      <alignment horizontal="center"/>
    </xf>
    <xf numFmtId="168" fontId="9" fillId="4" borderId="0" xfId="1" applyNumberFormat="1" applyFont="1" applyFill="1" applyAlignment="1" applyProtection="1">
      <alignment horizontal="center"/>
      <protection locked="0"/>
    </xf>
    <xf numFmtId="0" fontId="7" fillId="0" borderId="0" xfId="1" applyFont="1" applyAlignment="1" applyProtection="1">
      <alignment horizontal="right"/>
    </xf>
    <xf numFmtId="3" fontId="7" fillId="0" borderId="0" xfId="1" applyNumberFormat="1" applyFont="1" applyAlignment="1" applyProtection="1">
      <alignment horizontal="center"/>
    </xf>
    <xf numFmtId="168" fontId="7" fillId="0" borderId="0" xfId="1" applyNumberFormat="1" applyFont="1" applyAlignment="1" applyProtection="1">
      <alignment horizontal="center"/>
    </xf>
    <xf numFmtId="0" fontId="1" fillId="0" borderId="0" xfId="1" applyAlignment="1">
      <alignment horizontal="right"/>
    </xf>
    <xf numFmtId="0" fontId="1" fillId="0" borderId="0" xfId="1"/>
    <xf numFmtId="0" fontId="7" fillId="0" borderId="0" xfId="1" applyFont="1" applyAlignment="1">
      <alignment horizontal="left"/>
    </xf>
    <xf numFmtId="0" fontId="9" fillId="0" borderId="0" xfId="1" applyFont="1" applyFill="1" applyBorder="1" applyAlignment="1" applyProtection="1">
      <alignment horizontal="center"/>
    </xf>
    <xf numFmtId="0" fontId="9" fillId="0" borderId="0" xfId="1" applyFont="1" applyProtection="1"/>
    <xf numFmtId="3" fontId="10" fillId="0" borderId="0" xfId="1" applyNumberFormat="1" applyFont="1" applyProtection="1"/>
    <xf numFmtId="3" fontId="11" fillId="0" borderId="0" xfId="1" applyNumberFormat="1" applyFont="1" applyFill="1" applyAlignment="1" applyProtection="1">
      <alignment horizontal="center"/>
    </xf>
    <xf numFmtId="0" fontId="10" fillId="0" borderId="0" xfId="1" applyFont="1" applyBorder="1" applyAlignment="1" applyProtection="1">
      <alignment horizontal="center" shrinkToFit="1"/>
    </xf>
    <xf numFmtId="0" fontId="7" fillId="0" borderId="0" xfId="1" applyFont="1" applyAlignment="1" applyProtection="1">
      <alignment horizontal="right"/>
    </xf>
    <xf numFmtId="0" fontId="7" fillId="24" borderId="0" xfId="1" applyFont="1" applyFill="1"/>
    <xf numFmtId="3" fontId="11" fillId="0" borderId="0" xfId="1" applyNumberFormat="1" applyFont="1" applyFill="1" applyAlignment="1" applyProtection="1"/>
    <xf numFmtId="0" fontId="7" fillId="24" borderId="0" xfId="1" applyFont="1" applyFill="1" applyAlignment="1" applyProtection="1">
      <alignment horizontal="center"/>
    </xf>
    <xf numFmtId="0" fontId="7" fillId="24" borderId="0" xfId="1" applyFont="1" applyFill="1" applyProtection="1"/>
    <xf numFmtId="0" fontId="10" fillId="24" borderId="0" xfId="1" applyFont="1" applyFill="1" applyProtection="1"/>
    <xf numFmtId="3" fontId="11" fillId="24" borderId="0" xfId="1" applyNumberFormat="1" applyFont="1" applyFill="1" applyAlignment="1" applyProtection="1"/>
    <xf numFmtId="0" fontId="10" fillId="24" borderId="0" xfId="1" applyFont="1" applyFill="1" applyBorder="1" applyAlignment="1" applyProtection="1">
      <alignment horizontal="center" shrinkToFit="1"/>
    </xf>
    <xf numFmtId="0" fontId="9" fillId="24" borderId="0" xfId="1" applyFont="1" applyFill="1" applyBorder="1" applyAlignment="1" applyProtection="1">
      <alignment horizontal="center"/>
    </xf>
    <xf numFmtId="0" fontId="0" fillId="25" borderId="0" xfId="0" applyFill="1" applyAlignment="1">
      <alignment horizontal="right"/>
    </xf>
    <xf numFmtId="0" fontId="0" fillId="26" borderId="0" xfId="0" applyFill="1" applyAlignment="1">
      <alignment horizontal="right"/>
    </xf>
    <xf numFmtId="0" fontId="0" fillId="27" borderId="0" xfId="0" applyFill="1" applyAlignment="1">
      <alignment horizontal="right"/>
    </xf>
    <xf numFmtId="0" fontId="0" fillId="28" borderId="0" xfId="0" applyFill="1" applyAlignment="1">
      <alignment horizontal="right"/>
    </xf>
    <xf numFmtId="0" fontId="0" fillId="22" borderId="0" xfId="0" applyFill="1" applyAlignment="1">
      <alignment horizontal="right"/>
    </xf>
    <xf numFmtId="164" fontId="9" fillId="0" borderId="24" xfId="1" applyNumberFormat="1" applyFont="1" applyBorder="1" applyAlignment="1" applyProtection="1">
      <alignment horizontal="center"/>
    </xf>
    <xf numFmtId="0" fontId="9" fillId="5" borderId="26" xfId="1" applyFont="1" applyFill="1" applyBorder="1" applyAlignment="1" applyProtection="1">
      <alignment horizontal="right"/>
    </xf>
    <xf numFmtId="0" fontId="9" fillId="5" borderId="26" xfId="1" applyFont="1" applyFill="1" applyBorder="1" applyAlignment="1" applyProtection="1">
      <alignment horizontal="center"/>
    </xf>
    <xf numFmtId="0" fontId="13" fillId="5" borderId="26" xfId="1" applyFont="1" applyFill="1" applyBorder="1" applyAlignment="1" applyProtection="1">
      <alignment horizontal="right"/>
    </xf>
    <xf numFmtId="0" fontId="7" fillId="0" borderId="0" xfId="1" applyFont="1" applyFill="1" applyAlignment="1" applyProtection="1">
      <alignment shrinkToFit="1"/>
    </xf>
    <xf numFmtId="0" fontId="9" fillId="0" borderId="24" xfId="1" applyFont="1" applyBorder="1" applyProtection="1"/>
    <xf numFmtId="3" fontId="7" fillId="0" borderId="0" xfId="1" applyNumberFormat="1" applyFont="1" applyProtection="1">
      <protection locked="0"/>
    </xf>
    <xf numFmtId="3" fontId="33" fillId="0" borderId="0" xfId="1" applyNumberFormat="1" applyFont="1" applyProtection="1">
      <protection locked="0"/>
    </xf>
    <xf numFmtId="3" fontId="0" fillId="0" borderId="0" xfId="0" applyNumberFormat="1" applyAlignment="1">
      <alignment horizontal="right"/>
    </xf>
    <xf numFmtId="172" fontId="0" fillId="0" borderId="0" xfId="0" applyNumberFormat="1"/>
    <xf numFmtId="0" fontId="7" fillId="0" borderId="0" xfId="1" applyFont="1" applyFill="1" applyAlignment="1" applyProtection="1">
      <alignment horizontal="center"/>
      <protection hidden="1"/>
    </xf>
    <xf numFmtId="0" fontId="7" fillId="0" borderId="0" xfId="1" applyFont="1" applyFill="1" applyAlignment="1" applyProtection="1">
      <alignment horizontal="center"/>
      <protection locked="0"/>
    </xf>
    <xf numFmtId="0" fontId="9" fillId="0" borderId="0" xfId="1" applyFont="1" applyAlignment="1" applyProtection="1">
      <alignment horizontal="left"/>
      <protection hidden="1"/>
    </xf>
    <xf numFmtId="0" fontId="9" fillId="24" borderId="0" xfId="1" applyFont="1" applyFill="1" applyAlignment="1" applyProtection="1">
      <alignment horizontal="left"/>
      <protection hidden="1"/>
    </xf>
    <xf numFmtId="168" fontId="7" fillId="0" borderId="0" xfId="1" applyNumberFormat="1" applyFont="1" applyFill="1" applyAlignment="1" applyProtection="1">
      <alignment horizontal="center"/>
      <protection hidden="1"/>
    </xf>
    <xf numFmtId="168" fontId="7" fillId="0" borderId="0" xfId="1" applyNumberFormat="1" applyFont="1" applyProtection="1">
      <protection hidden="1"/>
    </xf>
    <xf numFmtId="3" fontId="7" fillId="0" borderId="0" xfId="1" applyNumberFormat="1" applyFont="1" applyFill="1" applyAlignment="1" applyProtection="1">
      <alignment horizontal="center"/>
      <protection hidden="1"/>
    </xf>
    <xf numFmtId="3" fontId="7" fillId="0" borderId="0" xfId="1" applyNumberFormat="1" applyFont="1" applyProtection="1">
      <protection hidden="1"/>
    </xf>
    <xf numFmtId="164" fontId="9" fillId="0" borderId="0" xfId="1" applyNumberFormat="1" applyFont="1" applyAlignment="1" applyProtection="1">
      <alignment horizontal="center"/>
      <protection hidden="1"/>
    </xf>
    <xf numFmtId="0" fontId="9" fillId="0" borderId="0" xfId="1" quotePrefix="1" applyFont="1" applyProtection="1">
      <protection hidden="1"/>
    </xf>
    <xf numFmtId="3" fontId="9" fillId="5" borderId="24" xfId="1" applyNumberFormat="1" applyFont="1" applyFill="1" applyBorder="1" applyProtection="1">
      <protection hidden="1"/>
    </xf>
    <xf numFmtId="3" fontId="9" fillId="5" borderId="25" xfId="1" applyNumberFormat="1" applyFont="1" applyFill="1" applyBorder="1" applyProtection="1">
      <protection hidden="1"/>
    </xf>
    <xf numFmtId="14" fontId="7" fillId="4" borderId="0" xfId="1" applyNumberFormat="1" applyFont="1" applyFill="1" applyAlignment="1" applyProtection="1">
      <alignment horizontal="center"/>
      <protection hidden="1"/>
    </xf>
    <xf numFmtId="0" fontId="7" fillId="0" borderId="0" xfId="1" applyFont="1" applyAlignment="1" applyProtection="1">
      <alignment horizontal="right"/>
      <protection hidden="1"/>
    </xf>
    <xf numFmtId="14" fontId="7" fillId="0" borderId="0" xfId="1" applyNumberFormat="1" applyFont="1" applyFill="1" applyAlignment="1" applyProtection="1">
      <alignment horizontal="center"/>
      <protection hidden="1"/>
    </xf>
    <xf numFmtId="0" fontId="2" fillId="0" borderId="0" xfId="0" applyFont="1" applyAlignment="1" applyProtection="1">
      <alignment horizontal="left" wrapText="1"/>
    </xf>
    <xf numFmtId="0" fontId="2" fillId="0" borderId="0" xfId="0" applyFont="1" applyAlignment="1" applyProtection="1">
      <alignment wrapText="1"/>
    </xf>
    <xf numFmtId="0" fontId="2" fillId="0" borderId="0" xfId="0" applyFont="1" applyAlignment="1" applyProtection="1">
      <alignment horizontal="center"/>
    </xf>
    <xf numFmtId="0" fontId="40" fillId="0" borderId="0" xfId="0" applyFont="1" applyBorder="1" applyAlignment="1">
      <alignment horizontal="center"/>
    </xf>
    <xf numFmtId="0" fontId="40" fillId="0" borderId="0" xfId="0" applyFont="1" applyBorder="1" applyAlignment="1">
      <alignment horizontal="center" vertical="center" wrapText="1"/>
    </xf>
    <xf numFmtId="0" fontId="40" fillId="0" borderId="0" xfId="0" applyFont="1" applyBorder="1" applyAlignment="1">
      <alignment horizontal="center" vertical="center"/>
    </xf>
    <xf numFmtId="17" fontId="40" fillId="0" borderId="0" xfId="0" applyNumberFormat="1" applyFont="1" applyBorder="1" applyAlignment="1">
      <alignment horizontal="center" vertical="center"/>
    </xf>
    <xf numFmtId="0" fontId="36" fillId="0" borderId="0" xfId="0" applyFont="1" applyBorder="1"/>
    <xf numFmtId="3" fontId="2" fillId="27" borderId="27" xfId="0" applyNumberFormat="1" applyFont="1" applyFill="1" applyBorder="1" applyAlignment="1" applyProtection="1">
      <alignment horizontal="center"/>
      <protection locked="0"/>
    </xf>
    <xf numFmtId="3" fontId="2" fillId="27" borderId="22" xfId="0" applyNumberFormat="1" applyFont="1" applyFill="1" applyBorder="1" applyAlignment="1" applyProtection="1">
      <alignment horizontal="center"/>
      <protection locked="0"/>
    </xf>
    <xf numFmtId="3" fontId="2" fillId="27" borderId="6" xfId="0" applyNumberFormat="1" applyFont="1" applyFill="1" applyBorder="1" applyAlignment="1" applyProtection="1">
      <alignment horizontal="center"/>
      <protection locked="0"/>
    </xf>
    <xf numFmtId="0" fontId="2" fillId="27" borderId="27" xfId="0" applyFont="1" applyFill="1" applyBorder="1" applyAlignment="1" applyProtection="1">
      <alignment horizontal="center"/>
      <protection locked="0"/>
    </xf>
    <xf numFmtId="0" fontId="2" fillId="27" borderId="22" xfId="0" applyFont="1" applyFill="1" applyBorder="1" applyAlignment="1" applyProtection="1">
      <alignment horizontal="center"/>
      <protection locked="0"/>
    </xf>
    <xf numFmtId="0" fontId="2" fillId="27" borderId="6" xfId="0" applyFont="1" applyFill="1" applyBorder="1" applyAlignment="1" applyProtection="1">
      <alignment horizontal="center"/>
      <protection locked="0"/>
    </xf>
    <xf numFmtId="0" fontId="2" fillId="27" borderId="3" xfId="0" applyFont="1" applyFill="1" applyBorder="1" applyAlignment="1" applyProtection="1">
      <alignment horizontal="center"/>
      <protection locked="0"/>
    </xf>
    <xf numFmtId="0" fontId="2" fillId="27" borderId="48" xfId="0" applyFont="1" applyFill="1" applyBorder="1" applyAlignment="1" applyProtection="1">
      <alignment horizontal="center"/>
      <protection locked="0"/>
    </xf>
    <xf numFmtId="3" fontId="2" fillId="27" borderId="2" xfId="0" applyNumberFormat="1" applyFont="1" applyFill="1" applyBorder="1" applyAlignment="1" applyProtection="1">
      <alignment horizontal="right"/>
      <protection locked="0"/>
    </xf>
    <xf numFmtId="166" fontId="2" fillId="27" borderId="28" xfId="0" applyNumberFormat="1" applyFont="1" applyFill="1" applyBorder="1" applyAlignment="1" applyProtection="1">
      <alignment horizontal="center"/>
      <protection locked="0"/>
    </xf>
    <xf numFmtId="166" fontId="2" fillId="27" borderId="50" xfId="0" applyNumberFormat="1" applyFont="1" applyFill="1" applyBorder="1" applyAlignment="1" applyProtection="1">
      <alignment horizontal="center"/>
      <protection locked="0"/>
    </xf>
    <xf numFmtId="0" fontId="2" fillId="0" borderId="47" xfId="0" applyFont="1" applyBorder="1" applyProtection="1"/>
    <xf numFmtId="0" fontId="2" fillId="0" borderId="3" xfId="0" applyFont="1" applyBorder="1" applyProtection="1"/>
    <xf numFmtId="0" fontId="2" fillId="0" borderId="9" xfId="0" applyFont="1" applyBorder="1" applyProtection="1"/>
    <xf numFmtId="168" fontId="2" fillId="27" borderId="27" xfId="0" applyNumberFormat="1" applyFont="1" applyFill="1" applyBorder="1" applyAlignment="1" applyProtection="1">
      <alignment horizontal="center"/>
      <protection locked="0"/>
    </xf>
    <xf numFmtId="168" fontId="2" fillId="27" borderId="22" xfId="0" applyNumberFormat="1" applyFont="1" applyFill="1" applyBorder="1" applyAlignment="1" applyProtection="1">
      <alignment horizontal="center"/>
      <protection locked="0"/>
    </xf>
    <xf numFmtId="168" fontId="2" fillId="27" borderId="6" xfId="0" applyNumberFormat="1" applyFont="1" applyFill="1" applyBorder="1" applyAlignment="1" applyProtection="1">
      <alignment horizontal="center"/>
      <protection locked="0"/>
    </xf>
    <xf numFmtId="0" fontId="2" fillId="0" borderId="21" xfId="0" applyFont="1" applyBorder="1" applyProtection="1"/>
    <xf numFmtId="3" fontId="35" fillId="27" borderId="55" xfId="98" applyNumberFormat="1" applyFont="1" applyFill="1" applyBorder="1" applyAlignment="1" applyProtection="1">
      <alignment horizontal="right"/>
    </xf>
    <xf numFmtId="168" fontId="2" fillId="0" borderId="55" xfId="0" applyNumberFormat="1" applyFont="1" applyBorder="1" applyAlignment="1" applyProtection="1">
      <alignment horizontal="right"/>
      <protection hidden="1"/>
    </xf>
    <xf numFmtId="168" fontId="2" fillId="27" borderId="55" xfId="0" applyNumberFormat="1" applyFont="1" applyFill="1" applyBorder="1" applyAlignment="1" applyProtection="1">
      <alignment horizontal="right"/>
      <protection locked="0"/>
    </xf>
    <xf numFmtId="3" fontId="2" fillId="27" borderId="55" xfId="0" applyNumberFormat="1" applyFont="1" applyFill="1" applyBorder="1" applyAlignment="1" applyProtection="1">
      <alignment horizontal="right"/>
      <protection locked="0"/>
    </xf>
    <xf numFmtId="3" fontId="2" fillId="0" borderId="55" xfId="0" applyNumberFormat="1" applyFont="1" applyFill="1" applyBorder="1" applyAlignment="1" applyProtection="1">
      <alignment horizontal="right"/>
      <protection hidden="1"/>
    </xf>
    <xf numFmtId="3" fontId="2" fillId="27" borderId="55" xfId="0" applyNumberFormat="1" applyFont="1" applyFill="1" applyBorder="1" applyAlignment="1" applyProtection="1">
      <alignment horizontal="center"/>
      <protection locked="0"/>
    </xf>
    <xf numFmtId="3" fontId="2" fillId="27" borderId="61" xfId="0" applyNumberFormat="1" applyFont="1" applyFill="1" applyBorder="1" applyAlignment="1" applyProtection="1">
      <alignment horizontal="center"/>
      <protection locked="0"/>
    </xf>
    <xf numFmtId="168" fontId="2" fillId="0" borderId="3" xfId="0" applyNumberFormat="1" applyFont="1" applyFill="1" applyBorder="1" applyAlignment="1" applyProtection="1">
      <alignment horizontal="center"/>
      <protection hidden="1"/>
    </xf>
    <xf numFmtId="168" fontId="2" fillId="0" borderId="48" xfId="0" applyNumberFormat="1" applyFont="1" applyFill="1" applyBorder="1" applyAlignment="1" applyProtection="1">
      <alignment horizontal="center"/>
      <protection hidden="1"/>
    </xf>
    <xf numFmtId="3" fontId="2" fillId="0" borderId="3" xfId="0" applyNumberFormat="1" applyFont="1" applyFill="1" applyBorder="1" applyAlignment="1" applyProtection="1">
      <alignment horizontal="center"/>
      <protection hidden="1"/>
    </xf>
    <xf numFmtId="3" fontId="2" fillId="0" borderId="48" xfId="0" applyNumberFormat="1" applyFont="1" applyFill="1" applyBorder="1" applyAlignment="1" applyProtection="1">
      <alignment horizontal="center"/>
      <protection hidden="1"/>
    </xf>
    <xf numFmtId="3" fontId="2" fillId="0" borderId="55" xfId="0" applyNumberFormat="1" applyFont="1" applyBorder="1" applyAlignment="1" applyProtection="1">
      <alignment horizontal="right"/>
      <protection hidden="1"/>
    </xf>
    <xf numFmtId="3" fontId="2" fillId="27" borderId="52" xfId="0" applyNumberFormat="1" applyFont="1" applyFill="1" applyBorder="1" applyAlignment="1" applyProtection="1">
      <alignment horizontal="center" vertical="center" shrinkToFit="1"/>
      <protection locked="0"/>
    </xf>
    <xf numFmtId="3" fontId="2" fillId="27" borderId="24" xfId="0" applyNumberFormat="1" applyFont="1" applyFill="1" applyBorder="1" applyAlignment="1" applyProtection="1">
      <alignment horizontal="center" vertical="center" shrinkToFit="1"/>
      <protection locked="0"/>
    </xf>
    <xf numFmtId="3" fontId="2" fillId="27" borderId="45" xfId="0" applyNumberFormat="1" applyFont="1" applyFill="1" applyBorder="1" applyAlignment="1" applyProtection="1">
      <alignment horizontal="center" vertical="center" shrinkToFit="1"/>
      <protection locked="0"/>
    </xf>
    <xf numFmtId="3" fontId="2" fillId="27" borderId="3" xfId="0" applyNumberFormat="1" applyFont="1" applyFill="1" applyBorder="1" applyAlignment="1" applyProtection="1">
      <alignment horizontal="right"/>
      <protection locked="0"/>
    </xf>
    <xf numFmtId="3" fontId="4" fillId="0" borderId="7" xfId="0" applyNumberFormat="1" applyFont="1" applyFill="1" applyBorder="1" applyAlignment="1" applyProtection="1">
      <alignment horizontal="right"/>
    </xf>
    <xf numFmtId="3" fontId="4" fillId="0" borderId="4" xfId="0" applyNumberFormat="1" applyFont="1" applyFill="1" applyBorder="1" applyAlignment="1" applyProtection="1">
      <alignment horizontal="right"/>
    </xf>
    <xf numFmtId="3" fontId="2" fillId="29" borderId="55" xfId="0" applyNumberFormat="1" applyFont="1" applyFill="1" applyBorder="1" applyAlignment="1" applyProtection="1">
      <alignment horizontal="right"/>
    </xf>
    <xf numFmtId="3" fontId="4" fillId="0" borderId="4" xfId="0" applyNumberFormat="1" applyFont="1" applyFill="1" applyBorder="1" applyAlignment="1" applyProtection="1">
      <alignment horizontal="center" vertical="center"/>
      <protection hidden="1"/>
    </xf>
    <xf numFmtId="3" fontId="4" fillId="0" borderId="4" xfId="0" applyNumberFormat="1" applyFont="1" applyFill="1" applyBorder="1" applyAlignment="1" applyProtection="1">
      <alignment horizontal="center" vertical="center" wrapText="1"/>
      <protection hidden="1"/>
    </xf>
    <xf numFmtId="3" fontId="4" fillId="27" borderId="4" xfId="0" applyNumberFormat="1" applyFont="1" applyFill="1" applyBorder="1" applyAlignment="1" applyProtection="1">
      <alignment horizontal="center" vertical="center"/>
      <protection locked="0"/>
    </xf>
    <xf numFmtId="3" fontId="4" fillId="27" borderId="32" xfId="0" applyNumberFormat="1" applyFont="1" applyFill="1" applyBorder="1" applyAlignment="1" applyProtection="1">
      <alignment horizontal="center" vertical="center"/>
      <protection locked="0"/>
    </xf>
    <xf numFmtId="0" fontId="4" fillId="0" borderId="35" xfId="0" applyFont="1" applyBorder="1" applyAlignment="1" applyProtection="1">
      <alignment horizontal="left" vertical="center" wrapText="1"/>
    </xf>
    <xf numFmtId="0" fontId="4" fillId="0" borderId="2" xfId="0" applyFont="1" applyBorder="1" applyAlignment="1" applyProtection="1">
      <alignment horizontal="left" vertical="center" wrapText="1"/>
    </xf>
    <xf numFmtId="0" fontId="4" fillId="0" borderId="38" xfId="0" applyFont="1" applyBorder="1" applyAlignment="1" applyProtection="1">
      <alignment horizontal="left" vertical="center" wrapText="1"/>
    </xf>
    <xf numFmtId="0" fontId="4" fillId="0" borderId="4" xfId="0" applyFont="1" applyBorder="1" applyAlignment="1" applyProtection="1">
      <alignment horizontal="left" vertical="center" wrapText="1"/>
    </xf>
    <xf numFmtId="0" fontId="2" fillId="0" borderId="40" xfId="0" applyFont="1" applyBorder="1" applyAlignment="1" applyProtection="1">
      <alignment horizontal="center" vertical="top"/>
    </xf>
    <xf numFmtId="0" fontId="2" fillId="0" borderId="41" xfId="0" applyFont="1" applyBorder="1" applyAlignment="1" applyProtection="1">
      <alignment horizontal="center" vertical="top"/>
    </xf>
    <xf numFmtId="0" fontId="4" fillId="0" borderId="42" xfId="0" applyFont="1" applyBorder="1" applyProtection="1"/>
    <xf numFmtId="0" fontId="4" fillId="0" borderId="43" xfId="0" applyFont="1" applyBorder="1" applyProtection="1"/>
    <xf numFmtId="0" fontId="4" fillId="0" borderId="53" xfId="0" applyFont="1" applyBorder="1" applyProtection="1"/>
    <xf numFmtId="168" fontId="2" fillId="0" borderId="27" xfId="0" applyNumberFormat="1" applyFont="1" applyFill="1" applyBorder="1" applyAlignment="1" applyProtection="1">
      <alignment horizontal="center"/>
      <protection hidden="1"/>
    </xf>
    <xf numFmtId="168" fontId="2" fillId="0" borderId="22" xfId="0" applyNumberFormat="1" applyFont="1" applyFill="1" applyBorder="1" applyAlignment="1" applyProtection="1">
      <alignment horizontal="center"/>
      <protection hidden="1"/>
    </xf>
    <xf numFmtId="168" fontId="2" fillId="0" borderId="6" xfId="0" applyNumberFormat="1" applyFont="1" applyFill="1" applyBorder="1" applyAlignment="1" applyProtection="1">
      <alignment horizontal="center"/>
      <protection hidden="1"/>
    </xf>
    <xf numFmtId="0" fontId="2" fillId="27" borderId="33" xfId="0" applyFont="1" applyFill="1" applyBorder="1" applyAlignment="1" applyProtection="1">
      <alignment horizontal="center" shrinkToFit="1"/>
      <protection locked="0"/>
    </xf>
    <xf numFmtId="0" fontId="2" fillId="27" borderId="34" xfId="0" applyFont="1" applyFill="1" applyBorder="1" applyAlignment="1" applyProtection="1">
      <alignment horizontal="center" shrinkToFit="1"/>
      <protection locked="0"/>
    </xf>
    <xf numFmtId="0" fontId="2" fillId="27" borderId="5" xfId="0" applyFont="1" applyFill="1" applyBorder="1" applyAlignment="1" applyProtection="1">
      <alignment horizontal="center" shrinkToFit="1"/>
      <protection locked="0"/>
    </xf>
    <xf numFmtId="0" fontId="2" fillId="27" borderId="27" xfId="0" applyFont="1" applyFill="1" applyBorder="1" applyAlignment="1" applyProtection="1">
      <alignment horizontal="center" shrinkToFit="1"/>
      <protection locked="0"/>
    </xf>
    <xf numFmtId="0" fontId="2" fillId="27" borderId="22" xfId="0" applyFont="1" applyFill="1" applyBorder="1" applyAlignment="1" applyProtection="1">
      <alignment horizontal="center" shrinkToFit="1"/>
      <protection locked="0"/>
    </xf>
    <xf numFmtId="0" fontId="2" fillId="27" borderId="6" xfId="0" applyFont="1" applyFill="1" applyBorder="1" applyAlignment="1" applyProtection="1">
      <alignment horizontal="center" shrinkToFit="1"/>
      <protection locked="0"/>
    </xf>
    <xf numFmtId="0" fontId="4" fillId="0" borderId="42" xfId="0" applyFont="1" applyBorder="1" applyAlignment="1" applyProtection="1">
      <alignment horizontal="center" vertical="center"/>
    </xf>
    <xf numFmtId="0" fontId="4" fillId="0" borderId="43" xfId="0" applyFont="1" applyBorder="1" applyAlignment="1" applyProtection="1">
      <alignment horizontal="center" vertical="center"/>
    </xf>
    <xf numFmtId="0" fontId="4" fillId="0" borderId="44" xfId="0" applyFont="1" applyBorder="1" applyAlignment="1" applyProtection="1">
      <alignment horizontal="center" vertical="center"/>
    </xf>
    <xf numFmtId="0" fontId="4" fillId="0" borderId="46" xfId="0" applyFont="1" applyBorder="1" applyAlignment="1" applyProtection="1">
      <alignment horizontal="center" vertical="center"/>
    </xf>
    <xf numFmtId="0" fontId="4" fillId="0" borderId="45" xfId="0" applyFont="1" applyBorder="1" applyAlignment="1" applyProtection="1">
      <alignment horizontal="center" vertical="center"/>
    </xf>
    <xf numFmtId="0" fontId="2" fillId="0" borderId="35" xfId="0" applyFont="1" applyBorder="1" applyProtection="1"/>
    <xf numFmtId="0" fontId="2" fillId="0" borderId="2" xfId="0" applyFont="1" applyBorder="1" applyProtection="1"/>
    <xf numFmtId="0" fontId="2" fillId="0" borderId="8" xfId="0" applyFont="1" applyBorder="1" applyProtection="1"/>
    <xf numFmtId="0" fontId="2" fillId="27" borderId="4" xfId="0" applyFont="1" applyFill="1" applyBorder="1" applyAlignment="1" applyProtection="1">
      <alignment horizontal="center"/>
      <protection locked="0"/>
    </xf>
    <xf numFmtId="3" fontId="2" fillId="0" borderId="27" xfId="0" applyNumberFormat="1" applyFont="1" applyFill="1" applyBorder="1" applyAlignment="1" applyProtection="1">
      <alignment horizontal="center"/>
      <protection hidden="1"/>
    </xf>
    <xf numFmtId="3" fontId="2" fillId="0" borderId="22" xfId="0" applyNumberFormat="1" applyFont="1" applyFill="1" applyBorder="1" applyAlignment="1" applyProtection="1">
      <alignment horizontal="center"/>
      <protection hidden="1"/>
    </xf>
    <xf numFmtId="3" fontId="2" fillId="0" borderId="6" xfId="0" applyNumberFormat="1" applyFont="1" applyFill="1" applyBorder="1" applyAlignment="1" applyProtection="1">
      <alignment horizontal="center"/>
      <protection hidden="1"/>
    </xf>
    <xf numFmtId="0" fontId="2" fillId="0" borderId="3" xfId="0" applyFont="1" applyFill="1" applyBorder="1" applyAlignment="1" applyProtection="1">
      <alignment horizontal="center"/>
      <protection hidden="1"/>
    </xf>
    <xf numFmtId="0" fontId="2" fillId="0" borderId="48" xfId="0" applyFont="1" applyFill="1" applyBorder="1" applyAlignment="1" applyProtection="1">
      <alignment horizontal="center"/>
      <protection hidden="1"/>
    </xf>
    <xf numFmtId="0" fontId="2" fillId="27" borderId="32" xfId="0" applyFont="1" applyFill="1" applyBorder="1" applyAlignment="1" applyProtection="1">
      <alignment horizontal="center"/>
      <protection locked="0"/>
    </xf>
    <xf numFmtId="0" fontId="2" fillId="27" borderId="51" xfId="0" applyFont="1" applyFill="1" applyBorder="1" applyAlignment="1" applyProtection="1">
      <alignment horizontal="center"/>
      <protection locked="0"/>
    </xf>
    <xf numFmtId="3" fontId="2" fillId="27" borderId="5" xfId="0" applyNumberFormat="1" applyFont="1" applyFill="1" applyBorder="1" applyAlignment="1" applyProtection="1">
      <alignment horizontal="right"/>
      <protection locked="0"/>
    </xf>
    <xf numFmtId="0" fontId="2" fillId="0" borderId="22" xfId="0" applyFont="1" applyFill="1" applyBorder="1" applyAlignment="1" applyProtection="1">
      <alignment horizontal="center"/>
      <protection hidden="1"/>
    </xf>
    <xf numFmtId="0" fontId="2" fillId="0" borderId="6" xfId="0" applyFont="1" applyFill="1" applyBorder="1" applyAlignment="1" applyProtection="1">
      <alignment horizontal="center"/>
      <protection hidden="1"/>
    </xf>
    <xf numFmtId="0" fontId="2" fillId="27" borderId="21" xfId="0" applyFont="1" applyFill="1" applyBorder="1" applyAlignment="1" applyProtection="1">
      <alignment horizontal="center"/>
      <protection locked="0"/>
    </xf>
    <xf numFmtId="3" fontId="2" fillId="27" borderId="6" xfId="0" applyNumberFormat="1" applyFont="1" applyFill="1" applyBorder="1" applyAlignment="1" applyProtection="1">
      <alignment horizontal="right"/>
      <protection locked="0"/>
    </xf>
    <xf numFmtId="0" fontId="2" fillId="0" borderId="38" xfId="0" applyFont="1" applyBorder="1" applyAlignment="1" applyProtection="1">
      <alignment horizontal="left" vertical="top"/>
    </xf>
    <xf numFmtId="0" fontId="2" fillId="0" borderId="4" xfId="0" applyFont="1" applyBorder="1" applyAlignment="1" applyProtection="1">
      <alignment horizontal="left" vertical="top"/>
    </xf>
    <xf numFmtId="0" fontId="2" fillId="0" borderId="32" xfId="0" applyFont="1" applyBorder="1" applyAlignment="1" applyProtection="1">
      <alignment horizontal="left" vertical="top"/>
    </xf>
    <xf numFmtId="3" fontId="2" fillId="27" borderId="62" xfId="0" applyNumberFormat="1" applyFont="1" applyFill="1" applyBorder="1" applyAlignment="1" applyProtection="1">
      <alignment horizontal="center" vertical="center" shrinkToFit="1"/>
      <protection locked="0"/>
    </xf>
    <xf numFmtId="3" fontId="2" fillId="2" borderId="55" xfId="0" applyNumberFormat="1" applyFont="1" applyFill="1" applyBorder="1" applyAlignment="1" applyProtection="1">
      <alignment horizontal="right"/>
    </xf>
    <xf numFmtId="3" fontId="2" fillId="3" borderId="55" xfId="0" applyNumberFormat="1" applyFont="1" applyFill="1" applyBorder="1" applyAlignment="1" applyProtection="1">
      <alignment horizontal="right"/>
    </xf>
    <xf numFmtId="0" fontId="2" fillId="0" borderId="55" xfId="0" applyFont="1" applyBorder="1" applyAlignment="1" applyProtection="1">
      <alignment horizontal="right"/>
      <protection hidden="1"/>
    </xf>
    <xf numFmtId="0" fontId="2" fillId="27" borderId="55" xfId="0" applyFont="1" applyFill="1" applyBorder="1" applyAlignment="1" applyProtection="1">
      <alignment horizontal="right"/>
      <protection locked="0"/>
    </xf>
    <xf numFmtId="0" fontId="4" fillId="0" borderId="58" xfId="0" applyFont="1" applyBorder="1" applyAlignment="1" applyProtection="1">
      <alignment horizontal="right"/>
    </xf>
    <xf numFmtId="3" fontId="2" fillId="0" borderId="57" xfId="0" applyNumberFormat="1" applyFont="1" applyBorder="1" applyAlignment="1" applyProtection="1">
      <alignment horizontal="right"/>
      <protection hidden="1"/>
    </xf>
    <xf numFmtId="0" fontId="2" fillId="0" borderId="57" xfId="0" applyFont="1" applyBorder="1" applyAlignment="1" applyProtection="1">
      <alignment horizontal="right"/>
      <protection hidden="1"/>
    </xf>
    <xf numFmtId="3" fontId="4" fillId="0" borderId="2" xfId="0" applyNumberFormat="1" applyFont="1" applyFill="1" applyBorder="1" applyAlignment="1" applyProtection="1">
      <alignment horizontal="center"/>
    </xf>
    <xf numFmtId="0" fontId="4" fillId="0" borderId="58" xfId="0" applyFont="1" applyBorder="1" applyAlignment="1" applyProtection="1">
      <alignment horizontal="center"/>
    </xf>
    <xf numFmtId="0" fontId="4" fillId="0" borderId="59" xfId="0" applyFont="1" applyBorder="1" applyAlignment="1" applyProtection="1">
      <alignment horizontal="center"/>
    </xf>
    <xf numFmtId="3" fontId="2" fillId="0" borderId="57" xfId="0" applyNumberFormat="1" applyFont="1" applyBorder="1" applyAlignment="1" applyProtection="1">
      <alignment horizontal="center"/>
      <protection hidden="1"/>
    </xf>
    <xf numFmtId="3" fontId="2" fillId="0" borderId="60" xfId="0" applyNumberFormat="1" applyFont="1" applyBorder="1" applyAlignment="1" applyProtection="1">
      <alignment horizontal="center"/>
      <protection hidden="1"/>
    </xf>
    <xf numFmtId="0" fontId="4" fillId="0" borderId="38" xfId="0" applyFont="1" applyBorder="1" applyProtection="1"/>
    <xf numFmtId="0" fontId="4" fillId="0" borderId="4" xfId="0" applyFont="1" applyBorder="1" applyProtection="1"/>
    <xf numFmtId="0" fontId="4" fillId="0" borderId="10" xfId="0" applyFont="1" applyBorder="1" applyProtection="1"/>
    <xf numFmtId="0" fontId="2" fillId="0" borderId="42" xfId="0" applyFont="1" applyBorder="1" applyAlignment="1" applyProtection="1">
      <alignment horizontal="left" vertical="top"/>
    </xf>
    <xf numFmtId="0" fontId="2" fillId="0" borderId="43" xfId="0" applyFont="1" applyBorder="1" applyAlignment="1" applyProtection="1">
      <alignment horizontal="left" vertical="top"/>
    </xf>
    <xf numFmtId="0" fontId="2" fillId="0" borderId="44" xfId="0" applyFont="1" applyBorder="1" applyAlignment="1" applyProtection="1">
      <alignment horizontal="left" vertical="top"/>
    </xf>
    <xf numFmtId="0" fontId="2" fillId="0" borderId="49" xfId="0" applyFont="1" applyBorder="1" applyProtection="1"/>
    <xf numFmtId="0" fontId="2" fillId="0" borderId="28" xfId="0" applyFont="1" applyBorder="1" applyProtection="1"/>
    <xf numFmtId="0" fontId="2" fillId="0" borderId="56" xfId="0" applyFont="1" applyBorder="1" applyProtection="1"/>
    <xf numFmtId="3" fontId="4" fillId="0" borderId="39" xfId="0" applyNumberFormat="1" applyFont="1" applyFill="1" applyBorder="1" applyAlignment="1" applyProtection="1">
      <alignment horizontal="right"/>
    </xf>
    <xf numFmtId="3" fontId="4" fillId="0" borderId="39" xfId="0" applyNumberFormat="1" applyFont="1" applyFill="1" applyBorder="1" applyAlignment="1" applyProtection="1">
      <alignment horizontal="center" vertical="center"/>
      <protection hidden="1"/>
    </xf>
    <xf numFmtId="3" fontId="2" fillId="0" borderId="55" xfId="0" applyNumberFormat="1" applyFont="1" applyBorder="1" applyAlignment="1" applyProtection="1">
      <alignment horizontal="center"/>
      <protection hidden="1"/>
    </xf>
    <xf numFmtId="3" fontId="2" fillId="0" borderId="61" xfId="0" applyNumberFormat="1" applyFont="1" applyBorder="1" applyAlignment="1" applyProtection="1">
      <alignment horizontal="center"/>
      <protection hidden="1"/>
    </xf>
    <xf numFmtId="168" fontId="2" fillId="27" borderId="55" xfId="0" applyNumberFormat="1" applyFont="1" applyFill="1" applyBorder="1" applyAlignment="1" applyProtection="1">
      <alignment horizontal="center"/>
      <protection locked="0"/>
    </xf>
    <xf numFmtId="168" fontId="2" fillId="27" borderId="61" xfId="0" applyNumberFormat="1" applyFont="1" applyFill="1" applyBorder="1" applyAlignment="1" applyProtection="1">
      <alignment horizontal="center"/>
      <protection locked="0"/>
    </xf>
    <xf numFmtId="168" fontId="2" fillId="0" borderId="55" xfId="0" applyNumberFormat="1" applyFont="1" applyBorder="1" applyAlignment="1" applyProtection="1">
      <alignment horizontal="center"/>
      <protection hidden="1"/>
    </xf>
    <xf numFmtId="168" fontId="2" fillId="0" borderId="61" xfId="0" applyNumberFormat="1" applyFont="1" applyBorder="1" applyAlignment="1" applyProtection="1">
      <alignment horizontal="center"/>
      <protection hidden="1"/>
    </xf>
    <xf numFmtId="3" fontId="2" fillId="0" borderId="55" xfId="0" applyNumberFormat="1" applyFont="1" applyFill="1" applyBorder="1" applyAlignment="1" applyProtection="1">
      <alignment horizontal="center"/>
      <protection hidden="1"/>
    </xf>
    <xf numFmtId="3" fontId="2" fillId="0" borderId="61" xfId="0" applyNumberFormat="1" applyFont="1" applyFill="1" applyBorder="1" applyAlignment="1" applyProtection="1">
      <alignment horizontal="center"/>
      <protection hidden="1"/>
    </xf>
    <xf numFmtId="3" fontId="2" fillId="3" borderId="73" xfId="0" applyNumberFormat="1" applyFont="1" applyFill="1" applyBorder="1" applyAlignment="1" applyProtection="1">
      <alignment horizontal="center"/>
    </xf>
    <xf numFmtId="3" fontId="2" fillId="3" borderId="74" xfId="0" applyNumberFormat="1" applyFont="1" applyFill="1" applyBorder="1" applyAlignment="1" applyProtection="1">
      <alignment horizontal="center"/>
    </xf>
    <xf numFmtId="3" fontId="2" fillId="3" borderId="75" xfId="0" applyNumberFormat="1" applyFont="1" applyFill="1" applyBorder="1" applyAlignment="1" applyProtection="1">
      <alignment horizontal="center"/>
    </xf>
    <xf numFmtId="0" fontId="40" fillId="0" borderId="23" xfId="0" applyFont="1" applyBorder="1" applyAlignment="1">
      <alignment horizontal="center"/>
    </xf>
    <xf numFmtId="0" fontId="37" fillId="0" borderId="64" xfId="0" applyFont="1" applyBorder="1" applyAlignment="1">
      <alignment horizontal="center"/>
    </xf>
    <xf numFmtId="0" fontId="37" fillId="0" borderId="23" xfId="0" applyFont="1" applyBorder="1" applyAlignment="1">
      <alignment horizontal="center"/>
    </xf>
    <xf numFmtId="0" fontId="37" fillId="0" borderId="65" xfId="0" applyFont="1" applyBorder="1" applyAlignment="1">
      <alignment horizontal="center"/>
    </xf>
    <xf numFmtId="0" fontId="37" fillId="0" borderId="69" xfId="0" applyFont="1" applyBorder="1" applyAlignment="1">
      <alignment horizontal="center"/>
    </xf>
    <xf numFmtId="0" fontId="37" fillId="0" borderId="0" xfId="0" applyFont="1" applyBorder="1" applyAlignment="1">
      <alignment horizontal="center"/>
    </xf>
    <xf numFmtId="0" fontId="37" fillId="0" borderId="70" xfId="0" applyFont="1" applyBorder="1" applyAlignment="1">
      <alignment horizontal="center"/>
    </xf>
    <xf numFmtId="0" fontId="37" fillId="0" borderId="71" xfId="0" applyFont="1" applyBorder="1" applyAlignment="1">
      <alignment horizontal="center"/>
    </xf>
    <xf numFmtId="0" fontId="37" fillId="0" borderId="1" xfId="0" applyFont="1" applyBorder="1" applyAlignment="1">
      <alignment horizontal="center"/>
    </xf>
    <xf numFmtId="0" fontId="37" fillId="0" borderId="72" xfId="0" applyFont="1" applyBorder="1" applyAlignment="1">
      <alignment horizontal="center"/>
    </xf>
    <xf numFmtId="0" fontId="39" fillId="0" borderId="66" xfId="0" applyFont="1" applyBorder="1" applyAlignment="1">
      <alignment horizontal="center" vertical="center"/>
    </xf>
    <xf numFmtId="0" fontId="39" fillId="0" borderId="67" xfId="0" applyFont="1" applyBorder="1" applyAlignment="1">
      <alignment horizontal="center" vertical="center"/>
    </xf>
    <xf numFmtId="0" fontId="39" fillId="0" borderId="68" xfId="0" applyFont="1" applyBorder="1" applyAlignment="1">
      <alignment horizontal="center" vertical="center"/>
    </xf>
    <xf numFmtId="0" fontId="41" fillId="0" borderId="54" xfId="0" applyFont="1" applyBorder="1" applyAlignment="1">
      <alignment horizontal="left" vertical="center"/>
    </xf>
    <xf numFmtId="0" fontId="41" fillId="0" borderId="54" xfId="0" applyFont="1" applyBorder="1" applyAlignment="1">
      <alignment horizontal="center" vertical="center"/>
    </xf>
    <xf numFmtId="0" fontId="41" fillId="0" borderId="66" xfId="0" applyFont="1" applyBorder="1" applyAlignment="1">
      <alignment horizontal="left" vertical="center"/>
    </xf>
    <xf numFmtId="0" fontId="41" fillId="0" borderId="68" xfId="0" applyFont="1" applyBorder="1" applyAlignment="1">
      <alignment horizontal="left" vertical="center"/>
    </xf>
    <xf numFmtId="17" fontId="41" fillId="0" borderId="66" xfId="0" applyNumberFormat="1" applyFont="1" applyBorder="1" applyAlignment="1">
      <alignment horizontal="center" vertical="center"/>
    </xf>
    <xf numFmtId="17" fontId="41" fillId="0" borderId="68" xfId="0" applyNumberFormat="1" applyFont="1" applyBorder="1" applyAlignment="1">
      <alignment horizontal="center" vertical="center"/>
    </xf>
    <xf numFmtId="0" fontId="38" fillId="0" borderId="64" xfId="0" applyFont="1" applyBorder="1" applyAlignment="1">
      <alignment horizontal="center" vertical="center" wrapText="1"/>
    </xf>
    <xf numFmtId="0" fontId="38" fillId="0" borderId="23" xfId="0" applyFont="1" applyBorder="1" applyAlignment="1">
      <alignment horizontal="center" vertical="center" wrapText="1"/>
    </xf>
    <xf numFmtId="0" fontId="38" fillId="0" borderId="65" xfId="0" applyFont="1" applyBorder="1" applyAlignment="1">
      <alignment horizontal="center" vertical="center" wrapText="1"/>
    </xf>
    <xf numFmtId="0" fontId="38" fillId="0" borderId="69" xfId="0" applyFont="1" applyBorder="1" applyAlignment="1">
      <alignment horizontal="center" vertical="center" wrapText="1"/>
    </xf>
    <xf numFmtId="0" fontId="38" fillId="0" borderId="0" xfId="0" applyFont="1" applyBorder="1" applyAlignment="1">
      <alignment horizontal="center" vertical="center" wrapText="1"/>
    </xf>
    <xf numFmtId="0" fontId="38" fillId="0" borderId="70" xfId="0" applyFont="1" applyBorder="1" applyAlignment="1">
      <alignment horizontal="center" vertical="center" wrapText="1"/>
    </xf>
    <xf numFmtId="0" fontId="38" fillId="0" borderId="71" xfId="0" applyFont="1" applyBorder="1" applyAlignment="1">
      <alignment horizontal="center" vertical="center" wrapText="1"/>
    </xf>
    <xf numFmtId="0" fontId="38" fillId="0" borderId="1" xfId="0" applyFont="1" applyBorder="1" applyAlignment="1">
      <alignment horizontal="center" vertical="center" wrapText="1"/>
    </xf>
    <xf numFmtId="0" fontId="38" fillId="0" borderId="72" xfId="0" applyFont="1" applyBorder="1" applyAlignment="1">
      <alignment horizontal="center" vertical="center" wrapText="1"/>
    </xf>
    <xf numFmtId="3" fontId="2" fillId="27" borderId="63" xfId="0" applyNumberFormat="1" applyFont="1" applyFill="1" applyBorder="1" applyAlignment="1" applyProtection="1">
      <alignment horizontal="center" vertical="center" shrinkToFit="1"/>
      <protection locked="0"/>
    </xf>
    <xf numFmtId="3" fontId="35" fillId="27" borderId="55" xfId="98" applyNumberFormat="1" applyFont="1" applyFill="1" applyBorder="1" applyAlignment="1" applyProtection="1">
      <alignment horizontal="center"/>
    </xf>
    <xf numFmtId="3" fontId="35" fillId="27" borderId="61" xfId="98" applyNumberFormat="1" applyFont="1" applyFill="1" applyBorder="1" applyAlignment="1" applyProtection="1">
      <alignment horizontal="center"/>
    </xf>
    <xf numFmtId="0" fontId="2" fillId="27" borderId="55" xfId="0" applyFont="1" applyFill="1" applyBorder="1" applyAlignment="1" applyProtection="1">
      <alignment horizontal="center"/>
      <protection locked="0"/>
    </xf>
    <xf numFmtId="0" fontId="2" fillId="27" borderId="61" xfId="0" applyFont="1" applyFill="1" applyBorder="1" applyAlignment="1" applyProtection="1">
      <alignment horizontal="center"/>
      <protection locked="0"/>
    </xf>
    <xf numFmtId="3" fontId="2" fillId="27" borderId="25" xfId="0" applyNumberFormat="1" applyFont="1" applyFill="1" applyBorder="1" applyAlignment="1" applyProtection="1">
      <alignment horizontal="center" vertical="center" shrinkToFit="1"/>
      <protection locked="0"/>
    </xf>
    <xf numFmtId="3" fontId="4" fillId="0" borderId="2" xfId="0" applyNumberFormat="1" applyFont="1" applyFill="1" applyBorder="1" applyAlignment="1" applyProtection="1">
      <alignment horizontal="center" wrapText="1"/>
    </xf>
    <xf numFmtId="3" fontId="4" fillId="0" borderId="36" xfId="0" applyNumberFormat="1" applyFont="1" applyFill="1" applyBorder="1" applyAlignment="1" applyProtection="1">
      <alignment horizontal="center"/>
    </xf>
    <xf numFmtId="0" fontId="36" fillId="0" borderId="0" xfId="0" applyFont="1" applyBorder="1" applyAlignment="1">
      <alignment horizontal="center"/>
    </xf>
    <xf numFmtId="0" fontId="4" fillId="27" borderId="0" xfId="0" applyFont="1" applyFill="1" applyAlignment="1" applyProtection="1">
      <alignment horizontal="center" shrinkToFit="1"/>
      <protection locked="0"/>
    </xf>
    <xf numFmtId="0" fontId="36" fillId="0" borderId="0" xfId="0" applyFont="1" applyBorder="1" applyAlignment="1">
      <alignment horizontal="center" vertical="center" wrapText="1"/>
    </xf>
    <xf numFmtId="0" fontId="2" fillId="0" borderId="0" xfId="0" applyFont="1" applyAlignment="1" applyProtection="1">
      <alignment horizontal="left" wrapText="1"/>
    </xf>
    <xf numFmtId="0" fontId="2" fillId="0" borderId="0" xfId="0" applyFont="1" applyFill="1" applyAlignment="1" applyProtection="1">
      <alignment horizontal="center"/>
    </xf>
    <xf numFmtId="3" fontId="2" fillId="27" borderId="0" xfId="0" applyNumberFormat="1" applyFont="1" applyFill="1" applyAlignment="1" applyProtection="1">
      <alignment horizontal="center"/>
      <protection locked="0"/>
    </xf>
    <xf numFmtId="3" fontId="4" fillId="0" borderId="37" xfId="0" applyNumberFormat="1" applyFont="1" applyFill="1" applyBorder="1" applyAlignment="1" applyProtection="1">
      <alignment horizontal="center"/>
    </xf>
    <xf numFmtId="3" fontId="2" fillId="27" borderId="48" xfId="0" applyNumberFormat="1" applyFont="1" applyFill="1" applyBorder="1" applyAlignment="1" applyProtection="1">
      <alignment horizontal="right"/>
      <protection locked="0"/>
    </xf>
    <xf numFmtId="3" fontId="2" fillId="27" borderId="37" xfId="0" applyNumberFormat="1" applyFont="1" applyFill="1" applyBorder="1" applyAlignment="1" applyProtection="1">
      <alignment horizontal="right"/>
      <protection locked="0"/>
    </xf>
    <xf numFmtId="0" fontId="2" fillId="27" borderId="30" xfId="0" applyFont="1" applyFill="1" applyBorder="1" applyAlignment="1" applyProtection="1">
      <alignment horizontal="center"/>
      <protection locked="0"/>
    </xf>
    <xf numFmtId="0" fontId="2" fillId="27" borderId="31" xfId="0" applyFont="1" applyFill="1" applyBorder="1" applyAlignment="1" applyProtection="1">
      <alignment horizontal="center"/>
      <protection locked="0"/>
    </xf>
    <xf numFmtId="0" fontId="2" fillId="27" borderId="7" xfId="0" applyFont="1" applyFill="1" applyBorder="1" applyAlignment="1" applyProtection="1">
      <alignment horizontal="center"/>
      <protection locked="0"/>
    </xf>
    <xf numFmtId="0" fontId="2" fillId="0" borderId="29" xfId="0" applyFont="1" applyBorder="1" applyProtection="1"/>
    <xf numFmtId="166" fontId="2" fillId="27" borderId="27" xfId="0" applyNumberFormat="1" applyFont="1" applyFill="1" applyBorder="1" applyAlignment="1" applyProtection="1">
      <alignment horizontal="center"/>
      <protection locked="0"/>
    </xf>
    <xf numFmtId="166" fontId="2" fillId="27" borderId="22" xfId="0" applyNumberFormat="1" applyFont="1" applyFill="1" applyBorder="1" applyAlignment="1" applyProtection="1">
      <alignment horizontal="center"/>
      <protection locked="0"/>
    </xf>
    <xf numFmtId="166" fontId="2" fillId="27" borderId="6" xfId="0" applyNumberFormat="1" applyFont="1" applyFill="1" applyBorder="1" applyAlignment="1" applyProtection="1">
      <alignment horizontal="center"/>
      <protection locked="0"/>
    </xf>
    <xf numFmtId="0" fontId="7" fillId="0" borderId="0" xfId="1" applyFont="1" applyAlignment="1" applyProtection="1">
      <alignment horizontal="right"/>
    </xf>
    <xf numFmtId="0" fontId="10" fillId="0" borderId="0" xfId="1" applyFont="1" applyAlignment="1" applyProtection="1">
      <alignment horizontal="center"/>
      <protection hidden="1"/>
    </xf>
    <xf numFmtId="0" fontId="12" fillId="0" borderId="1" xfId="1" applyFont="1" applyBorder="1" applyAlignment="1" applyProtection="1">
      <alignment horizontal="center"/>
      <protection hidden="1"/>
    </xf>
    <xf numFmtId="0" fontId="9" fillId="0" borderId="0" xfId="1" applyFont="1" applyAlignment="1" applyProtection="1">
      <alignment horizontal="right"/>
    </xf>
    <xf numFmtId="167" fontId="8" fillId="0" borderId="0" xfId="1" applyNumberFormat="1" applyFont="1" applyFill="1" applyAlignment="1" applyProtection="1">
      <alignment horizontal="center"/>
      <protection hidden="1"/>
    </xf>
    <xf numFmtId="0" fontId="32" fillId="23" borderId="23" xfId="1" applyFont="1" applyFill="1" applyBorder="1" applyAlignment="1" applyProtection="1">
      <alignment horizontal="right"/>
    </xf>
    <xf numFmtId="0" fontId="9" fillId="0" borderId="0" xfId="1" applyFont="1" applyAlignment="1">
      <alignment horizontal="right"/>
    </xf>
    <xf numFmtId="3" fontId="11" fillId="0" borderId="0" xfId="1" applyNumberFormat="1" applyFont="1" applyFill="1" applyAlignment="1" applyProtection="1">
      <alignment horizontal="center"/>
    </xf>
  </cellXfs>
  <cellStyles count="99">
    <cellStyle name="20% - Énfasis1 2" xfId="2" xr:uid="{00000000-0005-0000-0000-000000000000}"/>
    <cellStyle name="20% - Énfasis1 3" xfId="3" xr:uid="{00000000-0005-0000-0000-000001000000}"/>
    <cellStyle name="20% - Énfasis2 2" xfId="4" xr:uid="{00000000-0005-0000-0000-000002000000}"/>
    <cellStyle name="20% - Énfasis2 3" xfId="5" xr:uid="{00000000-0005-0000-0000-000003000000}"/>
    <cellStyle name="20% - Énfasis3 2" xfId="6" xr:uid="{00000000-0005-0000-0000-000004000000}"/>
    <cellStyle name="20% - Énfasis3 3" xfId="7" xr:uid="{00000000-0005-0000-0000-000005000000}"/>
    <cellStyle name="20% - Énfasis4 2" xfId="8" xr:uid="{00000000-0005-0000-0000-000006000000}"/>
    <cellStyle name="20% - Énfasis4 3" xfId="9" xr:uid="{00000000-0005-0000-0000-000007000000}"/>
    <cellStyle name="20% - Énfasis5 2" xfId="10" xr:uid="{00000000-0005-0000-0000-000008000000}"/>
    <cellStyle name="20% - Énfasis5 3" xfId="11" xr:uid="{00000000-0005-0000-0000-000009000000}"/>
    <cellStyle name="20% - Énfasis6 2" xfId="12" xr:uid="{00000000-0005-0000-0000-00000A000000}"/>
    <cellStyle name="20% - Énfasis6 3" xfId="13" xr:uid="{00000000-0005-0000-0000-00000B000000}"/>
    <cellStyle name="40% - Énfasis1 2" xfId="14" xr:uid="{00000000-0005-0000-0000-00000C000000}"/>
    <cellStyle name="40% - Énfasis1 3" xfId="15" xr:uid="{00000000-0005-0000-0000-00000D000000}"/>
    <cellStyle name="40% - Énfasis2 2" xfId="16" xr:uid="{00000000-0005-0000-0000-00000E000000}"/>
    <cellStyle name="40% - Énfasis2 3" xfId="17" xr:uid="{00000000-0005-0000-0000-00000F000000}"/>
    <cellStyle name="40% - Énfasis3 2" xfId="18" xr:uid="{00000000-0005-0000-0000-000010000000}"/>
    <cellStyle name="40% - Énfasis3 3" xfId="19" xr:uid="{00000000-0005-0000-0000-000011000000}"/>
    <cellStyle name="40% - Énfasis4 2" xfId="20" xr:uid="{00000000-0005-0000-0000-000012000000}"/>
    <cellStyle name="40% - Énfasis4 3" xfId="21" xr:uid="{00000000-0005-0000-0000-000013000000}"/>
    <cellStyle name="40% - Énfasis5 2" xfId="22" xr:uid="{00000000-0005-0000-0000-000014000000}"/>
    <cellStyle name="40% - Énfasis5 3" xfId="23" xr:uid="{00000000-0005-0000-0000-000015000000}"/>
    <cellStyle name="40% - Énfasis6 2" xfId="24" xr:uid="{00000000-0005-0000-0000-000016000000}"/>
    <cellStyle name="40% - Énfasis6 3" xfId="25" xr:uid="{00000000-0005-0000-0000-000017000000}"/>
    <cellStyle name="60% - Énfasis1 2" xfId="26" xr:uid="{00000000-0005-0000-0000-000018000000}"/>
    <cellStyle name="60% - Énfasis1 3" xfId="27" xr:uid="{00000000-0005-0000-0000-000019000000}"/>
    <cellStyle name="60% - Énfasis2 2" xfId="28" xr:uid="{00000000-0005-0000-0000-00001A000000}"/>
    <cellStyle name="60% - Énfasis2 3" xfId="29" xr:uid="{00000000-0005-0000-0000-00001B000000}"/>
    <cellStyle name="60% - Énfasis3 2" xfId="30" xr:uid="{00000000-0005-0000-0000-00001C000000}"/>
    <cellStyle name="60% - Énfasis3 3" xfId="31" xr:uid="{00000000-0005-0000-0000-00001D000000}"/>
    <cellStyle name="60% - Énfasis4 2" xfId="32" xr:uid="{00000000-0005-0000-0000-00001E000000}"/>
    <cellStyle name="60% - Énfasis4 3" xfId="33" xr:uid="{00000000-0005-0000-0000-00001F000000}"/>
    <cellStyle name="60% - Énfasis5 2" xfId="34" xr:uid="{00000000-0005-0000-0000-000020000000}"/>
    <cellStyle name="60% - Énfasis5 3" xfId="35" xr:uid="{00000000-0005-0000-0000-000021000000}"/>
    <cellStyle name="60% - Énfasis6 2" xfId="36" xr:uid="{00000000-0005-0000-0000-000022000000}"/>
    <cellStyle name="60% - Énfasis6 3" xfId="37" xr:uid="{00000000-0005-0000-0000-000023000000}"/>
    <cellStyle name="Buena 2" xfId="38" xr:uid="{00000000-0005-0000-0000-000024000000}"/>
    <cellStyle name="Buena 3" xfId="39" xr:uid="{00000000-0005-0000-0000-000025000000}"/>
    <cellStyle name="Cálculo 2" xfId="40" xr:uid="{00000000-0005-0000-0000-000026000000}"/>
    <cellStyle name="Cálculo 3" xfId="41" xr:uid="{00000000-0005-0000-0000-000027000000}"/>
    <cellStyle name="Celda de comprobación 2" xfId="42" xr:uid="{00000000-0005-0000-0000-000028000000}"/>
    <cellStyle name="Celda de comprobación 3" xfId="43" xr:uid="{00000000-0005-0000-0000-000029000000}"/>
    <cellStyle name="Celda vinculada 2" xfId="44" xr:uid="{00000000-0005-0000-0000-00002A000000}"/>
    <cellStyle name="Celda vinculada 3" xfId="45" xr:uid="{00000000-0005-0000-0000-00002B000000}"/>
    <cellStyle name="Encabezado 4 2" xfId="46" xr:uid="{00000000-0005-0000-0000-00002C000000}"/>
    <cellStyle name="Encabezado 4 3" xfId="47" xr:uid="{00000000-0005-0000-0000-00002D000000}"/>
    <cellStyle name="Énfasis1 2" xfId="48" xr:uid="{00000000-0005-0000-0000-00002E000000}"/>
    <cellStyle name="Énfasis1 3" xfId="49" xr:uid="{00000000-0005-0000-0000-00002F000000}"/>
    <cellStyle name="Énfasis2 2" xfId="50" xr:uid="{00000000-0005-0000-0000-000030000000}"/>
    <cellStyle name="Énfasis2 3" xfId="51" xr:uid="{00000000-0005-0000-0000-000031000000}"/>
    <cellStyle name="Énfasis3 2" xfId="52" xr:uid="{00000000-0005-0000-0000-000032000000}"/>
    <cellStyle name="Énfasis3 3" xfId="53" xr:uid="{00000000-0005-0000-0000-000033000000}"/>
    <cellStyle name="Énfasis4 2" xfId="54" xr:uid="{00000000-0005-0000-0000-000034000000}"/>
    <cellStyle name="Énfasis4 3" xfId="55" xr:uid="{00000000-0005-0000-0000-000035000000}"/>
    <cellStyle name="Énfasis5 2" xfId="56" xr:uid="{00000000-0005-0000-0000-000036000000}"/>
    <cellStyle name="Énfasis5 3" xfId="57" xr:uid="{00000000-0005-0000-0000-000037000000}"/>
    <cellStyle name="Énfasis6 2" xfId="58" xr:uid="{00000000-0005-0000-0000-000038000000}"/>
    <cellStyle name="Énfasis6 3" xfId="59" xr:uid="{00000000-0005-0000-0000-000039000000}"/>
    <cellStyle name="Entrada 2" xfId="60" xr:uid="{00000000-0005-0000-0000-00003A000000}"/>
    <cellStyle name="Entrada 3" xfId="61" xr:uid="{00000000-0005-0000-0000-00003B000000}"/>
    <cellStyle name="Euro" xfId="62" xr:uid="{00000000-0005-0000-0000-00003C000000}"/>
    <cellStyle name="Hipervínculo" xfId="98" builtinId="8"/>
    <cellStyle name="Hipervínculo 2" xfId="63" xr:uid="{00000000-0005-0000-0000-00003E000000}"/>
    <cellStyle name="Incorrecto 2" xfId="64" xr:uid="{00000000-0005-0000-0000-00003F000000}"/>
    <cellStyle name="Incorrecto 3" xfId="65" xr:uid="{00000000-0005-0000-0000-000040000000}"/>
    <cellStyle name="Millares 2" xfId="66" xr:uid="{00000000-0005-0000-0000-000042000000}"/>
    <cellStyle name="Millares 3" xfId="67" xr:uid="{00000000-0005-0000-0000-000043000000}"/>
    <cellStyle name="Millares 4" xfId="68" xr:uid="{00000000-0005-0000-0000-000044000000}"/>
    <cellStyle name="Millares 5" xfId="69" xr:uid="{00000000-0005-0000-0000-000045000000}"/>
    <cellStyle name="Neutral 2" xfId="70" xr:uid="{00000000-0005-0000-0000-000046000000}"/>
    <cellStyle name="Neutral 3" xfId="71" xr:uid="{00000000-0005-0000-0000-000047000000}"/>
    <cellStyle name="Normal" xfId="0" builtinId="0"/>
    <cellStyle name="Normal 2" xfId="1" xr:uid="{00000000-0005-0000-0000-000049000000}"/>
    <cellStyle name="Normal 2 2" xfId="72" xr:uid="{00000000-0005-0000-0000-00004A000000}"/>
    <cellStyle name="Normal 3" xfId="73" xr:uid="{00000000-0005-0000-0000-00004B000000}"/>
    <cellStyle name="Normal 3 2" xfId="74" xr:uid="{00000000-0005-0000-0000-00004C000000}"/>
    <cellStyle name="Normal 4" xfId="75" xr:uid="{00000000-0005-0000-0000-00004D000000}"/>
    <cellStyle name="Normal 4 2" xfId="76" xr:uid="{00000000-0005-0000-0000-00004E000000}"/>
    <cellStyle name="Normal 5" xfId="77" xr:uid="{00000000-0005-0000-0000-00004F000000}"/>
    <cellStyle name="Notas 2" xfId="78" xr:uid="{00000000-0005-0000-0000-000050000000}"/>
    <cellStyle name="Notas 3" xfId="79" xr:uid="{00000000-0005-0000-0000-000051000000}"/>
    <cellStyle name="Porcentaje 2" xfId="80" xr:uid="{00000000-0005-0000-0000-000052000000}"/>
    <cellStyle name="Porcentual 2" xfId="81" xr:uid="{00000000-0005-0000-0000-000053000000}"/>
    <cellStyle name="Salida 2" xfId="82" xr:uid="{00000000-0005-0000-0000-000054000000}"/>
    <cellStyle name="Salida 3" xfId="83" xr:uid="{00000000-0005-0000-0000-000055000000}"/>
    <cellStyle name="Texto de advertencia 2" xfId="84" xr:uid="{00000000-0005-0000-0000-000056000000}"/>
    <cellStyle name="Texto de advertencia 3" xfId="85" xr:uid="{00000000-0005-0000-0000-000057000000}"/>
    <cellStyle name="Texto explicativo 2" xfId="86" xr:uid="{00000000-0005-0000-0000-000058000000}"/>
    <cellStyle name="Texto explicativo 3" xfId="87" xr:uid="{00000000-0005-0000-0000-000059000000}"/>
    <cellStyle name="Título 1 2" xfId="88" xr:uid="{00000000-0005-0000-0000-00005A000000}"/>
    <cellStyle name="Título 1 3" xfId="89" xr:uid="{00000000-0005-0000-0000-00005B000000}"/>
    <cellStyle name="Título 2 2" xfId="90" xr:uid="{00000000-0005-0000-0000-00005C000000}"/>
    <cellStyle name="Título 2 3" xfId="91" xr:uid="{00000000-0005-0000-0000-00005D000000}"/>
    <cellStyle name="Título 3 2" xfId="92" xr:uid="{00000000-0005-0000-0000-00005E000000}"/>
    <cellStyle name="Título 3 3" xfId="93" xr:uid="{00000000-0005-0000-0000-00005F000000}"/>
    <cellStyle name="Título 4" xfId="94" xr:uid="{00000000-0005-0000-0000-000060000000}"/>
    <cellStyle name="Título 5" xfId="95" xr:uid="{00000000-0005-0000-0000-000061000000}"/>
    <cellStyle name="Total 2" xfId="96" xr:uid="{00000000-0005-0000-0000-000062000000}"/>
    <cellStyle name="Total 3" xfId="97" xr:uid="{00000000-0005-0000-0000-000063000000}"/>
  </cellStyles>
  <dxfs count="56">
    <dxf>
      <fill>
        <patternFill>
          <bgColor theme="9" tint="-0.24994659260841701"/>
        </patternFill>
      </fill>
    </dxf>
    <dxf>
      <fill>
        <patternFill>
          <bgColor theme="9" tint="-0.24994659260841701"/>
        </patternFill>
      </fill>
    </dxf>
    <dxf>
      <fill>
        <patternFill>
          <bgColor theme="9" tint="-0.24994659260841701"/>
        </patternFill>
      </fill>
    </dxf>
    <dxf>
      <font>
        <b val="0"/>
        <i/>
        <strike/>
        <color theme="0" tint="-0.14996795556505021"/>
      </font>
    </dxf>
    <dxf>
      <font>
        <color theme="0"/>
      </font>
      <fill>
        <patternFill patternType="none">
          <bgColor auto="1"/>
        </patternFill>
      </fill>
    </dxf>
    <dxf>
      <font>
        <b/>
        <i val="0"/>
      </font>
      <fill>
        <patternFill>
          <bgColor theme="8" tint="0.39994506668294322"/>
        </patternFill>
      </fill>
    </dxf>
    <dxf>
      <font>
        <b val="0"/>
        <i val="0"/>
        <color auto="1"/>
      </font>
      <fill>
        <patternFill>
          <bgColor theme="9" tint="0.39994506668294322"/>
        </patternFill>
      </fill>
    </dxf>
    <dxf>
      <border>
        <bottom style="thin">
          <color auto="1"/>
        </bottom>
        <vertical/>
        <horizontal/>
      </border>
    </dxf>
    <dxf>
      <font>
        <b/>
        <i/>
        <color rgb="FFFF0000"/>
      </font>
    </dxf>
    <dxf>
      <font>
        <b/>
        <i val="0"/>
      </font>
      <fill>
        <patternFill>
          <bgColor theme="8" tint="0.39994506668294322"/>
        </patternFill>
      </fill>
    </dxf>
    <dxf>
      <font>
        <b val="0"/>
        <i val="0"/>
        <color auto="1"/>
      </font>
      <fill>
        <patternFill>
          <bgColor theme="9" tint="0.39994506668294322"/>
        </patternFill>
      </fill>
    </dxf>
    <dxf>
      <fill>
        <patternFill>
          <bgColor rgb="FFFFFF00"/>
        </patternFill>
      </fill>
    </dxf>
    <dxf>
      <font>
        <b/>
        <i val="0"/>
      </font>
      <fill>
        <patternFill>
          <bgColor theme="6" tint="0.39994506668294322"/>
        </patternFill>
      </fill>
      <border>
        <top style="thin">
          <color auto="1"/>
        </top>
        <bottom style="thin">
          <color auto="1"/>
        </bottom>
      </border>
    </dxf>
    <dxf>
      <fill>
        <patternFill>
          <bgColor rgb="FFFFFF00"/>
        </patternFill>
      </fill>
    </dxf>
    <dxf>
      <font>
        <color theme="0"/>
      </font>
    </dxf>
    <dxf>
      <font>
        <color theme="1"/>
      </font>
      <fill>
        <patternFill>
          <bgColor rgb="FFFFFF00"/>
        </patternFill>
      </fill>
    </dxf>
    <dxf>
      <font>
        <color theme="0"/>
      </font>
      <fill>
        <patternFill patternType="none">
          <bgColor auto="1"/>
        </patternFill>
      </fill>
    </dxf>
    <dxf>
      <font>
        <b/>
        <i val="0"/>
      </font>
      <fill>
        <patternFill>
          <bgColor theme="6" tint="0.39994506668294322"/>
        </patternFill>
      </fill>
      <border>
        <top style="thin">
          <color auto="1"/>
        </top>
        <bottom style="thin">
          <color auto="1"/>
        </bottom>
      </border>
    </dxf>
    <dxf>
      <font>
        <b val="0"/>
        <i/>
        <strike/>
        <color theme="0" tint="-0.14996795556505021"/>
      </font>
    </dxf>
    <dxf>
      <font>
        <color theme="0"/>
      </font>
      <fill>
        <patternFill patternType="none">
          <bgColor auto="1"/>
        </patternFill>
      </fill>
    </dxf>
    <dxf>
      <font>
        <b/>
        <i val="0"/>
      </font>
      <fill>
        <patternFill>
          <bgColor theme="8" tint="0.39994506668294322"/>
        </patternFill>
      </fill>
    </dxf>
    <dxf>
      <font>
        <b val="0"/>
        <i val="0"/>
        <color auto="1"/>
      </font>
      <fill>
        <patternFill>
          <bgColor theme="9" tint="0.39994506668294322"/>
        </patternFill>
      </fill>
    </dxf>
    <dxf>
      <border>
        <bottom style="thin">
          <color auto="1"/>
        </bottom>
        <vertical/>
        <horizontal/>
      </border>
    </dxf>
    <dxf>
      <font>
        <b/>
        <i/>
        <color rgb="FFFF0000"/>
      </font>
    </dxf>
    <dxf>
      <font>
        <b/>
        <i val="0"/>
      </font>
      <fill>
        <patternFill>
          <bgColor theme="8" tint="0.39994506668294322"/>
        </patternFill>
      </fill>
    </dxf>
    <dxf>
      <font>
        <b val="0"/>
        <i val="0"/>
        <color auto="1"/>
      </font>
      <fill>
        <patternFill>
          <bgColor theme="9" tint="0.39994506668294322"/>
        </patternFill>
      </fill>
    </dxf>
    <dxf>
      <fill>
        <patternFill>
          <bgColor rgb="FFFFFF00"/>
        </patternFill>
      </fill>
    </dxf>
    <dxf>
      <font>
        <b/>
        <i val="0"/>
      </font>
      <fill>
        <patternFill>
          <bgColor theme="6" tint="0.39994506668294322"/>
        </patternFill>
      </fill>
      <border>
        <top style="thin">
          <color auto="1"/>
        </top>
        <bottom style="thin">
          <color auto="1"/>
        </bottom>
      </border>
    </dxf>
    <dxf>
      <fill>
        <patternFill>
          <bgColor rgb="FFFFFF00"/>
        </patternFill>
      </fill>
    </dxf>
    <dxf>
      <font>
        <color theme="0"/>
      </font>
    </dxf>
    <dxf>
      <font>
        <color theme="1"/>
      </font>
      <fill>
        <patternFill>
          <bgColor rgb="FFFFFF00"/>
        </patternFill>
      </fill>
    </dxf>
    <dxf>
      <font>
        <color theme="0"/>
      </font>
      <fill>
        <patternFill patternType="none">
          <bgColor auto="1"/>
        </patternFill>
      </fill>
    </dxf>
    <dxf>
      <font>
        <b/>
        <i val="0"/>
      </font>
      <fill>
        <patternFill>
          <bgColor theme="6" tint="0.39994506668294322"/>
        </patternFill>
      </fill>
      <border>
        <top style="thin">
          <color auto="1"/>
        </top>
        <bottom style="thin">
          <color auto="1"/>
        </bottom>
      </border>
    </dxf>
    <dxf>
      <font>
        <b val="0"/>
        <i/>
        <strike/>
        <color theme="0" tint="-0.14996795556505021"/>
      </font>
    </dxf>
    <dxf>
      <font>
        <color theme="0"/>
      </font>
      <fill>
        <patternFill patternType="none">
          <bgColor auto="1"/>
        </patternFill>
      </fill>
    </dxf>
    <dxf>
      <font>
        <b/>
        <i val="0"/>
      </font>
      <fill>
        <patternFill>
          <bgColor theme="8" tint="0.39994506668294322"/>
        </patternFill>
      </fill>
    </dxf>
    <dxf>
      <font>
        <b val="0"/>
        <i val="0"/>
        <color auto="1"/>
      </font>
      <fill>
        <patternFill>
          <bgColor theme="9" tint="0.39994506668294322"/>
        </patternFill>
      </fill>
    </dxf>
    <dxf>
      <border>
        <bottom style="thin">
          <color auto="1"/>
        </bottom>
        <vertical/>
        <horizontal/>
      </border>
    </dxf>
    <dxf>
      <font>
        <b/>
        <i/>
        <color rgb="FFFF0000"/>
      </font>
    </dxf>
    <dxf>
      <font>
        <b/>
        <i val="0"/>
      </font>
      <fill>
        <patternFill>
          <bgColor theme="8" tint="0.39994506668294322"/>
        </patternFill>
      </fill>
    </dxf>
    <dxf>
      <font>
        <b val="0"/>
        <i val="0"/>
        <color auto="1"/>
      </font>
      <fill>
        <patternFill>
          <bgColor theme="9" tint="0.39994506668294322"/>
        </patternFill>
      </fill>
    </dxf>
    <dxf>
      <fill>
        <patternFill>
          <bgColor rgb="FFFFFF00"/>
        </patternFill>
      </fill>
    </dxf>
    <dxf>
      <font>
        <b/>
        <i val="0"/>
      </font>
      <fill>
        <patternFill>
          <bgColor theme="6" tint="0.39994506668294322"/>
        </patternFill>
      </fill>
      <border>
        <top style="thin">
          <color auto="1"/>
        </top>
        <bottom style="thin">
          <color auto="1"/>
        </bottom>
      </border>
    </dxf>
    <dxf>
      <fill>
        <patternFill>
          <bgColor rgb="FFFFFF00"/>
        </patternFill>
      </fill>
    </dxf>
    <dxf>
      <font>
        <color theme="0"/>
      </font>
    </dxf>
    <dxf>
      <font>
        <color theme="1"/>
      </font>
      <fill>
        <patternFill>
          <bgColor rgb="FFFFFF00"/>
        </patternFill>
      </fill>
    </dxf>
    <dxf>
      <font>
        <color theme="0"/>
      </font>
      <fill>
        <patternFill patternType="none">
          <bgColor auto="1"/>
        </patternFill>
      </fill>
    </dxf>
    <dxf>
      <font>
        <b/>
        <i val="0"/>
      </font>
      <fill>
        <patternFill>
          <bgColor theme="6" tint="0.39994506668294322"/>
        </patternFill>
      </fill>
      <border>
        <top style="thin">
          <color auto="1"/>
        </top>
        <bottom style="thin">
          <color auto="1"/>
        </bottom>
      </border>
    </dxf>
    <dxf>
      <numFmt numFmtId="173" formatCode="###,###&quot; + INT&quot;"/>
    </dxf>
    <dxf>
      <font>
        <b val="0"/>
        <i val="0"/>
        <strike val="0"/>
        <color auto="1"/>
      </font>
    </dxf>
    <dxf>
      <font>
        <color theme="0"/>
      </font>
      <fill>
        <patternFill>
          <bgColor rgb="FFFF0000"/>
        </patternFill>
      </fill>
    </dxf>
    <dxf>
      <font>
        <color theme="0"/>
      </font>
      <fill>
        <patternFill>
          <bgColor rgb="FFFF0000"/>
        </patternFill>
      </fill>
    </dxf>
    <dxf>
      <font>
        <b val="0"/>
        <i val="0"/>
        <color theme="0"/>
      </font>
      <fill>
        <patternFill>
          <bgColor rgb="FFFF0000"/>
        </patternFill>
      </fill>
    </dxf>
    <dxf>
      <font>
        <color theme="0"/>
      </font>
    </dxf>
    <dxf>
      <font>
        <color theme="0"/>
      </font>
    </dxf>
    <dxf>
      <font>
        <b/>
        <i val="0"/>
        <color theme="0"/>
      </font>
      <fill>
        <patternFill>
          <bgColor rgb="FFFF0000"/>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9</xdr:row>
      <xdr:rowOff>0</xdr:rowOff>
    </xdr:from>
    <xdr:to>
      <xdr:col>9</xdr:col>
      <xdr:colOff>140904</xdr:colOff>
      <xdr:row>9</xdr:row>
      <xdr:rowOff>0</xdr:rowOff>
    </xdr:to>
    <xdr:pic>
      <xdr:nvPicPr>
        <xdr:cNvPr id="4" name="Picture 11" descr="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8100"/>
          <a:ext cx="1741104" cy="4545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49696</xdr:colOff>
      <xdr:row>0</xdr:row>
      <xdr:rowOff>32786</xdr:rowOff>
    </xdr:from>
    <xdr:to>
      <xdr:col>9</xdr:col>
      <xdr:colOff>63690</xdr:colOff>
      <xdr:row>2</xdr:row>
      <xdr:rowOff>149086</xdr:rowOff>
    </xdr:to>
    <xdr:pic>
      <xdr:nvPicPr>
        <xdr:cNvPr id="3" name="Imagen 2">
          <a:extLst>
            <a:ext uri="{FF2B5EF4-FFF2-40B4-BE49-F238E27FC236}">
              <a16:creationId xmlns:a16="http://schemas.microsoft.com/office/drawing/2014/main" id="{55AB26ED-88BD-4485-9A9B-27CEF21C679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696" y="32786"/>
          <a:ext cx="1739348" cy="4890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lson.aguirre/AppData/Local/Microsoft/Windows/Temporary%20Internet%20Files/Content.Outlook/N0K6A696/PLAN%20DE%20AMORTIZACION.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elson.aguirre/Documents/NELSON/INFORMES%20OFICINAS/MATRIZ%20CARTERA/Matriz%20Administracion%20Cartera%202013.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01.118\publico2\Documents%20and%20Settings\Administrador\Escritorio\Ajustes\2008\Abril\AJUSTES%20ABRIL%2020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DIRECCION%20FINANCIERA%20EBP/Financiera/Flujo%20de%20caja%202013%20proyectado%20Nelso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ontador\Estados%20Financieros\Documents%20and%20Settings\Administrador\Escritorio\GMF%20(4x1000)\A&#241;o%202007\Julio%202007\Semana%2030.5\GRAVAMEN%20DE%20MOVIMIENTO%20FINANCIE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Hoja2"/>
      <sheetName val="Hoja1"/>
      <sheetName val="Hoja3"/>
      <sheetName val="PLAN PAGOS"/>
      <sheetName val="PLAN PAGOS (2)"/>
      <sheetName val="PLAN UTRAVANCE"/>
      <sheetName val="USURA"/>
      <sheetName val="AMORT"/>
      <sheetName val="DTF"/>
      <sheetName val="UTRAVANCE"/>
      <sheetName val="CUOTAS MINIMA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s"/>
      <sheetName val="evoluti"/>
      <sheetName val="product"/>
      <sheetName val="lineas07052013 Nidia"/>
      <sheetName val="normal"/>
      <sheetName val="castigada"/>
      <sheetName val="MORA +120 no abogado"/>
      <sheetName val="NOMBRE-CODIGO-CREDITOS"/>
      <sheetName val="Abogados"/>
      <sheetName val="BaseEvol"/>
    </sheetNames>
    <sheetDataSet>
      <sheetData sheetId="0"/>
      <sheetData sheetId="1"/>
      <sheetData sheetId="2"/>
      <sheetData sheetId="3"/>
      <sheetData sheetId="4"/>
      <sheetData sheetId="5"/>
      <sheetData sheetId="6"/>
      <sheetData sheetId="7"/>
      <sheetData sheetId="8">
        <row r="3">
          <cell r="F3">
            <v>93409810</v>
          </cell>
          <cell r="G3" t="str">
            <v xml:space="preserve">ALARCON EDY MERKH                    </v>
          </cell>
        </row>
        <row r="4">
          <cell r="F4">
            <v>8735902</v>
          </cell>
          <cell r="G4" t="str">
            <v>BELEÑO MIGUEL ANGEL</v>
          </cell>
        </row>
        <row r="5">
          <cell r="F5">
            <v>26471170</v>
          </cell>
          <cell r="G5" t="str">
            <v xml:space="preserve">BONILLA TRUJILLO ARGENIS                     </v>
          </cell>
        </row>
        <row r="6">
          <cell r="F6">
            <v>12227128</v>
          </cell>
          <cell r="G6" t="str">
            <v>CASTRO TORRES HERNAN</v>
          </cell>
        </row>
        <row r="7">
          <cell r="F7">
            <v>40770418</v>
          </cell>
          <cell r="G7" t="str">
            <v xml:space="preserve">FAJARDO SWTHLANA                     </v>
          </cell>
        </row>
        <row r="8">
          <cell r="F8">
            <v>12122483</v>
          </cell>
          <cell r="G8" t="str">
            <v>GONZALEZ SOTO HERNANDO</v>
          </cell>
        </row>
        <row r="9">
          <cell r="F9">
            <v>4941546</v>
          </cell>
          <cell r="G9" t="str">
            <v>GRILLO ANTONIO MARIA</v>
          </cell>
        </row>
        <row r="10">
          <cell r="F10">
            <v>14435692</v>
          </cell>
          <cell r="G10" t="str">
            <v>MAGAÑA LUIS EDUARDO</v>
          </cell>
        </row>
        <row r="11">
          <cell r="F11">
            <v>12105535</v>
          </cell>
          <cell r="G11" t="str">
            <v>MANRIQUE BONILLA ALVARO</v>
          </cell>
        </row>
        <row r="12">
          <cell r="F12">
            <v>5297216</v>
          </cell>
          <cell r="G12" t="str">
            <v>OSPINA JOSE GUSTAVO</v>
          </cell>
        </row>
        <row r="13">
          <cell r="F13">
            <v>36314227</v>
          </cell>
          <cell r="G13" t="str">
            <v>OVIEDO SONIA LORENA</v>
          </cell>
        </row>
        <row r="14">
          <cell r="F14">
            <v>4919457</v>
          </cell>
          <cell r="G14" t="str">
            <v xml:space="preserve">RINCON MARCO ANTONIO                   </v>
          </cell>
        </row>
        <row r="15">
          <cell r="F15">
            <v>12120947</v>
          </cell>
          <cell r="G15" t="str">
            <v>ROA SALAZAR JAVIER</v>
          </cell>
        </row>
        <row r="16">
          <cell r="F16">
            <v>26422974</v>
          </cell>
          <cell r="G16" t="str">
            <v>ROZO TOLE NACTALY</v>
          </cell>
        </row>
        <row r="17">
          <cell r="F17">
            <v>19173043</v>
          </cell>
          <cell r="G17" t="str">
            <v>SALAZAR LUIS HUMBERTO</v>
          </cell>
        </row>
        <row r="18">
          <cell r="F18">
            <v>12236770</v>
          </cell>
          <cell r="G18" t="str">
            <v>TIMANA BOTICA NELSON</v>
          </cell>
        </row>
        <row r="19">
          <cell r="F19">
            <v>7700692</v>
          </cell>
          <cell r="G19" t="str">
            <v>VASQUEZ DUBERNEY</v>
          </cell>
        </row>
        <row r="20">
          <cell r="F20">
            <v>12129963</v>
          </cell>
          <cell r="G20" t="str">
            <v>ALVAREZ CARLOS REYNALDO</v>
          </cell>
        </row>
        <row r="21">
          <cell r="F21">
            <v>30722432</v>
          </cell>
          <cell r="G21" t="str">
            <v>ZUÑIGA JULIA BEATRIZ</v>
          </cell>
        </row>
        <row r="22">
          <cell r="F22">
            <v>19371038</v>
          </cell>
          <cell r="G22" t="str">
            <v>MONTAÑA OMAR ENRIQUE</v>
          </cell>
        </row>
        <row r="23">
          <cell r="F23" t="str">
            <v>S.A.</v>
          </cell>
          <cell r="G23" t="str">
            <v>SIN ABOGADO</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ENTAS"/>
      <sheetName val="NIT ANTERIOR"/>
      <sheetName val="NIT ACTUAL"/>
      <sheetName val="PFG"/>
      <sheetName val="NOM"/>
      <sheetName val="TD"/>
      <sheetName val="CAJ"/>
      <sheetName val="Gs F"/>
      <sheetName val="SS"/>
      <sheetName val="GMF"/>
      <sheetName val="OB FIN"/>
      <sheetName val="BCE"/>
      <sheetName val="DIF"/>
      <sheetName val="PPE"/>
      <sheetName val="G AD"/>
      <sheetName val="CR"/>
      <sheetName val="CDAT"/>
      <sheetName val="01"/>
      <sheetName val="02"/>
      <sheetName val="03"/>
      <sheetName val="04"/>
      <sheetName val="05"/>
      <sheetName val="07"/>
      <sheetName val="08"/>
      <sheetName val="09"/>
      <sheetName val="10"/>
      <sheetName val="11"/>
      <sheetName val="12"/>
      <sheetName val="13"/>
      <sheetName val="14"/>
      <sheetName val="15"/>
      <sheetName val="16"/>
      <sheetName val="17"/>
      <sheetName val="85"/>
      <sheetName val="00"/>
      <sheetName val="NOTAS"/>
      <sheetName val="CLAVE"/>
    </sheetNames>
    <sheetDataSet>
      <sheetData sheetId="0"/>
      <sheetData sheetId="1"/>
      <sheetData sheetId="2"/>
      <sheetData sheetId="3">
        <row r="1">
          <cell r="H1" t="str">
            <v>LLAVE</v>
          </cell>
          <cell r="I1" t="str">
            <v>VALOR</v>
          </cell>
        </row>
        <row r="2">
          <cell r="H2" t="str">
            <v>1011</v>
          </cell>
          <cell r="I2">
            <v>43613056668.139999</v>
          </cell>
        </row>
        <row r="3">
          <cell r="H3" t="str">
            <v>1021</v>
          </cell>
          <cell r="I3">
            <v>16863691382.67</v>
          </cell>
        </row>
        <row r="4">
          <cell r="H4" t="str">
            <v>1031</v>
          </cell>
          <cell r="I4">
            <v>5177182941.4200001</v>
          </cell>
        </row>
        <row r="5">
          <cell r="H5" t="str">
            <v>1041</v>
          </cell>
          <cell r="I5">
            <v>4854446271.5200005</v>
          </cell>
        </row>
        <row r="6">
          <cell r="H6" t="str">
            <v>1051</v>
          </cell>
          <cell r="I6">
            <v>4697332310.6700001</v>
          </cell>
        </row>
        <row r="7">
          <cell r="H7" t="str">
            <v>1071</v>
          </cell>
          <cell r="I7">
            <v>1928599529.45</v>
          </cell>
        </row>
        <row r="8">
          <cell r="H8" t="str">
            <v>1081</v>
          </cell>
          <cell r="I8">
            <v>3008499955.04</v>
          </cell>
        </row>
        <row r="9">
          <cell r="H9" t="str">
            <v>1091</v>
          </cell>
          <cell r="I9">
            <v>3716280613.5700002</v>
          </cell>
        </row>
        <row r="10">
          <cell r="H10" t="str">
            <v>1101</v>
          </cell>
          <cell r="I10">
            <v>6900289594.2200003</v>
          </cell>
        </row>
        <row r="11">
          <cell r="H11" t="str">
            <v>1111</v>
          </cell>
          <cell r="I11">
            <v>7553519259.0200005</v>
          </cell>
        </row>
        <row r="12">
          <cell r="H12" t="str">
            <v>1121</v>
          </cell>
          <cell r="I12">
            <v>1400592405.9100001</v>
          </cell>
        </row>
        <row r="13">
          <cell r="H13" t="str">
            <v>1131</v>
          </cell>
          <cell r="I13">
            <v>3204263561.1999998</v>
          </cell>
        </row>
        <row r="14">
          <cell r="H14" t="str">
            <v>1141</v>
          </cell>
          <cell r="I14">
            <v>3107286954.96</v>
          </cell>
        </row>
        <row r="15">
          <cell r="H15" t="str">
            <v>6851</v>
          </cell>
          <cell r="I15">
            <v>-5631022783.8100004</v>
          </cell>
        </row>
        <row r="16">
          <cell r="H16" t="str">
            <v>10111</v>
          </cell>
          <cell r="I16">
            <v>2579388624.5599999</v>
          </cell>
        </row>
        <row r="17">
          <cell r="H17" t="str">
            <v>10211</v>
          </cell>
          <cell r="I17">
            <v>1033858189.64</v>
          </cell>
        </row>
        <row r="18">
          <cell r="H18" t="str">
            <v>10311</v>
          </cell>
          <cell r="I18">
            <v>195382836.50999999</v>
          </cell>
        </row>
        <row r="19">
          <cell r="H19" t="str">
            <v>10411</v>
          </cell>
          <cell r="I19">
            <v>192883040.74000001</v>
          </cell>
        </row>
        <row r="20">
          <cell r="H20" t="str">
            <v>10511</v>
          </cell>
          <cell r="I20">
            <v>185817401.56999999</v>
          </cell>
        </row>
        <row r="21">
          <cell r="H21" t="str">
            <v>10711</v>
          </cell>
          <cell r="I21">
            <v>47445648.990000002</v>
          </cell>
        </row>
        <row r="22">
          <cell r="H22" t="str">
            <v>10811</v>
          </cell>
          <cell r="I22">
            <v>127205964.28</v>
          </cell>
        </row>
        <row r="23">
          <cell r="H23" t="str">
            <v>10911</v>
          </cell>
          <cell r="I23">
            <v>212700225.88999999</v>
          </cell>
        </row>
        <row r="24">
          <cell r="H24" t="str">
            <v>11011</v>
          </cell>
          <cell r="I24">
            <v>91848903.109999999</v>
          </cell>
        </row>
        <row r="25">
          <cell r="H25" t="str">
            <v>11111</v>
          </cell>
          <cell r="I25">
            <v>760585093.08000004</v>
          </cell>
        </row>
        <row r="26">
          <cell r="H26" t="str">
            <v>11211</v>
          </cell>
          <cell r="I26">
            <v>108153545.37</v>
          </cell>
        </row>
        <row r="27">
          <cell r="H27" t="str">
            <v>11311</v>
          </cell>
          <cell r="I27">
            <v>87390334.340000004</v>
          </cell>
        </row>
        <row r="28">
          <cell r="H28" t="str">
            <v>11411</v>
          </cell>
          <cell r="I28">
            <v>127577595.31999999</v>
          </cell>
        </row>
        <row r="29">
          <cell r="H29" t="str">
            <v>68511</v>
          </cell>
          <cell r="I29">
            <v>6995498955.8800001</v>
          </cell>
        </row>
        <row r="30">
          <cell r="H30" t="str">
            <v>1011105</v>
          </cell>
          <cell r="I30">
            <v>132750377</v>
          </cell>
        </row>
        <row r="31">
          <cell r="H31" t="str">
            <v>1021105</v>
          </cell>
          <cell r="I31">
            <v>55766007</v>
          </cell>
        </row>
        <row r="32">
          <cell r="H32" t="str">
            <v>1031105</v>
          </cell>
          <cell r="I32">
            <v>97921268</v>
          </cell>
        </row>
        <row r="33">
          <cell r="H33" t="str">
            <v>1041105</v>
          </cell>
          <cell r="I33">
            <v>60910918</v>
          </cell>
        </row>
        <row r="34">
          <cell r="H34" t="str">
            <v>1051105</v>
          </cell>
          <cell r="I34">
            <v>55591525</v>
          </cell>
        </row>
        <row r="35">
          <cell r="H35" t="str">
            <v>1071105</v>
          </cell>
          <cell r="I35">
            <v>462000</v>
          </cell>
        </row>
        <row r="36">
          <cell r="H36" t="str">
            <v>1081105</v>
          </cell>
          <cell r="I36">
            <v>51741580</v>
          </cell>
        </row>
        <row r="37">
          <cell r="H37" t="str">
            <v>1091105</v>
          </cell>
          <cell r="I37">
            <v>88444900</v>
          </cell>
        </row>
        <row r="38">
          <cell r="H38" t="str">
            <v>1101105</v>
          </cell>
          <cell r="I38">
            <v>6977850</v>
          </cell>
        </row>
        <row r="39">
          <cell r="H39" t="str">
            <v>1111105</v>
          </cell>
          <cell r="I39">
            <v>9112000</v>
          </cell>
        </row>
        <row r="40">
          <cell r="H40" t="str">
            <v>1121105</v>
          </cell>
          <cell r="I40">
            <v>38558000</v>
          </cell>
        </row>
        <row r="41">
          <cell r="H41" t="str">
            <v>1131105</v>
          </cell>
          <cell r="I41">
            <v>9962174</v>
          </cell>
        </row>
        <row r="42">
          <cell r="H42" t="str">
            <v>1141105</v>
          </cell>
          <cell r="I42">
            <v>32166216</v>
          </cell>
        </row>
        <row r="43">
          <cell r="H43" t="str">
            <v>6851105</v>
          </cell>
          <cell r="I43">
            <v>61385000</v>
          </cell>
        </row>
        <row r="44">
          <cell r="H44" t="str">
            <v>101110505</v>
          </cell>
          <cell r="I44">
            <v>131827377</v>
          </cell>
        </row>
        <row r="45">
          <cell r="H45" t="str">
            <v>102110505</v>
          </cell>
          <cell r="I45">
            <v>55074007</v>
          </cell>
        </row>
        <row r="46">
          <cell r="H46" t="str">
            <v>103110505</v>
          </cell>
          <cell r="I46">
            <v>97270268</v>
          </cell>
        </row>
        <row r="47">
          <cell r="H47" t="str">
            <v>104110505</v>
          </cell>
          <cell r="I47">
            <v>60218918</v>
          </cell>
        </row>
        <row r="48">
          <cell r="H48" t="str">
            <v>105110505</v>
          </cell>
          <cell r="I48">
            <v>55129525</v>
          </cell>
        </row>
        <row r="49">
          <cell r="H49" t="str">
            <v>108110505</v>
          </cell>
          <cell r="I49">
            <v>51279580</v>
          </cell>
        </row>
        <row r="50">
          <cell r="H50" t="str">
            <v>109110505</v>
          </cell>
          <cell r="I50">
            <v>87982900</v>
          </cell>
        </row>
        <row r="51">
          <cell r="H51" t="str">
            <v>110110505</v>
          </cell>
          <cell r="I51">
            <v>6285850</v>
          </cell>
        </row>
        <row r="52">
          <cell r="H52" t="str">
            <v>111110505</v>
          </cell>
          <cell r="I52">
            <v>8420000</v>
          </cell>
        </row>
        <row r="53">
          <cell r="H53" t="str">
            <v>112110505</v>
          </cell>
          <cell r="I53">
            <v>38084000</v>
          </cell>
        </row>
        <row r="54">
          <cell r="H54" t="str">
            <v>113110505</v>
          </cell>
          <cell r="I54">
            <v>9500174</v>
          </cell>
        </row>
        <row r="55">
          <cell r="H55" t="str">
            <v>114110505</v>
          </cell>
          <cell r="I55">
            <v>31704216</v>
          </cell>
        </row>
        <row r="56">
          <cell r="H56" t="str">
            <v>685110505</v>
          </cell>
          <cell r="I56">
            <v>60000000</v>
          </cell>
        </row>
        <row r="57">
          <cell r="H57" t="str">
            <v>10111050505</v>
          </cell>
          <cell r="I57">
            <v>131287377</v>
          </cell>
        </row>
        <row r="58">
          <cell r="H58" t="str">
            <v>10211050505</v>
          </cell>
          <cell r="I58">
            <v>55074007</v>
          </cell>
        </row>
        <row r="59">
          <cell r="H59" t="str">
            <v>10311050505</v>
          </cell>
          <cell r="I59">
            <v>97270268</v>
          </cell>
        </row>
        <row r="60">
          <cell r="H60" t="str">
            <v>10411050505</v>
          </cell>
          <cell r="I60">
            <v>58753898</v>
          </cell>
        </row>
        <row r="61">
          <cell r="H61" t="str">
            <v>10511050505</v>
          </cell>
          <cell r="I61">
            <v>39489525</v>
          </cell>
        </row>
        <row r="62">
          <cell r="H62" t="str">
            <v>10811050505</v>
          </cell>
          <cell r="I62">
            <v>34279580</v>
          </cell>
        </row>
        <row r="63">
          <cell r="H63" t="str">
            <v>10911050505</v>
          </cell>
          <cell r="I63">
            <v>27052900</v>
          </cell>
        </row>
        <row r="64">
          <cell r="H64" t="str">
            <v>11011050505</v>
          </cell>
          <cell r="I64">
            <v>6285850</v>
          </cell>
        </row>
        <row r="65">
          <cell r="H65" t="str">
            <v>11211050505</v>
          </cell>
          <cell r="I65">
            <v>38084000</v>
          </cell>
        </row>
        <row r="66">
          <cell r="H66" t="str">
            <v>11311050505</v>
          </cell>
          <cell r="I66">
            <v>1500174</v>
          </cell>
        </row>
        <row r="67">
          <cell r="H67" t="str">
            <v>11411050505</v>
          </cell>
          <cell r="I67">
            <v>31704216</v>
          </cell>
        </row>
        <row r="68">
          <cell r="H68" t="str">
            <v>68511050505</v>
          </cell>
          <cell r="I68">
            <v>60000000</v>
          </cell>
        </row>
        <row r="69">
          <cell r="H69" t="str">
            <v>10111050510</v>
          </cell>
          <cell r="I69">
            <v>540000</v>
          </cell>
        </row>
        <row r="70">
          <cell r="H70" t="str">
            <v>10411050510</v>
          </cell>
          <cell r="I70">
            <v>1465020</v>
          </cell>
        </row>
        <row r="71">
          <cell r="H71" t="str">
            <v>10511050510</v>
          </cell>
          <cell r="I71">
            <v>15640000</v>
          </cell>
        </row>
        <row r="72">
          <cell r="H72" t="str">
            <v>10811050510</v>
          </cell>
          <cell r="I72">
            <v>17000000</v>
          </cell>
        </row>
        <row r="73">
          <cell r="H73" t="str">
            <v>10911050510</v>
          </cell>
          <cell r="I73">
            <v>60930000</v>
          </cell>
        </row>
        <row r="74">
          <cell r="H74" t="str">
            <v>11111050510</v>
          </cell>
          <cell r="I74">
            <v>8420000</v>
          </cell>
        </row>
        <row r="75">
          <cell r="H75" t="str">
            <v>11311050510</v>
          </cell>
          <cell r="I75">
            <v>8000000</v>
          </cell>
        </row>
        <row r="76">
          <cell r="H76" t="str">
            <v>101110510</v>
          </cell>
          <cell r="I76">
            <v>923000</v>
          </cell>
        </row>
        <row r="77">
          <cell r="H77" t="str">
            <v>102110510</v>
          </cell>
          <cell r="I77">
            <v>692000</v>
          </cell>
        </row>
        <row r="78">
          <cell r="H78" t="str">
            <v>103110510</v>
          </cell>
          <cell r="I78">
            <v>651000</v>
          </cell>
        </row>
        <row r="79">
          <cell r="H79" t="str">
            <v>104110510</v>
          </cell>
          <cell r="I79">
            <v>692000</v>
          </cell>
        </row>
        <row r="80">
          <cell r="H80" t="str">
            <v>105110510</v>
          </cell>
          <cell r="I80">
            <v>462000</v>
          </cell>
        </row>
        <row r="81">
          <cell r="H81" t="str">
            <v>107110510</v>
          </cell>
          <cell r="I81">
            <v>462000</v>
          </cell>
        </row>
        <row r="82">
          <cell r="H82" t="str">
            <v>108110510</v>
          </cell>
          <cell r="I82">
            <v>462000</v>
          </cell>
        </row>
        <row r="83">
          <cell r="H83" t="str">
            <v>109110510</v>
          </cell>
          <cell r="I83">
            <v>462000</v>
          </cell>
        </row>
        <row r="84">
          <cell r="H84" t="str">
            <v>110110510</v>
          </cell>
          <cell r="I84">
            <v>692000</v>
          </cell>
        </row>
        <row r="85">
          <cell r="H85" t="str">
            <v>111110510</v>
          </cell>
          <cell r="I85">
            <v>692000</v>
          </cell>
        </row>
        <row r="86">
          <cell r="H86" t="str">
            <v>112110510</v>
          </cell>
          <cell r="I86">
            <v>474000</v>
          </cell>
        </row>
        <row r="87">
          <cell r="H87" t="str">
            <v>113110510</v>
          </cell>
          <cell r="I87">
            <v>462000</v>
          </cell>
        </row>
        <row r="88">
          <cell r="H88" t="str">
            <v>114110510</v>
          </cell>
          <cell r="I88">
            <v>462000</v>
          </cell>
        </row>
        <row r="89">
          <cell r="H89" t="str">
            <v>685110510</v>
          </cell>
          <cell r="I89">
            <v>1385000</v>
          </cell>
        </row>
        <row r="90">
          <cell r="H90" t="str">
            <v>1011110</v>
          </cell>
          <cell r="I90">
            <v>2076300568.5599999</v>
          </cell>
        </row>
        <row r="91">
          <cell r="H91" t="str">
            <v>1021110</v>
          </cell>
          <cell r="I91">
            <v>878092182.63999999</v>
          </cell>
        </row>
        <row r="92">
          <cell r="H92" t="str">
            <v>1031110</v>
          </cell>
          <cell r="I92">
            <v>17461568.510000002</v>
          </cell>
        </row>
        <row r="93">
          <cell r="H93" t="str">
            <v>1041110</v>
          </cell>
          <cell r="I93">
            <v>41972122.740000002</v>
          </cell>
        </row>
        <row r="94">
          <cell r="H94" t="str">
            <v>1051110</v>
          </cell>
          <cell r="I94">
            <v>65225876.57</v>
          </cell>
        </row>
        <row r="95">
          <cell r="H95" t="str">
            <v>1071110</v>
          </cell>
          <cell r="I95">
            <v>11983648.99</v>
          </cell>
        </row>
        <row r="96">
          <cell r="H96" t="str">
            <v>1081110</v>
          </cell>
          <cell r="I96">
            <v>30464384.280000001</v>
          </cell>
        </row>
        <row r="97">
          <cell r="H97" t="str">
            <v>1091110</v>
          </cell>
          <cell r="I97">
            <v>76255325.890000001</v>
          </cell>
        </row>
        <row r="98">
          <cell r="H98" t="str">
            <v>1101110</v>
          </cell>
          <cell r="I98">
            <v>29871053.109999999</v>
          </cell>
        </row>
        <row r="99">
          <cell r="H99" t="str">
            <v>1111110</v>
          </cell>
          <cell r="I99">
            <v>713132155.08000004</v>
          </cell>
        </row>
        <row r="100">
          <cell r="H100" t="str">
            <v>1121110</v>
          </cell>
          <cell r="I100">
            <v>37595545.369999997</v>
          </cell>
        </row>
        <row r="101">
          <cell r="H101" t="str">
            <v>1131110</v>
          </cell>
          <cell r="I101">
            <v>27428160.34</v>
          </cell>
        </row>
        <row r="102">
          <cell r="H102" t="str">
            <v>1141110</v>
          </cell>
          <cell r="I102">
            <v>40411379.32</v>
          </cell>
        </row>
        <row r="103">
          <cell r="H103" t="str">
            <v>6851110</v>
          </cell>
          <cell r="I103">
            <v>3061325307.96</v>
          </cell>
        </row>
        <row r="104">
          <cell r="H104" t="str">
            <v>101111005</v>
          </cell>
          <cell r="I104">
            <v>2076300568.5599999</v>
          </cell>
        </row>
        <row r="105">
          <cell r="H105" t="str">
            <v>102111005</v>
          </cell>
          <cell r="I105">
            <v>878092182.63999999</v>
          </cell>
        </row>
        <row r="106">
          <cell r="H106" t="str">
            <v>103111005</v>
          </cell>
          <cell r="I106">
            <v>17461568.510000002</v>
          </cell>
        </row>
        <row r="107">
          <cell r="H107" t="str">
            <v>104111005</v>
          </cell>
          <cell r="I107">
            <v>41972122.740000002</v>
          </cell>
        </row>
        <row r="108">
          <cell r="H108" t="str">
            <v>105111005</v>
          </cell>
          <cell r="I108">
            <v>65225876.57</v>
          </cell>
        </row>
        <row r="109">
          <cell r="H109" t="str">
            <v>107111005</v>
          </cell>
          <cell r="I109">
            <v>11983648.99</v>
          </cell>
        </row>
        <row r="110">
          <cell r="H110" t="str">
            <v>108111005</v>
          </cell>
          <cell r="I110">
            <v>30464384.280000001</v>
          </cell>
        </row>
        <row r="111">
          <cell r="H111" t="str">
            <v>109111005</v>
          </cell>
          <cell r="I111">
            <v>76255325.890000001</v>
          </cell>
        </row>
        <row r="112">
          <cell r="H112" t="str">
            <v>110111005</v>
          </cell>
          <cell r="I112">
            <v>29871053.109999999</v>
          </cell>
        </row>
        <row r="113">
          <cell r="H113" t="str">
            <v>111111005</v>
          </cell>
          <cell r="I113">
            <v>713132155.08000004</v>
          </cell>
        </row>
        <row r="114">
          <cell r="H114" t="str">
            <v>112111005</v>
          </cell>
          <cell r="I114">
            <v>37595545.369999997</v>
          </cell>
        </row>
        <row r="115">
          <cell r="H115" t="str">
            <v>113111005</v>
          </cell>
          <cell r="I115">
            <v>27428160.34</v>
          </cell>
        </row>
        <row r="116">
          <cell r="H116" t="str">
            <v>114111005</v>
          </cell>
          <cell r="I116">
            <v>40411379.32</v>
          </cell>
        </row>
        <row r="117">
          <cell r="H117" t="str">
            <v>685111005</v>
          </cell>
          <cell r="I117">
            <v>3061325307.96</v>
          </cell>
        </row>
        <row r="118">
          <cell r="H118" t="str">
            <v>10511100510</v>
          </cell>
          <cell r="I118">
            <v>52732017.649999999</v>
          </cell>
        </row>
        <row r="119">
          <cell r="H119" t="str">
            <v>11211100510</v>
          </cell>
          <cell r="I119">
            <v>30392628.079999998</v>
          </cell>
        </row>
        <row r="120">
          <cell r="H120" t="str">
            <v>11311100510</v>
          </cell>
          <cell r="I120">
            <v>24282223.420000002</v>
          </cell>
        </row>
        <row r="121">
          <cell r="H121" t="str">
            <v>68511100510</v>
          </cell>
          <cell r="I121">
            <v>36112456.740000002</v>
          </cell>
        </row>
        <row r="122">
          <cell r="H122" t="str">
            <v>1051110051009</v>
          </cell>
          <cell r="I122">
            <v>52732017.649999999</v>
          </cell>
        </row>
        <row r="123">
          <cell r="H123" t="str">
            <v>6851110051012</v>
          </cell>
          <cell r="I123">
            <v>36112456.740000002</v>
          </cell>
        </row>
        <row r="124">
          <cell r="H124" t="str">
            <v>1131110051018</v>
          </cell>
          <cell r="I124">
            <v>24282223.420000002</v>
          </cell>
        </row>
        <row r="125">
          <cell r="H125" t="str">
            <v>1121110051021</v>
          </cell>
          <cell r="I125">
            <v>30392628.079999998</v>
          </cell>
        </row>
        <row r="126">
          <cell r="H126" t="str">
            <v>10211100515</v>
          </cell>
          <cell r="I126">
            <v>79039565</v>
          </cell>
        </row>
        <row r="127">
          <cell r="H127" t="str">
            <v>10311100515</v>
          </cell>
          <cell r="I127">
            <v>17461568.510000002</v>
          </cell>
        </row>
        <row r="128">
          <cell r="H128" t="str">
            <v>10711100515</v>
          </cell>
          <cell r="I128">
            <v>14952.84</v>
          </cell>
        </row>
        <row r="129">
          <cell r="H129" t="str">
            <v>10811100515</v>
          </cell>
          <cell r="I129">
            <v>7848296.5</v>
          </cell>
        </row>
        <row r="130">
          <cell r="H130" t="str">
            <v>10911100515</v>
          </cell>
          <cell r="I130">
            <v>76255325.890000001</v>
          </cell>
        </row>
        <row r="131">
          <cell r="H131" t="str">
            <v>11111100515</v>
          </cell>
          <cell r="I131">
            <v>5748204.2599999998</v>
          </cell>
        </row>
        <row r="132">
          <cell r="H132" t="str">
            <v>11311100515</v>
          </cell>
          <cell r="I132">
            <v>3145936.92</v>
          </cell>
        </row>
        <row r="133">
          <cell r="H133" t="str">
            <v>68511100515</v>
          </cell>
          <cell r="I133">
            <v>55398516.030000001</v>
          </cell>
        </row>
        <row r="134">
          <cell r="H134" t="str">
            <v>1091110051503</v>
          </cell>
          <cell r="I134">
            <v>73747993.010000005</v>
          </cell>
        </row>
        <row r="135">
          <cell r="H135" t="str">
            <v>6851110051506</v>
          </cell>
          <cell r="I135">
            <v>55398516.030000001</v>
          </cell>
        </row>
        <row r="136">
          <cell r="H136" t="str">
            <v>1071110051509</v>
          </cell>
          <cell r="I136">
            <v>14952.84</v>
          </cell>
        </row>
        <row r="137">
          <cell r="H137" t="str">
            <v>1081110051512</v>
          </cell>
          <cell r="I137">
            <v>7848296.5</v>
          </cell>
        </row>
        <row r="138">
          <cell r="H138" t="str">
            <v>1031110051518</v>
          </cell>
          <cell r="I138">
            <v>4351636.8099999996</v>
          </cell>
        </row>
        <row r="139">
          <cell r="H139" t="str">
            <v>1031110051521</v>
          </cell>
          <cell r="I139">
            <v>13109931.699999999</v>
          </cell>
        </row>
        <row r="140">
          <cell r="H140" t="str">
            <v>1131110051524</v>
          </cell>
          <cell r="I140">
            <v>1440618</v>
          </cell>
        </row>
        <row r="141">
          <cell r="H141" t="str">
            <v>1131110051527</v>
          </cell>
          <cell r="I141">
            <v>1705318.92</v>
          </cell>
        </row>
        <row r="142">
          <cell r="H142" t="str">
            <v>1111110051533</v>
          </cell>
          <cell r="I142">
            <v>5748204.2599999998</v>
          </cell>
        </row>
        <row r="143">
          <cell r="H143" t="str">
            <v>1091110051536</v>
          </cell>
          <cell r="I143">
            <v>2007942.64</v>
          </cell>
        </row>
        <row r="144">
          <cell r="H144" t="str">
            <v>1091110051539</v>
          </cell>
          <cell r="I144">
            <v>499390.24</v>
          </cell>
        </row>
        <row r="145">
          <cell r="H145" t="str">
            <v>1021110051542</v>
          </cell>
          <cell r="I145">
            <v>79039565</v>
          </cell>
        </row>
        <row r="146">
          <cell r="H146" t="str">
            <v>10211100520</v>
          </cell>
          <cell r="I146">
            <v>305916733.36000001</v>
          </cell>
        </row>
        <row r="147">
          <cell r="H147" t="str">
            <v>68511100520</v>
          </cell>
          <cell r="I147">
            <v>128616128.12</v>
          </cell>
        </row>
        <row r="148">
          <cell r="H148" t="str">
            <v>6851110052003</v>
          </cell>
          <cell r="I148">
            <v>128616128.12</v>
          </cell>
        </row>
        <row r="149">
          <cell r="H149" t="str">
            <v>1021110052006</v>
          </cell>
          <cell r="I149">
            <v>6404949.21</v>
          </cell>
        </row>
        <row r="150">
          <cell r="H150" t="str">
            <v>1021110052009</v>
          </cell>
          <cell r="I150">
            <v>299511784.14999998</v>
          </cell>
        </row>
        <row r="151">
          <cell r="H151" t="str">
            <v>10211100525</v>
          </cell>
          <cell r="I151">
            <v>123007235.95</v>
          </cell>
        </row>
        <row r="152">
          <cell r="H152" t="str">
            <v>1021110052506</v>
          </cell>
          <cell r="I152">
            <v>123007235.95</v>
          </cell>
        </row>
        <row r="153">
          <cell r="H153" t="str">
            <v>10411100530</v>
          </cell>
          <cell r="I153">
            <v>41972122.740000002</v>
          </cell>
        </row>
        <row r="154">
          <cell r="H154" t="str">
            <v>1041110053003</v>
          </cell>
          <cell r="I154">
            <v>37310731.920000002</v>
          </cell>
        </row>
        <row r="155">
          <cell r="H155" t="str">
            <v>1041110053006</v>
          </cell>
          <cell r="I155">
            <v>4661390.82</v>
          </cell>
        </row>
        <row r="156">
          <cell r="H156" t="str">
            <v>68511100535</v>
          </cell>
          <cell r="I156">
            <v>389568819.55000001</v>
          </cell>
        </row>
        <row r="157">
          <cell r="H157" t="str">
            <v>6851110053503</v>
          </cell>
          <cell r="I157">
            <v>389568819.55000001</v>
          </cell>
        </row>
        <row r="158">
          <cell r="H158" t="str">
            <v>11111100540</v>
          </cell>
          <cell r="I158">
            <v>614302234.50999999</v>
          </cell>
        </row>
        <row r="159">
          <cell r="H159" t="str">
            <v>1111110054006</v>
          </cell>
          <cell r="I159">
            <v>614302234.50999999</v>
          </cell>
        </row>
        <row r="160">
          <cell r="H160" t="str">
            <v>10111100545</v>
          </cell>
          <cell r="I160">
            <v>2076300568.5599999</v>
          </cell>
        </row>
        <row r="161">
          <cell r="H161" t="str">
            <v>10211100545</v>
          </cell>
          <cell r="I161">
            <v>370128648.32999998</v>
          </cell>
        </row>
        <row r="162">
          <cell r="H162" t="str">
            <v>10511100545</v>
          </cell>
          <cell r="I162">
            <v>12493858.92</v>
          </cell>
        </row>
        <row r="163">
          <cell r="H163" t="str">
            <v>10711100545</v>
          </cell>
          <cell r="I163">
            <v>11968696.15</v>
          </cell>
        </row>
        <row r="164">
          <cell r="H164" t="str">
            <v>10811100545</v>
          </cell>
          <cell r="I164">
            <v>22616087.780000001</v>
          </cell>
        </row>
        <row r="165">
          <cell r="H165" t="str">
            <v>11011100545</v>
          </cell>
          <cell r="I165">
            <v>29871053.109999999</v>
          </cell>
        </row>
        <row r="166">
          <cell r="H166" t="str">
            <v>11111100545</v>
          </cell>
          <cell r="I166">
            <v>93081716.310000002</v>
          </cell>
        </row>
        <row r="167">
          <cell r="H167" t="str">
            <v>11211100545</v>
          </cell>
          <cell r="I167">
            <v>7202917.29</v>
          </cell>
        </row>
        <row r="168">
          <cell r="H168" t="str">
            <v>11411100545</v>
          </cell>
          <cell r="I168">
            <v>40411379.32</v>
          </cell>
        </row>
        <row r="169">
          <cell r="H169" t="str">
            <v>68511100545</v>
          </cell>
          <cell r="I169">
            <v>2451629387.52</v>
          </cell>
        </row>
        <row r="170">
          <cell r="H170" t="str">
            <v>6851110054503</v>
          </cell>
          <cell r="I170">
            <v>421491206</v>
          </cell>
        </row>
        <row r="171">
          <cell r="H171" t="str">
            <v>1121110054506</v>
          </cell>
          <cell r="I171">
            <v>419856</v>
          </cell>
        </row>
        <row r="172">
          <cell r="H172" t="str">
            <v>1051110054509</v>
          </cell>
          <cell r="I172">
            <v>12493858.92</v>
          </cell>
        </row>
        <row r="173">
          <cell r="H173" t="str">
            <v>1121110054512</v>
          </cell>
          <cell r="I173">
            <v>92095</v>
          </cell>
        </row>
        <row r="174">
          <cell r="H174" t="str">
            <v>6851110054515</v>
          </cell>
          <cell r="I174">
            <v>1233977754.4300001</v>
          </cell>
        </row>
        <row r="175">
          <cell r="H175" t="str">
            <v>1011110054521</v>
          </cell>
          <cell r="I175">
            <v>1815998021.51</v>
          </cell>
        </row>
        <row r="176">
          <cell r="H176" t="str">
            <v>6851110054524</v>
          </cell>
          <cell r="I176">
            <v>208774732.37</v>
          </cell>
        </row>
        <row r="177">
          <cell r="H177" t="str">
            <v>6851110054527</v>
          </cell>
          <cell r="I177">
            <v>2681433.2999999998</v>
          </cell>
        </row>
        <row r="178">
          <cell r="H178" t="str">
            <v>1011110054530</v>
          </cell>
          <cell r="I178">
            <v>260302547.05000001</v>
          </cell>
        </row>
        <row r="179">
          <cell r="H179" t="str">
            <v>1101110054533</v>
          </cell>
          <cell r="I179">
            <v>29871053.109999999</v>
          </cell>
        </row>
        <row r="180">
          <cell r="H180" t="str">
            <v>6851110054536</v>
          </cell>
          <cell r="I180">
            <v>583733566.46000004</v>
          </cell>
        </row>
        <row r="181">
          <cell r="H181" t="str">
            <v>6851110054539</v>
          </cell>
          <cell r="I181">
            <v>970694.96</v>
          </cell>
        </row>
        <row r="182">
          <cell r="H182" t="str">
            <v>1081110054542</v>
          </cell>
          <cell r="I182">
            <v>22616087.780000001</v>
          </cell>
        </row>
        <row r="183">
          <cell r="H183" t="str">
            <v>1071110054545</v>
          </cell>
          <cell r="I183">
            <v>11968696.15</v>
          </cell>
        </row>
        <row r="184">
          <cell r="H184" t="str">
            <v>1021110054548</v>
          </cell>
          <cell r="I184">
            <v>370128648.32999998</v>
          </cell>
        </row>
        <row r="185">
          <cell r="H185" t="str">
            <v>1141110054551</v>
          </cell>
          <cell r="I185">
            <v>40411379.32</v>
          </cell>
        </row>
        <row r="186">
          <cell r="H186" t="str">
            <v>1121110054554</v>
          </cell>
          <cell r="I186">
            <v>6523135.29</v>
          </cell>
        </row>
        <row r="187">
          <cell r="H187" t="str">
            <v>1111110054557</v>
          </cell>
          <cell r="I187">
            <v>60710991.310000002</v>
          </cell>
        </row>
        <row r="188">
          <cell r="H188" t="str">
            <v>1111110054560</v>
          </cell>
          <cell r="I188">
            <v>32370725</v>
          </cell>
        </row>
        <row r="189">
          <cell r="H189" t="str">
            <v>1121110054563</v>
          </cell>
          <cell r="I189">
            <v>167831</v>
          </cell>
        </row>
        <row r="190">
          <cell r="H190" t="str">
            <v>1011115</v>
          </cell>
          <cell r="I190">
            <v>370000000</v>
          </cell>
        </row>
        <row r="191">
          <cell r="H191" t="str">
            <v>1021115</v>
          </cell>
          <cell r="I191">
            <v>100000000</v>
          </cell>
        </row>
        <row r="192">
          <cell r="H192" t="str">
            <v>1031115</v>
          </cell>
          <cell r="I192">
            <v>80000000</v>
          </cell>
        </row>
        <row r="193">
          <cell r="H193" t="str">
            <v>1041115</v>
          </cell>
          <cell r="I193">
            <v>90000000</v>
          </cell>
        </row>
        <row r="194">
          <cell r="H194" t="str">
            <v>1051115</v>
          </cell>
          <cell r="I194">
            <v>65000000</v>
          </cell>
        </row>
        <row r="195">
          <cell r="H195" t="str">
            <v>1071115</v>
          </cell>
          <cell r="I195">
            <v>35000000</v>
          </cell>
        </row>
        <row r="196">
          <cell r="H196" t="str">
            <v>1081115</v>
          </cell>
          <cell r="I196">
            <v>45000000</v>
          </cell>
        </row>
        <row r="197">
          <cell r="H197" t="str">
            <v>1091115</v>
          </cell>
          <cell r="I197">
            <v>48000000</v>
          </cell>
        </row>
        <row r="198">
          <cell r="H198" t="str">
            <v>1101115</v>
          </cell>
          <cell r="I198">
            <v>55000000</v>
          </cell>
        </row>
        <row r="199">
          <cell r="H199" t="str">
            <v>1111115</v>
          </cell>
          <cell r="I199">
            <v>38176243</v>
          </cell>
        </row>
        <row r="200">
          <cell r="H200" t="str">
            <v>1121115</v>
          </cell>
          <cell r="I200">
            <v>30000000</v>
          </cell>
        </row>
        <row r="201">
          <cell r="H201" t="str">
            <v>1131115</v>
          </cell>
          <cell r="I201">
            <v>50000000</v>
          </cell>
        </row>
        <row r="202">
          <cell r="H202" t="str">
            <v>1141115</v>
          </cell>
          <cell r="I202">
            <v>55000000</v>
          </cell>
        </row>
        <row r="203">
          <cell r="H203" t="str">
            <v>101111510</v>
          </cell>
          <cell r="I203">
            <v>370000000</v>
          </cell>
        </row>
        <row r="204">
          <cell r="H204" t="str">
            <v>102111510</v>
          </cell>
          <cell r="I204">
            <v>100000000</v>
          </cell>
        </row>
        <row r="205">
          <cell r="H205" t="str">
            <v>103111510</v>
          </cell>
          <cell r="I205">
            <v>80000000</v>
          </cell>
        </row>
        <row r="206">
          <cell r="H206" t="str">
            <v>104111510</v>
          </cell>
          <cell r="I206">
            <v>90000000</v>
          </cell>
        </row>
        <row r="207">
          <cell r="H207" t="str">
            <v>105111510</v>
          </cell>
          <cell r="I207">
            <v>65000000</v>
          </cell>
        </row>
        <row r="208">
          <cell r="H208" t="str">
            <v>107111510</v>
          </cell>
          <cell r="I208">
            <v>35000000</v>
          </cell>
        </row>
        <row r="209">
          <cell r="H209" t="str">
            <v>108111510</v>
          </cell>
          <cell r="I209">
            <v>45000000</v>
          </cell>
        </row>
        <row r="210">
          <cell r="H210" t="str">
            <v>109111510</v>
          </cell>
          <cell r="I210">
            <v>48000000</v>
          </cell>
        </row>
        <row r="211">
          <cell r="H211" t="str">
            <v>110111510</v>
          </cell>
          <cell r="I211">
            <v>55000000</v>
          </cell>
        </row>
        <row r="212">
          <cell r="H212" t="str">
            <v>111111510</v>
          </cell>
          <cell r="I212">
            <v>38176243</v>
          </cell>
        </row>
        <row r="213">
          <cell r="H213" t="str">
            <v>112111510</v>
          </cell>
          <cell r="I213">
            <v>30000000</v>
          </cell>
        </row>
        <row r="214">
          <cell r="H214" t="str">
            <v>113111510</v>
          </cell>
          <cell r="I214">
            <v>50000000</v>
          </cell>
        </row>
        <row r="215">
          <cell r="H215" t="str">
            <v>114111510</v>
          </cell>
          <cell r="I215">
            <v>55000000</v>
          </cell>
        </row>
        <row r="216">
          <cell r="H216" t="str">
            <v>10111151005</v>
          </cell>
          <cell r="I216">
            <v>300000000</v>
          </cell>
        </row>
        <row r="217">
          <cell r="H217" t="str">
            <v>10211151005</v>
          </cell>
          <cell r="I217">
            <v>48000000</v>
          </cell>
        </row>
        <row r="218">
          <cell r="H218" t="str">
            <v>10311151005</v>
          </cell>
          <cell r="I218">
            <v>50000000</v>
          </cell>
        </row>
        <row r="219">
          <cell r="H219" t="str">
            <v>10411151005</v>
          </cell>
          <cell r="I219">
            <v>50000000</v>
          </cell>
        </row>
        <row r="220">
          <cell r="H220" t="str">
            <v>10511151005</v>
          </cell>
          <cell r="I220">
            <v>40000000</v>
          </cell>
        </row>
        <row r="221">
          <cell r="H221" t="str">
            <v>10711151005</v>
          </cell>
          <cell r="I221">
            <v>25000000</v>
          </cell>
        </row>
        <row r="222">
          <cell r="H222" t="str">
            <v>10811151005</v>
          </cell>
          <cell r="I222">
            <v>30000000</v>
          </cell>
        </row>
        <row r="223">
          <cell r="H223" t="str">
            <v>10911151005</v>
          </cell>
          <cell r="I223">
            <v>28000000</v>
          </cell>
        </row>
        <row r="224">
          <cell r="H224" t="str">
            <v>11011151005</v>
          </cell>
          <cell r="I224">
            <v>30000000</v>
          </cell>
        </row>
        <row r="225">
          <cell r="H225" t="str">
            <v>11111151005</v>
          </cell>
          <cell r="I225">
            <v>18176243</v>
          </cell>
        </row>
        <row r="226">
          <cell r="H226" t="str">
            <v>11211151005</v>
          </cell>
          <cell r="I226">
            <v>20000000</v>
          </cell>
        </row>
        <row r="227">
          <cell r="H227" t="str">
            <v>11311151005</v>
          </cell>
          <cell r="I227">
            <v>30000000</v>
          </cell>
        </row>
        <row r="228">
          <cell r="H228" t="str">
            <v>11411151005</v>
          </cell>
          <cell r="I228">
            <v>30000000</v>
          </cell>
        </row>
        <row r="229">
          <cell r="H229" t="str">
            <v>10111151010</v>
          </cell>
          <cell r="I229">
            <v>10000000</v>
          </cell>
        </row>
        <row r="230">
          <cell r="H230" t="str">
            <v>10211151010</v>
          </cell>
          <cell r="I230">
            <v>2000000</v>
          </cell>
        </row>
        <row r="231">
          <cell r="H231" t="str">
            <v>10111151015</v>
          </cell>
          <cell r="I231">
            <v>60000000</v>
          </cell>
        </row>
        <row r="232">
          <cell r="H232" t="str">
            <v>10211151015</v>
          </cell>
          <cell r="I232">
            <v>50000000</v>
          </cell>
        </row>
        <row r="233">
          <cell r="H233" t="str">
            <v>10311151015</v>
          </cell>
          <cell r="I233">
            <v>30000000</v>
          </cell>
        </row>
        <row r="234">
          <cell r="H234" t="str">
            <v>10411151015</v>
          </cell>
          <cell r="I234">
            <v>40000000</v>
          </cell>
        </row>
        <row r="235">
          <cell r="H235" t="str">
            <v>10511151015</v>
          </cell>
          <cell r="I235">
            <v>25000000</v>
          </cell>
        </row>
        <row r="236">
          <cell r="H236" t="str">
            <v>10711151015</v>
          </cell>
          <cell r="I236">
            <v>10000000</v>
          </cell>
        </row>
        <row r="237">
          <cell r="H237" t="str">
            <v>10811151015</v>
          </cell>
          <cell r="I237">
            <v>15000000</v>
          </cell>
        </row>
        <row r="238">
          <cell r="H238" t="str">
            <v>10911151015</v>
          </cell>
          <cell r="I238">
            <v>20000000</v>
          </cell>
        </row>
        <row r="239">
          <cell r="H239" t="str">
            <v>11011151015</v>
          </cell>
          <cell r="I239">
            <v>25000000</v>
          </cell>
        </row>
        <row r="240">
          <cell r="H240" t="str">
            <v>11111151015</v>
          </cell>
          <cell r="I240">
            <v>20000000</v>
          </cell>
        </row>
        <row r="241">
          <cell r="H241" t="str">
            <v>11211151015</v>
          </cell>
          <cell r="I241">
            <v>10000000</v>
          </cell>
        </row>
        <row r="242">
          <cell r="H242" t="str">
            <v>11311151015</v>
          </cell>
          <cell r="I242">
            <v>20000000</v>
          </cell>
        </row>
        <row r="243">
          <cell r="H243" t="str">
            <v>11411151015</v>
          </cell>
          <cell r="I243">
            <v>25000000</v>
          </cell>
        </row>
        <row r="244">
          <cell r="H244" t="str">
            <v>6851120</v>
          </cell>
          <cell r="I244">
            <v>3872788647.9200001</v>
          </cell>
        </row>
        <row r="245">
          <cell r="H245" t="str">
            <v>685112005</v>
          </cell>
          <cell r="I245">
            <v>3872788647.9200001</v>
          </cell>
        </row>
        <row r="246">
          <cell r="H246" t="str">
            <v>68511200510</v>
          </cell>
          <cell r="I246">
            <v>3872788647.9200001</v>
          </cell>
        </row>
        <row r="247">
          <cell r="H247" t="str">
            <v>6851120051003</v>
          </cell>
          <cell r="I247">
            <v>3872788647.9200001</v>
          </cell>
        </row>
        <row r="248">
          <cell r="H248" t="str">
            <v>1011130</v>
          </cell>
          <cell r="I248">
            <v>337679</v>
          </cell>
        </row>
        <row r="249">
          <cell r="H249" t="str">
            <v>1111130</v>
          </cell>
          <cell r="I249">
            <v>164695</v>
          </cell>
        </row>
        <row r="250">
          <cell r="H250" t="str">
            <v>1121130</v>
          </cell>
          <cell r="I250">
            <v>2000000</v>
          </cell>
        </row>
        <row r="251">
          <cell r="H251" t="str">
            <v>101113005</v>
          </cell>
          <cell r="I251">
            <v>337679</v>
          </cell>
        </row>
        <row r="252">
          <cell r="H252" t="str">
            <v>111113005</v>
          </cell>
          <cell r="I252">
            <v>164695</v>
          </cell>
        </row>
        <row r="253">
          <cell r="H253" t="str">
            <v>112113005</v>
          </cell>
          <cell r="I253">
            <v>2000000</v>
          </cell>
        </row>
        <row r="254">
          <cell r="H254" t="str">
            <v>11211300510</v>
          </cell>
          <cell r="I254">
            <v>2000000</v>
          </cell>
        </row>
        <row r="255">
          <cell r="H255" t="str">
            <v>1121130051021</v>
          </cell>
          <cell r="I255">
            <v>2000000</v>
          </cell>
        </row>
        <row r="256">
          <cell r="H256" t="str">
            <v>10111300545</v>
          </cell>
          <cell r="I256">
            <v>337679</v>
          </cell>
        </row>
        <row r="257">
          <cell r="H257" t="str">
            <v>11111300545</v>
          </cell>
          <cell r="I257">
            <v>164695</v>
          </cell>
        </row>
        <row r="258">
          <cell r="H258" t="str">
            <v>1011130054530</v>
          </cell>
          <cell r="I258">
            <v>337679</v>
          </cell>
        </row>
        <row r="259">
          <cell r="H259" t="str">
            <v>1111130054557</v>
          </cell>
          <cell r="I259">
            <v>164695</v>
          </cell>
        </row>
        <row r="260">
          <cell r="H260" t="str">
            <v>68512</v>
          </cell>
          <cell r="I260">
            <v>524260184.27999997</v>
          </cell>
        </row>
        <row r="261">
          <cell r="H261" t="str">
            <v>6851203</v>
          </cell>
          <cell r="I261">
            <v>222616096</v>
          </cell>
        </row>
        <row r="262">
          <cell r="H262" t="str">
            <v>685120310</v>
          </cell>
          <cell r="I262">
            <v>222616096</v>
          </cell>
        </row>
        <row r="263">
          <cell r="H263" t="str">
            <v>6851203101500008600029644</v>
          </cell>
          <cell r="I263">
            <v>112616096</v>
          </cell>
        </row>
        <row r="264">
          <cell r="H264" t="str">
            <v>6851203102000008902030889</v>
          </cell>
          <cell r="I264">
            <v>110000000</v>
          </cell>
        </row>
        <row r="265">
          <cell r="H265" t="str">
            <v>6851206</v>
          </cell>
          <cell r="I265">
            <v>301644088.27999997</v>
          </cell>
        </row>
        <row r="266">
          <cell r="H266" t="str">
            <v>685120605</v>
          </cell>
          <cell r="I266">
            <v>301644088.27999997</v>
          </cell>
        </row>
        <row r="267">
          <cell r="H267" t="str">
            <v>6851206050500002001050185</v>
          </cell>
          <cell r="I267">
            <v>301644088.27999997</v>
          </cell>
        </row>
        <row r="268">
          <cell r="H268" t="str">
            <v>6851216</v>
          </cell>
          <cell r="I268">
            <v>10561866</v>
          </cell>
        </row>
        <row r="269">
          <cell r="H269" t="str">
            <v>68512160400008130109781</v>
          </cell>
          <cell r="I269">
            <v>250000</v>
          </cell>
        </row>
        <row r="270">
          <cell r="H270" t="str">
            <v>68512169500008915000159</v>
          </cell>
          <cell r="I270">
            <v>10311866</v>
          </cell>
        </row>
        <row r="271">
          <cell r="H271" t="str">
            <v>6851291</v>
          </cell>
          <cell r="I271">
            <v>-10561866</v>
          </cell>
        </row>
        <row r="272">
          <cell r="H272" t="str">
            <v>68512915500008130109781</v>
          </cell>
          <cell r="I272">
            <v>-250000</v>
          </cell>
        </row>
        <row r="273">
          <cell r="H273" t="str">
            <v>68512919500008915000159</v>
          </cell>
          <cell r="I273">
            <v>-10311866</v>
          </cell>
        </row>
        <row r="274">
          <cell r="H274" t="str">
            <v>11013</v>
          </cell>
          <cell r="I274">
            <v>2500000</v>
          </cell>
        </row>
        <row r="275">
          <cell r="H275" t="str">
            <v>68513</v>
          </cell>
          <cell r="I275">
            <v>-2500000</v>
          </cell>
        </row>
        <row r="276">
          <cell r="H276" t="str">
            <v>1101385</v>
          </cell>
          <cell r="I276">
            <v>2500000</v>
          </cell>
        </row>
        <row r="277">
          <cell r="H277" t="str">
            <v>6851385</v>
          </cell>
          <cell r="I277">
            <v>-2500000</v>
          </cell>
        </row>
        <row r="278">
          <cell r="H278" t="str">
            <v>110138505</v>
          </cell>
          <cell r="I278">
            <v>2500000</v>
          </cell>
        </row>
        <row r="279">
          <cell r="H279" t="str">
            <v>685138505</v>
          </cell>
          <cell r="I279">
            <v>-2500000</v>
          </cell>
        </row>
        <row r="280">
          <cell r="H280" t="str">
            <v>10114</v>
          </cell>
          <cell r="I280">
            <v>32313077991</v>
          </cell>
        </row>
        <row r="281">
          <cell r="H281" t="str">
            <v>10214</v>
          </cell>
          <cell r="I281">
            <v>10291366683</v>
          </cell>
        </row>
        <row r="282">
          <cell r="H282" t="str">
            <v>10314</v>
          </cell>
          <cell r="I282">
            <v>3146633983</v>
          </cell>
        </row>
        <row r="283">
          <cell r="H283" t="str">
            <v>10414</v>
          </cell>
          <cell r="I283">
            <v>4552350029</v>
          </cell>
        </row>
        <row r="284">
          <cell r="H284" t="str">
            <v>10514</v>
          </cell>
          <cell r="I284">
            <v>3367843127</v>
          </cell>
        </row>
        <row r="285">
          <cell r="H285" t="str">
            <v>10714</v>
          </cell>
          <cell r="I285">
            <v>1176583370</v>
          </cell>
        </row>
        <row r="286">
          <cell r="H286" t="str">
            <v>10814</v>
          </cell>
          <cell r="I286">
            <v>3685336281</v>
          </cell>
        </row>
        <row r="287">
          <cell r="H287" t="str">
            <v>10914</v>
          </cell>
          <cell r="I287">
            <v>1969631273</v>
          </cell>
        </row>
        <row r="288">
          <cell r="H288" t="str">
            <v>11014</v>
          </cell>
          <cell r="I288">
            <v>5166339293</v>
          </cell>
        </row>
        <row r="289">
          <cell r="H289" t="str">
            <v>11114</v>
          </cell>
          <cell r="I289">
            <v>6460709423</v>
          </cell>
        </row>
        <row r="290">
          <cell r="H290" t="str">
            <v>11214</v>
          </cell>
          <cell r="I290">
            <v>2840594259</v>
          </cell>
        </row>
        <row r="291">
          <cell r="H291" t="str">
            <v>11314</v>
          </cell>
          <cell r="I291">
            <v>2813718865</v>
          </cell>
        </row>
        <row r="292">
          <cell r="H292" t="str">
            <v>11414</v>
          </cell>
          <cell r="I292">
            <v>2701666350</v>
          </cell>
        </row>
        <row r="293">
          <cell r="H293" t="str">
            <v>1011411</v>
          </cell>
          <cell r="I293">
            <v>157862253</v>
          </cell>
        </row>
        <row r="294">
          <cell r="H294" t="str">
            <v>1021411</v>
          </cell>
          <cell r="I294">
            <v>25556770</v>
          </cell>
        </row>
        <row r="295">
          <cell r="H295" t="str">
            <v>1031411</v>
          </cell>
          <cell r="I295">
            <v>12519455</v>
          </cell>
        </row>
        <row r="296">
          <cell r="H296" t="str">
            <v>1041411</v>
          </cell>
          <cell r="I296">
            <v>5168932</v>
          </cell>
        </row>
        <row r="297">
          <cell r="H297" t="str">
            <v>1051411</v>
          </cell>
          <cell r="I297">
            <v>4228334</v>
          </cell>
        </row>
        <row r="298">
          <cell r="H298" t="str">
            <v>1071411</v>
          </cell>
          <cell r="I298">
            <v>21890084</v>
          </cell>
        </row>
        <row r="299">
          <cell r="H299" t="str">
            <v>1081411</v>
          </cell>
          <cell r="I299">
            <v>16018067</v>
          </cell>
        </row>
        <row r="300">
          <cell r="H300" t="str">
            <v>1091411</v>
          </cell>
          <cell r="I300">
            <v>5908414</v>
          </cell>
        </row>
        <row r="301">
          <cell r="H301" t="str">
            <v>1101411</v>
          </cell>
          <cell r="I301">
            <v>3450142</v>
          </cell>
        </row>
        <row r="302">
          <cell r="H302" t="str">
            <v>1111411</v>
          </cell>
          <cell r="I302">
            <v>125862462</v>
          </cell>
        </row>
        <row r="303">
          <cell r="H303" t="str">
            <v>1131411</v>
          </cell>
          <cell r="I303">
            <v>6464639</v>
          </cell>
        </row>
        <row r="304">
          <cell r="H304" t="str">
            <v>1141411</v>
          </cell>
          <cell r="I304">
            <v>3336898</v>
          </cell>
        </row>
        <row r="305">
          <cell r="H305" t="str">
            <v>101141105</v>
          </cell>
          <cell r="I305">
            <v>151795525</v>
          </cell>
        </row>
        <row r="306">
          <cell r="H306" t="str">
            <v>102141105</v>
          </cell>
          <cell r="I306">
            <v>25150019</v>
          </cell>
        </row>
        <row r="307">
          <cell r="H307" t="str">
            <v>103141105</v>
          </cell>
          <cell r="I307">
            <v>11979028</v>
          </cell>
        </row>
        <row r="308">
          <cell r="H308" t="str">
            <v>104141105</v>
          </cell>
          <cell r="I308">
            <v>5168932</v>
          </cell>
        </row>
        <row r="309">
          <cell r="H309" t="str">
            <v>105141105</v>
          </cell>
          <cell r="I309">
            <v>4228334</v>
          </cell>
        </row>
        <row r="310">
          <cell r="H310" t="str">
            <v>107141105</v>
          </cell>
          <cell r="I310">
            <v>21890084</v>
          </cell>
        </row>
        <row r="311">
          <cell r="H311" t="str">
            <v>108141105</v>
          </cell>
          <cell r="I311">
            <v>16018067</v>
          </cell>
        </row>
        <row r="312">
          <cell r="H312" t="str">
            <v>109141105</v>
          </cell>
          <cell r="I312">
            <v>5908414</v>
          </cell>
        </row>
        <row r="313">
          <cell r="H313" t="str">
            <v>110141105</v>
          </cell>
          <cell r="I313">
            <v>3450142</v>
          </cell>
        </row>
        <row r="314">
          <cell r="H314" t="str">
            <v>111141105</v>
          </cell>
          <cell r="I314">
            <v>124686791</v>
          </cell>
        </row>
        <row r="315">
          <cell r="H315" t="str">
            <v>113141105</v>
          </cell>
          <cell r="I315">
            <v>5464639</v>
          </cell>
        </row>
        <row r="316">
          <cell r="H316" t="str">
            <v>114141105</v>
          </cell>
          <cell r="I316">
            <v>3336898</v>
          </cell>
        </row>
        <row r="317">
          <cell r="H317" t="str">
            <v>101141110</v>
          </cell>
          <cell r="I317">
            <v>4556259</v>
          </cell>
        </row>
        <row r="318">
          <cell r="H318" t="str">
            <v>102141110</v>
          </cell>
          <cell r="I318">
            <v>406751</v>
          </cell>
        </row>
        <row r="319">
          <cell r="H319" t="str">
            <v>103141110</v>
          </cell>
          <cell r="I319">
            <v>540427</v>
          </cell>
        </row>
        <row r="320">
          <cell r="H320" t="str">
            <v>111141110</v>
          </cell>
          <cell r="I320">
            <v>1175671</v>
          </cell>
        </row>
        <row r="321">
          <cell r="H321" t="str">
            <v>113141110</v>
          </cell>
          <cell r="I321">
            <v>1000000</v>
          </cell>
        </row>
        <row r="322">
          <cell r="H322" t="str">
            <v>101141115</v>
          </cell>
          <cell r="I322">
            <v>1510469</v>
          </cell>
        </row>
        <row r="323">
          <cell r="H323" t="str">
            <v>1011412</v>
          </cell>
          <cell r="I323">
            <v>2975172073</v>
          </cell>
        </row>
        <row r="324">
          <cell r="H324" t="str">
            <v>1021412</v>
          </cell>
          <cell r="I324">
            <v>873541971</v>
          </cell>
        </row>
        <row r="325">
          <cell r="H325" t="str">
            <v>1031412</v>
          </cell>
          <cell r="I325">
            <v>202892088</v>
          </cell>
        </row>
        <row r="326">
          <cell r="H326" t="str">
            <v>1041412</v>
          </cell>
          <cell r="I326">
            <v>638899579</v>
          </cell>
        </row>
        <row r="327">
          <cell r="H327" t="str">
            <v>1051412</v>
          </cell>
          <cell r="I327">
            <v>77477829</v>
          </cell>
        </row>
        <row r="328">
          <cell r="H328" t="str">
            <v>1071412</v>
          </cell>
          <cell r="I328">
            <v>56647832</v>
          </cell>
        </row>
        <row r="329">
          <cell r="H329" t="str">
            <v>1081412</v>
          </cell>
          <cell r="I329">
            <v>132613605</v>
          </cell>
        </row>
        <row r="330">
          <cell r="H330" t="str">
            <v>1091412</v>
          </cell>
          <cell r="I330">
            <v>141956624</v>
          </cell>
        </row>
        <row r="331">
          <cell r="H331" t="str">
            <v>1101412</v>
          </cell>
          <cell r="I331">
            <v>654204492</v>
          </cell>
        </row>
        <row r="332">
          <cell r="H332" t="str">
            <v>1111412</v>
          </cell>
          <cell r="I332">
            <v>233987375</v>
          </cell>
        </row>
        <row r="333">
          <cell r="H333" t="str">
            <v>1121412</v>
          </cell>
          <cell r="I333">
            <v>7059338</v>
          </cell>
        </row>
        <row r="334">
          <cell r="H334" t="str">
            <v>1131412</v>
          </cell>
          <cell r="I334">
            <v>117554891</v>
          </cell>
        </row>
        <row r="335">
          <cell r="H335" t="str">
            <v>1141412</v>
          </cell>
          <cell r="I335">
            <v>114299371</v>
          </cell>
        </row>
        <row r="336">
          <cell r="H336" t="str">
            <v>101141205</v>
          </cell>
          <cell r="I336">
            <v>2753367991</v>
          </cell>
        </row>
        <row r="337">
          <cell r="H337" t="str">
            <v>102141205</v>
          </cell>
          <cell r="I337">
            <v>837715542</v>
          </cell>
        </row>
        <row r="338">
          <cell r="H338" t="str">
            <v>103141205</v>
          </cell>
          <cell r="I338">
            <v>159636805</v>
          </cell>
        </row>
        <row r="339">
          <cell r="H339" t="str">
            <v>104141205</v>
          </cell>
          <cell r="I339">
            <v>613142003</v>
          </cell>
        </row>
        <row r="340">
          <cell r="H340" t="str">
            <v>105141205</v>
          </cell>
          <cell r="I340">
            <v>76189949</v>
          </cell>
        </row>
        <row r="341">
          <cell r="H341" t="str">
            <v>107141205</v>
          </cell>
          <cell r="I341">
            <v>55991780</v>
          </cell>
        </row>
        <row r="342">
          <cell r="H342" t="str">
            <v>108141205</v>
          </cell>
          <cell r="I342">
            <v>115384328</v>
          </cell>
        </row>
        <row r="343">
          <cell r="H343" t="str">
            <v>109141205</v>
          </cell>
          <cell r="I343">
            <v>135249076</v>
          </cell>
        </row>
        <row r="344">
          <cell r="H344" t="str">
            <v>110141205</v>
          </cell>
          <cell r="I344">
            <v>482357470</v>
          </cell>
        </row>
        <row r="345">
          <cell r="H345" t="str">
            <v>111141205</v>
          </cell>
          <cell r="I345">
            <v>224292460</v>
          </cell>
        </row>
        <row r="346">
          <cell r="H346" t="str">
            <v>112141205</v>
          </cell>
          <cell r="I346">
            <v>6731777</v>
          </cell>
        </row>
        <row r="347">
          <cell r="H347" t="str">
            <v>113141205</v>
          </cell>
          <cell r="I347">
            <v>113768463</v>
          </cell>
        </row>
        <row r="348">
          <cell r="H348" t="str">
            <v>114141205</v>
          </cell>
          <cell r="I348">
            <v>111435791</v>
          </cell>
        </row>
        <row r="349">
          <cell r="H349" t="str">
            <v>101141210</v>
          </cell>
          <cell r="I349">
            <v>143366709</v>
          </cell>
        </row>
        <row r="350">
          <cell r="H350" t="str">
            <v>102141210</v>
          </cell>
          <cell r="I350">
            <v>29827104</v>
          </cell>
        </row>
        <row r="351">
          <cell r="H351" t="str">
            <v>103141210</v>
          </cell>
          <cell r="I351">
            <v>42116001</v>
          </cell>
        </row>
        <row r="352">
          <cell r="H352" t="str">
            <v>104141210</v>
          </cell>
          <cell r="I352">
            <v>13738518</v>
          </cell>
        </row>
        <row r="353">
          <cell r="H353" t="str">
            <v>105141210</v>
          </cell>
          <cell r="I353">
            <v>1016774</v>
          </cell>
        </row>
        <row r="354">
          <cell r="H354" t="str">
            <v>107141210</v>
          </cell>
          <cell r="I354">
            <v>656052</v>
          </cell>
        </row>
        <row r="355">
          <cell r="H355" t="str">
            <v>109141210</v>
          </cell>
          <cell r="I355">
            <v>4855518</v>
          </cell>
        </row>
        <row r="356">
          <cell r="H356" t="str">
            <v>110141210</v>
          </cell>
          <cell r="I356">
            <v>60121485</v>
          </cell>
        </row>
        <row r="357">
          <cell r="H357" t="str">
            <v>111141210</v>
          </cell>
          <cell r="I357">
            <v>7909475</v>
          </cell>
        </row>
        <row r="358">
          <cell r="H358" t="str">
            <v>112141210</v>
          </cell>
          <cell r="I358">
            <v>327561</v>
          </cell>
        </row>
        <row r="359">
          <cell r="H359" t="str">
            <v>113141210</v>
          </cell>
          <cell r="I359">
            <v>3786428</v>
          </cell>
        </row>
        <row r="360">
          <cell r="H360" t="str">
            <v>114141210</v>
          </cell>
          <cell r="I360">
            <v>269476</v>
          </cell>
        </row>
        <row r="361">
          <cell r="H361" t="str">
            <v>101141215</v>
          </cell>
          <cell r="I361">
            <v>41169581</v>
          </cell>
        </row>
        <row r="362">
          <cell r="H362" t="str">
            <v>102141215</v>
          </cell>
          <cell r="I362">
            <v>5018261</v>
          </cell>
        </row>
        <row r="363">
          <cell r="H363" t="str">
            <v>103141215</v>
          </cell>
          <cell r="I363">
            <v>871490</v>
          </cell>
        </row>
        <row r="364">
          <cell r="H364" t="str">
            <v>104141215</v>
          </cell>
          <cell r="I364">
            <v>12019058</v>
          </cell>
        </row>
        <row r="365">
          <cell r="H365" t="str">
            <v>110141215</v>
          </cell>
          <cell r="I365">
            <v>27650357</v>
          </cell>
        </row>
        <row r="366">
          <cell r="H366" t="str">
            <v>111141215</v>
          </cell>
          <cell r="I366">
            <v>1076824</v>
          </cell>
        </row>
        <row r="367">
          <cell r="H367" t="str">
            <v>101141220</v>
          </cell>
          <cell r="I367">
            <v>31420566</v>
          </cell>
        </row>
        <row r="368">
          <cell r="H368" t="str">
            <v>102141220</v>
          </cell>
          <cell r="I368">
            <v>981064</v>
          </cell>
        </row>
        <row r="369">
          <cell r="H369" t="str">
            <v>103141220</v>
          </cell>
          <cell r="I369">
            <v>267792</v>
          </cell>
        </row>
        <row r="370">
          <cell r="H370" t="str">
            <v>108141220</v>
          </cell>
          <cell r="I370">
            <v>17229277</v>
          </cell>
        </row>
        <row r="371">
          <cell r="H371" t="str">
            <v>109141220</v>
          </cell>
          <cell r="I371">
            <v>1852030</v>
          </cell>
        </row>
        <row r="372">
          <cell r="H372" t="str">
            <v>110141220</v>
          </cell>
          <cell r="I372">
            <v>2137366</v>
          </cell>
        </row>
        <row r="373">
          <cell r="H373" t="str">
            <v>111141220</v>
          </cell>
          <cell r="I373">
            <v>708616</v>
          </cell>
        </row>
        <row r="374">
          <cell r="H374" t="str">
            <v>114141220</v>
          </cell>
          <cell r="I374">
            <v>2094104</v>
          </cell>
        </row>
        <row r="375">
          <cell r="H375" t="str">
            <v>101141225</v>
          </cell>
          <cell r="I375">
            <v>5847226</v>
          </cell>
        </row>
        <row r="376">
          <cell r="H376" t="str">
            <v>105141225</v>
          </cell>
          <cell r="I376">
            <v>271106</v>
          </cell>
        </row>
        <row r="377">
          <cell r="H377" t="str">
            <v>110141225</v>
          </cell>
          <cell r="I377">
            <v>81937814</v>
          </cell>
        </row>
        <row r="378">
          <cell r="H378" t="str">
            <v>114141225</v>
          </cell>
          <cell r="I378">
            <v>500000</v>
          </cell>
        </row>
        <row r="379">
          <cell r="H379" t="str">
            <v>1011441</v>
          </cell>
          <cell r="I379">
            <v>4771228912</v>
          </cell>
        </row>
        <row r="380">
          <cell r="H380" t="str">
            <v>1021441</v>
          </cell>
          <cell r="I380">
            <v>1311692204</v>
          </cell>
        </row>
        <row r="381">
          <cell r="H381" t="str">
            <v>1031441</v>
          </cell>
          <cell r="I381">
            <v>915471674</v>
          </cell>
        </row>
        <row r="382">
          <cell r="H382" t="str">
            <v>1041441</v>
          </cell>
          <cell r="I382">
            <v>437005932</v>
          </cell>
        </row>
        <row r="383">
          <cell r="H383" t="str">
            <v>1051441</v>
          </cell>
          <cell r="I383">
            <v>411137041</v>
          </cell>
        </row>
        <row r="384">
          <cell r="H384" t="str">
            <v>1071441</v>
          </cell>
          <cell r="I384">
            <v>460289034</v>
          </cell>
        </row>
        <row r="385">
          <cell r="H385" t="str">
            <v>1081441</v>
          </cell>
          <cell r="I385">
            <v>10872460</v>
          </cell>
        </row>
        <row r="386">
          <cell r="H386" t="str">
            <v>1091441</v>
          </cell>
          <cell r="I386">
            <v>303425305</v>
          </cell>
        </row>
        <row r="387">
          <cell r="H387" t="str">
            <v>1101441</v>
          </cell>
          <cell r="I387">
            <v>211270472</v>
          </cell>
        </row>
        <row r="388">
          <cell r="H388" t="str">
            <v>1111441</v>
          </cell>
          <cell r="I388">
            <v>4189584006</v>
          </cell>
        </row>
        <row r="389">
          <cell r="H389" t="str">
            <v>1121441</v>
          </cell>
          <cell r="I389">
            <v>87017737</v>
          </cell>
        </row>
        <row r="390">
          <cell r="H390" t="str">
            <v>1131441</v>
          </cell>
          <cell r="I390">
            <v>263479412</v>
          </cell>
        </row>
        <row r="391">
          <cell r="H391" t="str">
            <v>1141441</v>
          </cell>
          <cell r="I391">
            <v>144738224</v>
          </cell>
        </row>
        <row r="392">
          <cell r="H392" t="str">
            <v>101144105</v>
          </cell>
          <cell r="I392">
            <v>4414849119</v>
          </cell>
        </row>
        <row r="393">
          <cell r="H393" t="str">
            <v>102144105</v>
          </cell>
          <cell r="I393">
            <v>1296942961</v>
          </cell>
        </row>
        <row r="394">
          <cell r="H394" t="str">
            <v>103144105</v>
          </cell>
          <cell r="I394">
            <v>886097983</v>
          </cell>
        </row>
        <row r="395">
          <cell r="H395" t="str">
            <v>104144105</v>
          </cell>
          <cell r="I395">
            <v>437005932</v>
          </cell>
        </row>
        <row r="396">
          <cell r="H396" t="str">
            <v>105144105</v>
          </cell>
          <cell r="I396">
            <v>411137041</v>
          </cell>
        </row>
        <row r="397">
          <cell r="H397" t="str">
            <v>107144105</v>
          </cell>
          <cell r="I397">
            <v>420704970</v>
          </cell>
        </row>
        <row r="398">
          <cell r="H398" t="str">
            <v>108144105</v>
          </cell>
          <cell r="I398">
            <v>10872460</v>
          </cell>
        </row>
        <row r="399">
          <cell r="H399" t="str">
            <v>109144105</v>
          </cell>
          <cell r="I399">
            <v>303425305</v>
          </cell>
        </row>
        <row r="400">
          <cell r="H400" t="str">
            <v>110144105</v>
          </cell>
          <cell r="I400">
            <v>178494883</v>
          </cell>
        </row>
        <row r="401">
          <cell r="H401" t="str">
            <v>111144105</v>
          </cell>
          <cell r="I401">
            <v>4051538111</v>
          </cell>
        </row>
        <row r="402">
          <cell r="H402" t="str">
            <v>112144105</v>
          </cell>
          <cell r="I402">
            <v>86577737</v>
          </cell>
        </row>
        <row r="403">
          <cell r="H403" t="str">
            <v>113144105</v>
          </cell>
          <cell r="I403">
            <v>253479412</v>
          </cell>
        </row>
        <row r="404">
          <cell r="H404" t="str">
            <v>114144105</v>
          </cell>
          <cell r="I404">
            <v>144738224</v>
          </cell>
        </row>
        <row r="405">
          <cell r="H405" t="str">
            <v>101144110</v>
          </cell>
          <cell r="I405">
            <v>202800651</v>
          </cell>
        </row>
        <row r="406">
          <cell r="H406" t="str">
            <v>102144110</v>
          </cell>
          <cell r="I406">
            <v>13783663</v>
          </cell>
        </row>
        <row r="407">
          <cell r="H407" t="str">
            <v>103144110</v>
          </cell>
          <cell r="I407">
            <v>20971264</v>
          </cell>
        </row>
        <row r="408">
          <cell r="H408" t="str">
            <v>110144110</v>
          </cell>
          <cell r="I408">
            <v>9971975</v>
          </cell>
        </row>
        <row r="409">
          <cell r="H409" t="str">
            <v>111144110</v>
          </cell>
          <cell r="I409">
            <v>106797255</v>
          </cell>
        </row>
        <row r="410">
          <cell r="H410" t="str">
            <v>113144110</v>
          </cell>
          <cell r="I410">
            <v>10000000</v>
          </cell>
        </row>
        <row r="411">
          <cell r="H411" t="str">
            <v>101144115</v>
          </cell>
          <cell r="I411">
            <v>49930738</v>
          </cell>
        </row>
        <row r="412">
          <cell r="H412" t="str">
            <v>110144115</v>
          </cell>
          <cell r="I412">
            <v>11473988</v>
          </cell>
        </row>
        <row r="413">
          <cell r="H413" t="str">
            <v>111144115</v>
          </cell>
          <cell r="I413">
            <v>7247814</v>
          </cell>
        </row>
        <row r="414">
          <cell r="H414" t="str">
            <v>101144120</v>
          </cell>
          <cell r="I414">
            <v>64141700</v>
          </cell>
        </row>
        <row r="415">
          <cell r="H415" t="str">
            <v>103144120</v>
          </cell>
          <cell r="I415">
            <v>8402427</v>
          </cell>
        </row>
        <row r="416">
          <cell r="H416" t="str">
            <v>107144120</v>
          </cell>
          <cell r="I416">
            <v>22212334</v>
          </cell>
        </row>
        <row r="417">
          <cell r="H417" t="str">
            <v>110144120</v>
          </cell>
          <cell r="I417">
            <v>6977089</v>
          </cell>
        </row>
        <row r="418">
          <cell r="H418" t="str">
            <v>111144120</v>
          </cell>
          <cell r="I418">
            <v>15840992</v>
          </cell>
        </row>
        <row r="419">
          <cell r="H419" t="str">
            <v>101144125</v>
          </cell>
          <cell r="I419">
            <v>39506704</v>
          </cell>
        </row>
        <row r="420">
          <cell r="H420" t="str">
            <v>102144125</v>
          </cell>
          <cell r="I420">
            <v>965580</v>
          </cell>
        </row>
        <row r="421">
          <cell r="H421" t="str">
            <v>107144125</v>
          </cell>
          <cell r="I421">
            <v>17371730</v>
          </cell>
        </row>
        <row r="422">
          <cell r="H422" t="str">
            <v>110144125</v>
          </cell>
          <cell r="I422">
            <v>4352537</v>
          </cell>
        </row>
        <row r="423">
          <cell r="H423" t="str">
            <v>111144125</v>
          </cell>
          <cell r="I423">
            <v>8159834</v>
          </cell>
        </row>
        <row r="424">
          <cell r="H424" t="str">
            <v>112144125</v>
          </cell>
          <cell r="I424">
            <v>440000</v>
          </cell>
        </row>
        <row r="425">
          <cell r="H425" t="str">
            <v>1011442</v>
          </cell>
          <cell r="I425">
            <v>19725861887</v>
          </cell>
        </row>
        <row r="426">
          <cell r="H426" t="str">
            <v>1021442</v>
          </cell>
          <cell r="I426">
            <v>7197592406</v>
          </cell>
        </row>
        <row r="427">
          <cell r="H427" t="str">
            <v>1031442</v>
          </cell>
          <cell r="I427">
            <v>1885272607</v>
          </cell>
        </row>
        <row r="428">
          <cell r="H428" t="str">
            <v>1041442</v>
          </cell>
          <cell r="I428">
            <v>3535406628</v>
          </cell>
        </row>
        <row r="429">
          <cell r="H429" t="str">
            <v>1051442</v>
          </cell>
          <cell r="I429">
            <v>2447835592</v>
          </cell>
        </row>
        <row r="430">
          <cell r="H430" t="str">
            <v>1071442</v>
          </cell>
          <cell r="I430">
            <v>658221853</v>
          </cell>
        </row>
        <row r="431">
          <cell r="H431" t="str">
            <v>1081442</v>
          </cell>
          <cell r="I431">
            <v>3556476492</v>
          </cell>
        </row>
        <row r="432">
          <cell r="H432" t="str">
            <v>1091442</v>
          </cell>
          <cell r="I432">
            <v>1526994947</v>
          </cell>
        </row>
        <row r="433">
          <cell r="H433" t="str">
            <v>1101442</v>
          </cell>
          <cell r="I433">
            <v>4208242525</v>
          </cell>
        </row>
        <row r="434">
          <cell r="H434" t="str">
            <v>1111442</v>
          </cell>
          <cell r="I434">
            <v>1543571041</v>
          </cell>
        </row>
        <row r="435">
          <cell r="H435" t="str">
            <v>1121442</v>
          </cell>
          <cell r="I435">
            <v>2211952160</v>
          </cell>
        </row>
        <row r="436">
          <cell r="H436" t="str">
            <v>1131442</v>
          </cell>
          <cell r="I436">
            <v>2472557998</v>
          </cell>
        </row>
        <row r="437">
          <cell r="H437" t="str">
            <v>1141442</v>
          </cell>
          <cell r="I437">
            <v>2318872575</v>
          </cell>
        </row>
        <row r="438">
          <cell r="H438" t="str">
            <v>101144205</v>
          </cell>
          <cell r="I438">
            <v>17977509427</v>
          </cell>
        </row>
        <row r="439">
          <cell r="H439" t="str">
            <v>102144205</v>
          </cell>
          <cell r="I439">
            <v>7035391568</v>
          </cell>
        </row>
        <row r="440">
          <cell r="H440" t="str">
            <v>103144205</v>
          </cell>
          <cell r="I440">
            <v>1784444528</v>
          </cell>
        </row>
        <row r="441">
          <cell r="H441" t="str">
            <v>104144205</v>
          </cell>
          <cell r="I441">
            <v>3380595088</v>
          </cell>
        </row>
        <row r="442">
          <cell r="H442" t="str">
            <v>105144205</v>
          </cell>
          <cell r="I442">
            <v>2393185455</v>
          </cell>
        </row>
        <row r="443">
          <cell r="H443" t="str">
            <v>107144205</v>
          </cell>
          <cell r="I443">
            <v>620408784</v>
          </cell>
        </row>
        <row r="444">
          <cell r="H444" t="str">
            <v>108144205</v>
          </cell>
          <cell r="I444">
            <v>3367985777</v>
          </cell>
        </row>
        <row r="445">
          <cell r="H445" t="str">
            <v>109144205</v>
          </cell>
          <cell r="I445">
            <v>1421617293</v>
          </cell>
        </row>
        <row r="446">
          <cell r="H446" t="str">
            <v>110144205</v>
          </cell>
          <cell r="I446">
            <v>3741643749</v>
          </cell>
        </row>
        <row r="447">
          <cell r="H447" t="str">
            <v>111144205</v>
          </cell>
          <cell r="I447">
            <v>1457115814</v>
          </cell>
        </row>
        <row r="448">
          <cell r="H448" t="str">
            <v>112144205</v>
          </cell>
          <cell r="I448">
            <v>2130007260</v>
          </cell>
        </row>
        <row r="449">
          <cell r="H449" t="str">
            <v>113144205</v>
          </cell>
          <cell r="I449">
            <v>2326587958</v>
          </cell>
        </row>
        <row r="450">
          <cell r="H450" t="str">
            <v>114144205</v>
          </cell>
          <cell r="I450">
            <v>2216082351</v>
          </cell>
        </row>
        <row r="451">
          <cell r="H451" t="str">
            <v>101144210</v>
          </cell>
          <cell r="I451">
            <v>904457796</v>
          </cell>
        </row>
        <row r="452">
          <cell r="H452" t="str">
            <v>102144210</v>
          </cell>
          <cell r="I452">
            <v>146139520</v>
          </cell>
        </row>
        <row r="453">
          <cell r="H453" t="str">
            <v>103144210</v>
          </cell>
          <cell r="I453">
            <v>60981357</v>
          </cell>
        </row>
        <row r="454">
          <cell r="H454" t="str">
            <v>104144210</v>
          </cell>
          <cell r="I454">
            <v>127894867</v>
          </cell>
        </row>
        <row r="455">
          <cell r="H455" t="str">
            <v>105144210</v>
          </cell>
          <cell r="I455">
            <v>41900234</v>
          </cell>
        </row>
        <row r="456">
          <cell r="H456" t="str">
            <v>107144210</v>
          </cell>
          <cell r="I456">
            <v>18794845</v>
          </cell>
        </row>
        <row r="457">
          <cell r="H457" t="str">
            <v>108144210</v>
          </cell>
          <cell r="I457">
            <v>120427764</v>
          </cell>
        </row>
        <row r="458">
          <cell r="H458" t="str">
            <v>109144210</v>
          </cell>
          <cell r="I458">
            <v>60122320</v>
          </cell>
        </row>
        <row r="459">
          <cell r="H459" t="str">
            <v>110144210</v>
          </cell>
          <cell r="I459">
            <v>301398069</v>
          </cell>
        </row>
        <row r="460">
          <cell r="H460" t="str">
            <v>111144210</v>
          </cell>
          <cell r="I460">
            <v>18417516</v>
          </cell>
        </row>
        <row r="461">
          <cell r="H461" t="str">
            <v>112144210</v>
          </cell>
          <cell r="I461">
            <v>49442575</v>
          </cell>
        </row>
        <row r="462">
          <cell r="H462" t="str">
            <v>113144210</v>
          </cell>
          <cell r="I462">
            <v>87770281</v>
          </cell>
        </row>
        <row r="463">
          <cell r="H463" t="str">
            <v>114144210</v>
          </cell>
          <cell r="I463">
            <v>33785405</v>
          </cell>
        </row>
        <row r="464">
          <cell r="H464" t="str">
            <v>101144215</v>
          </cell>
          <cell r="I464">
            <v>305856137</v>
          </cell>
        </row>
        <row r="465">
          <cell r="H465" t="str">
            <v>102144215</v>
          </cell>
          <cell r="I465">
            <v>12933586</v>
          </cell>
        </row>
        <row r="466">
          <cell r="H466" t="str">
            <v>103144215</v>
          </cell>
          <cell r="I466">
            <v>25532590</v>
          </cell>
        </row>
        <row r="467">
          <cell r="H467" t="str">
            <v>104144215</v>
          </cell>
          <cell r="I467">
            <v>1935089</v>
          </cell>
        </row>
        <row r="468">
          <cell r="H468" t="str">
            <v>105144215</v>
          </cell>
          <cell r="I468">
            <v>2090576</v>
          </cell>
        </row>
        <row r="469">
          <cell r="H469" t="str">
            <v>107144215</v>
          </cell>
          <cell r="I469">
            <v>474503</v>
          </cell>
        </row>
        <row r="470">
          <cell r="H470" t="str">
            <v>108144215</v>
          </cell>
          <cell r="I470">
            <v>20830683</v>
          </cell>
        </row>
        <row r="471">
          <cell r="H471" t="str">
            <v>109144215</v>
          </cell>
          <cell r="I471">
            <v>11630452</v>
          </cell>
        </row>
        <row r="472">
          <cell r="H472" t="str">
            <v>110144215</v>
          </cell>
          <cell r="I472">
            <v>76778643</v>
          </cell>
        </row>
        <row r="473">
          <cell r="H473" t="str">
            <v>111144215</v>
          </cell>
          <cell r="I473">
            <v>14481208</v>
          </cell>
        </row>
        <row r="474">
          <cell r="H474" t="str">
            <v>112144215</v>
          </cell>
          <cell r="I474">
            <v>7401278</v>
          </cell>
        </row>
        <row r="475">
          <cell r="H475" t="str">
            <v>113144215</v>
          </cell>
          <cell r="I475">
            <v>6657636</v>
          </cell>
        </row>
        <row r="476">
          <cell r="H476" t="str">
            <v>114144215</v>
          </cell>
          <cell r="I476">
            <v>12255521</v>
          </cell>
        </row>
        <row r="477">
          <cell r="H477" t="str">
            <v>101144220</v>
          </cell>
          <cell r="I477">
            <v>115684033</v>
          </cell>
        </row>
        <row r="478">
          <cell r="H478" t="str">
            <v>103144220</v>
          </cell>
          <cell r="I478">
            <v>4125587</v>
          </cell>
        </row>
        <row r="479">
          <cell r="H479" t="str">
            <v>104144220</v>
          </cell>
          <cell r="I479">
            <v>1052955</v>
          </cell>
        </row>
        <row r="480">
          <cell r="H480" t="str">
            <v>107144220</v>
          </cell>
          <cell r="I480">
            <v>3389162</v>
          </cell>
        </row>
        <row r="481">
          <cell r="H481" t="str">
            <v>108144220</v>
          </cell>
          <cell r="I481">
            <v>19235988</v>
          </cell>
        </row>
        <row r="482">
          <cell r="H482" t="str">
            <v>109144220</v>
          </cell>
          <cell r="I482">
            <v>18771595</v>
          </cell>
        </row>
        <row r="483">
          <cell r="H483" t="str">
            <v>110144220</v>
          </cell>
          <cell r="I483">
            <v>25024060</v>
          </cell>
        </row>
        <row r="484">
          <cell r="H484" t="str">
            <v>111144220</v>
          </cell>
          <cell r="I484">
            <v>1550150</v>
          </cell>
        </row>
        <row r="485">
          <cell r="H485" t="str">
            <v>112144220</v>
          </cell>
          <cell r="I485">
            <v>2000000</v>
          </cell>
        </row>
        <row r="486">
          <cell r="H486" t="str">
            <v>113144220</v>
          </cell>
          <cell r="I486">
            <v>3765342</v>
          </cell>
        </row>
        <row r="487">
          <cell r="H487" t="str">
            <v>114144220</v>
          </cell>
          <cell r="I487">
            <v>48897010</v>
          </cell>
        </row>
        <row r="488">
          <cell r="H488" t="str">
            <v>101144225</v>
          </cell>
          <cell r="I488">
            <v>422354494</v>
          </cell>
        </row>
        <row r="489">
          <cell r="H489" t="str">
            <v>102144225</v>
          </cell>
          <cell r="I489">
            <v>3127732</v>
          </cell>
        </row>
        <row r="490">
          <cell r="H490" t="str">
            <v>103144225</v>
          </cell>
          <cell r="I490">
            <v>10188545</v>
          </cell>
        </row>
        <row r="491">
          <cell r="H491" t="str">
            <v>104144225</v>
          </cell>
          <cell r="I491">
            <v>23928629</v>
          </cell>
        </row>
        <row r="492">
          <cell r="H492" t="str">
            <v>105144225</v>
          </cell>
          <cell r="I492">
            <v>10659327</v>
          </cell>
        </row>
        <row r="493">
          <cell r="H493" t="str">
            <v>107144225</v>
          </cell>
          <cell r="I493">
            <v>15154559</v>
          </cell>
        </row>
        <row r="494">
          <cell r="H494" t="str">
            <v>108144225</v>
          </cell>
          <cell r="I494">
            <v>27996280</v>
          </cell>
        </row>
        <row r="495">
          <cell r="H495" t="str">
            <v>109144225</v>
          </cell>
          <cell r="I495">
            <v>14853287</v>
          </cell>
        </row>
        <row r="496">
          <cell r="H496" t="str">
            <v>110144225</v>
          </cell>
          <cell r="I496">
            <v>63398004</v>
          </cell>
        </row>
        <row r="497">
          <cell r="H497" t="str">
            <v>111144225</v>
          </cell>
          <cell r="I497">
            <v>52006353</v>
          </cell>
        </row>
        <row r="498">
          <cell r="H498" t="str">
            <v>112144225</v>
          </cell>
          <cell r="I498">
            <v>23101047</v>
          </cell>
        </row>
        <row r="499">
          <cell r="H499" t="str">
            <v>113144225</v>
          </cell>
          <cell r="I499">
            <v>47776781</v>
          </cell>
        </row>
        <row r="500">
          <cell r="H500" t="str">
            <v>114144225</v>
          </cell>
          <cell r="I500">
            <v>7852288</v>
          </cell>
        </row>
        <row r="501">
          <cell r="H501" t="str">
            <v>1101457</v>
          </cell>
          <cell r="I501">
            <v>1434579</v>
          </cell>
        </row>
        <row r="502">
          <cell r="H502" t="str">
            <v>110145705</v>
          </cell>
          <cell r="I502">
            <v>1434579</v>
          </cell>
        </row>
        <row r="503">
          <cell r="H503" t="str">
            <v>1121458</v>
          </cell>
          <cell r="I503">
            <v>10955625</v>
          </cell>
        </row>
        <row r="504">
          <cell r="H504" t="str">
            <v>112145805</v>
          </cell>
          <cell r="I504">
            <v>10955625</v>
          </cell>
        </row>
        <row r="505">
          <cell r="H505" t="str">
            <v>1011459</v>
          </cell>
          <cell r="I505">
            <v>1319196057</v>
          </cell>
        </row>
        <row r="506">
          <cell r="H506" t="str">
            <v>1021459</v>
          </cell>
          <cell r="I506">
            <v>898964571</v>
          </cell>
        </row>
        <row r="507">
          <cell r="H507" t="str">
            <v>1031459</v>
          </cell>
          <cell r="I507">
            <v>165320691</v>
          </cell>
        </row>
        <row r="508">
          <cell r="H508" t="str">
            <v>1041459</v>
          </cell>
          <cell r="I508">
            <v>5602947</v>
          </cell>
        </row>
        <row r="509">
          <cell r="H509" t="str">
            <v>1051459</v>
          </cell>
          <cell r="I509">
            <v>444580864</v>
          </cell>
        </row>
        <row r="510">
          <cell r="H510" t="str">
            <v>1071459</v>
          </cell>
          <cell r="I510">
            <v>5784553</v>
          </cell>
        </row>
        <row r="511">
          <cell r="H511" t="str">
            <v>1081459</v>
          </cell>
          <cell r="I511">
            <v>29235202</v>
          </cell>
        </row>
        <row r="512">
          <cell r="H512" t="str">
            <v>1091459</v>
          </cell>
          <cell r="I512">
            <v>19483294</v>
          </cell>
        </row>
        <row r="513">
          <cell r="H513" t="str">
            <v>1101459</v>
          </cell>
          <cell r="I513">
            <v>295731025</v>
          </cell>
        </row>
        <row r="514">
          <cell r="H514" t="str">
            <v>1111459</v>
          </cell>
          <cell r="I514">
            <v>94313094</v>
          </cell>
        </row>
        <row r="515">
          <cell r="H515" t="str">
            <v>1121459</v>
          </cell>
          <cell r="I515">
            <v>578666399</v>
          </cell>
        </row>
        <row r="516">
          <cell r="H516" t="str">
            <v>1131459</v>
          </cell>
          <cell r="I516">
            <v>16312193</v>
          </cell>
        </row>
        <row r="517">
          <cell r="H517" t="str">
            <v>1141459</v>
          </cell>
          <cell r="I517">
            <v>137259748</v>
          </cell>
        </row>
        <row r="518">
          <cell r="H518" t="str">
            <v>101145905</v>
          </cell>
          <cell r="I518">
            <v>1033940798</v>
          </cell>
        </row>
        <row r="519">
          <cell r="H519" t="str">
            <v>102145905</v>
          </cell>
          <cell r="I519">
            <v>820701873</v>
          </cell>
        </row>
        <row r="520">
          <cell r="H520" t="str">
            <v>103145905</v>
          </cell>
          <cell r="I520">
            <v>145537106</v>
          </cell>
        </row>
        <row r="521">
          <cell r="H521" t="str">
            <v>104145905</v>
          </cell>
          <cell r="I521">
            <v>5602947</v>
          </cell>
        </row>
        <row r="522">
          <cell r="H522" t="str">
            <v>105145905</v>
          </cell>
          <cell r="I522">
            <v>444580864</v>
          </cell>
        </row>
        <row r="523">
          <cell r="H523" t="str">
            <v>107145905</v>
          </cell>
          <cell r="I523">
            <v>5784553</v>
          </cell>
        </row>
        <row r="524">
          <cell r="H524" t="str">
            <v>108145905</v>
          </cell>
          <cell r="I524">
            <v>28035396</v>
          </cell>
        </row>
        <row r="525">
          <cell r="H525" t="str">
            <v>109145905</v>
          </cell>
          <cell r="I525">
            <v>10594737</v>
          </cell>
        </row>
        <row r="526">
          <cell r="H526" t="str">
            <v>110145905</v>
          </cell>
          <cell r="I526">
            <v>184839716</v>
          </cell>
        </row>
        <row r="527">
          <cell r="H527" t="str">
            <v>111145905</v>
          </cell>
          <cell r="I527">
            <v>79425603</v>
          </cell>
        </row>
        <row r="528">
          <cell r="H528" t="str">
            <v>112145905</v>
          </cell>
          <cell r="I528">
            <v>552035084</v>
          </cell>
        </row>
        <row r="529">
          <cell r="H529" t="str">
            <v>113145905</v>
          </cell>
          <cell r="I529">
            <v>15384950</v>
          </cell>
        </row>
        <row r="530">
          <cell r="H530" t="str">
            <v>114145905</v>
          </cell>
          <cell r="I530">
            <v>132756876</v>
          </cell>
        </row>
        <row r="531">
          <cell r="H531" t="str">
            <v>101145910</v>
          </cell>
          <cell r="I531">
            <v>168111636</v>
          </cell>
        </row>
        <row r="532">
          <cell r="H532" t="str">
            <v>102145910</v>
          </cell>
          <cell r="I532">
            <v>32504015</v>
          </cell>
        </row>
        <row r="533">
          <cell r="H533" t="str">
            <v>103145910</v>
          </cell>
          <cell r="I533">
            <v>824865</v>
          </cell>
        </row>
        <row r="534">
          <cell r="H534" t="str">
            <v>109145910</v>
          </cell>
          <cell r="I534">
            <v>5830474</v>
          </cell>
        </row>
        <row r="535">
          <cell r="H535" t="str">
            <v>110145910</v>
          </cell>
          <cell r="I535">
            <v>41415065</v>
          </cell>
        </row>
        <row r="536">
          <cell r="H536" t="str">
            <v>111145910</v>
          </cell>
          <cell r="I536">
            <v>4699379</v>
          </cell>
        </row>
        <row r="537">
          <cell r="H537" t="str">
            <v>112145910</v>
          </cell>
          <cell r="I537">
            <v>13733926</v>
          </cell>
        </row>
        <row r="538">
          <cell r="H538" t="str">
            <v>114145910</v>
          </cell>
          <cell r="I538">
            <v>3922537</v>
          </cell>
        </row>
        <row r="539">
          <cell r="H539" t="str">
            <v>101145915</v>
          </cell>
          <cell r="I539">
            <v>71102666</v>
          </cell>
        </row>
        <row r="540">
          <cell r="H540" t="str">
            <v>102145915</v>
          </cell>
          <cell r="I540">
            <v>20797632</v>
          </cell>
        </row>
        <row r="541">
          <cell r="H541" t="str">
            <v>103145915</v>
          </cell>
          <cell r="I541">
            <v>4478633</v>
          </cell>
        </row>
        <row r="542">
          <cell r="H542" t="str">
            <v>109145915</v>
          </cell>
          <cell r="I542">
            <v>2412257</v>
          </cell>
        </row>
        <row r="543">
          <cell r="H543" t="str">
            <v>110145915</v>
          </cell>
          <cell r="I543">
            <v>26109181</v>
          </cell>
        </row>
        <row r="544">
          <cell r="H544" t="str">
            <v>111145915</v>
          </cell>
          <cell r="I544">
            <v>577815</v>
          </cell>
        </row>
        <row r="545">
          <cell r="H545" t="str">
            <v>112145915</v>
          </cell>
          <cell r="I545">
            <v>3330444</v>
          </cell>
        </row>
        <row r="546">
          <cell r="H546" t="str">
            <v>101145920</v>
          </cell>
          <cell r="I546">
            <v>33691035</v>
          </cell>
        </row>
        <row r="547">
          <cell r="H547" t="str">
            <v>102145920</v>
          </cell>
          <cell r="I547">
            <v>4248420</v>
          </cell>
        </row>
        <row r="548">
          <cell r="H548" t="str">
            <v>108145920</v>
          </cell>
          <cell r="I548">
            <v>1199806</v>
          </cell>
        </row>
        <row r="549">
          <cell r="H549" t="str">
            <v>110145920</v>
          </cell>
          <cell r="I549">
            <v>3880714</v>
          </cell>
        </row>
        <row r="550">
          <cell r="H550" t="str">
            <v>113145920</v>
          </cell>
          <cell r="I550">
            <v>927243</v>
          </cell>
        </row>
        <row r="551">
          <cell r="H551" t="str">
            <v>114145920</v>
          </cell>
          <cell r="I551">
            <v>580335</v>
          </cell>
        </row>
        <row r="552">
          <cell r="H552" t="str">
            <v>101145925</v>
          </cell>
          <cell r="I552">
            <v>12349922</v>
          </cell>
        </row>
        <row r="553">
          <cell r="H553" t="str">
            <v>102145925</v>
          </cell>
          <cell r="I553">
            <v>20712631</v>
          </cell>
        </row>
        <row r="554">
          <cell r="H554" t="str">
            <v>103145925</v>
          </cell>
          <cell r="I554">
            <v>14480087</v>
          </cell>
        </row>
        <row r="555">
          <cell r="H555" t="str">
            <v>109145925</v>
          </cell>
          <cell r="I555">
            <v>645826</v>
          </cell>
        </row>
        <row r="556">
          <cell r="H556" t="str">
            <v>110145925</v>
          </cell>
          <cell r="I556">
            <v>39486349</v>
          </cell>
        </row>
        <row r="557">
          <cell r="H557" t="str">
            <v>111145925</v>
          </cell>
          <cell r="I557">
            <v>9610297</v>
          </cell>
        </row>
        <row r="558">
          <cell r="H558" t="str">
            <v>112145925</v>
          </cell>
          <cell r="I558">
            <v>9566945</v>
          </cell>
        </row>
        <row r="559">
          <cell r="H559" t="str">
            <v>1011462</v>
          </cell>
          <cell r="I559">
            <v>82220432</v>
          </cell>
        </row>
        <row r="560">
          <cell r="H560" t="str">
            <v>1021462</v>
          </cell>
          <cell r="I560">
            <v>90175489</v>
          </cell>
        </row>
        <row r="561">
          <cell r="H561" t="str">
            <v>1051462</v>
          </cell>
          <cell r="I561">
            <v>8780471</v>
          </cell>
        </row>
        <row r="562">
          <cell r="H562" t="str">
            <v>1101462</v>
          </cell>
          <cell r="I562">
            <v>1996982</v>
          </cell>
        </row>
        <row r="563">
          <cell r="H563" t="str">
            <v>101146205</v>
          </cell>
          <cell r="I563">
            <v>81603356</v>
          </cell>
        </row>
        <row r="564">
          <cell r="H564" t="str">
            <v>102146205</v>
          </cell>
          <cell r="I564">
            <v>90175489</v>
          </cell>
        </row>
        <row r="565">
          <cell r="H565" t="str">
            <v>105146205</v>
          </cell>
          <cell r="I565">
            <v>8780471</v>
          </cell>
        </row>
        <row r="566">
          <cell r="H566" t="str">
            <v>110146205</v>
          </cell>
          <cell r="I566">
            <v>1996982</v>
          </cell>
        </row>
        <row r="567">
          <cell r="H567" t="str">
            <v>101146210</v>
          </cell>
          <cell r="I567">
            <v>617076</v>
          </cell>
        </row>
        <row r="568">
          <cell r="H568" t="str">
            <v>1011463</v>
          </cell>
          <cell r="I568">
            <v>113635086</v>
          </cell>
        </row>
        <row r="569">
          <cell r="H569" t="str">
            <v>1021463</v>
          </cell>
          <cell r="I569">
            <v>12313693</v>
          </cell>
        </row>
        <row r="570">
          <cell r="H570" t="str">
            <v>101146315</v>
          </cell>
          <cell r="I570">
            <v>110671851</v>
          </cell>
        </row>
        <row r="571">
          <cell r="H571" t="str">
            <v>102146315</v>
          </cell>
          <cell r="I571">
            <v>12313693</v>
          </cell>
        </row>
        <row r="572">
          <cell r="H572" t="str">
            <v>101146320</v>
          </cell>
          <cell r="I572">
            <v>2963235</v>
          </cell>
        </row>
        <row r="573">
          <cell r="H573" t="str">
            <v>1011465</v>
          </cell>
          <cell r="I573">
            <v>4365706121</v>
          </cell>
        </row>
        <row r="574">
          <cell r="H574" t="str">
            <v>1021465</v>
          </cell>
          <cell r="I574">
            <v>10620870</v>
          </cell>
        </row>
        <row r="575">
          <cell r="H575" t="str">
            <v>1031465</v>
          </cell>
          <cell r="I575">
            <v>15366918</v>
          </cell>
        </row>
        <row r="576">
          <cell r="H576" t="str">
            <v>1051465</v>
          </cell>
          <cell r="I576">
            <v>16581275</v>
          </cell>
        </row>
        <row r="577">
          <cell r="H577" t="str">
            <v>1101465</v>
          </cell>
          <cell r="I577">
            <v>28282942</v>
          </cell>
        </row>
        <row r="578">
          <cell r="H578" t="str">
            <v>1111465</v>
          </cell>
          <cell r="I578">
            <v>389412412</v>
          </cell>
        </row>
        <row r="579">
          <cell r="H579" t="str">
            <v>1121465</v>
          </cell>
          <cell r="I579">
            <v>4279252</v>
          </cell>
        </row>
        <row r="580">
          <cell r="H580" t="str">
            <v>1141465</v>
          </cell>
          <cell r="I580">
            <v>25374236</v>
          </cell>
        </row>
        <row r="581">
          <cell r="H581" t="str">
            <v>101146515</v>
          </cell>
          <cell r="I581">
            <v>3507488898</v>
          </cell>
        </row>
        <row r="582">
          <cell r="H582" t="str">
            <v>102146515</v>
          </cell>
          <cell r="I582">
            <v>10620870</v>
          </cell>
        </row>
        <row r="583">
          <cell r="H583" t="str">
            <v>103146515</v>
          </cell>
          <cell r="I583">
            <v>15366918</v>
          </cell>
        </row>
        <row r="584">
          <cell r="H584" t="str">
            <v>105146515</v>
          </cell>
          <cell r="I584">
            <v>11945227</v>
          </cell>
        </row>
        <row r="585">
          <cell r="H585" t="str">
            <v>110146515</v>
          </cell>
          <cell r="I585">
            <v>24858476</v>
          </cell>
        </row>
        <row r="586">
          <cell r="H586" t="str">
            <v>111146515</v>
          </cell>
          <cell r="I586">
            <v>387560382</v>
          </cell>
        </row>
        <row r="587">
          <cell r="H587" t="str">
            <v>112146515</v>
          </cell>
          <cell r="I587">
            <v>4279252</v>
          </cell>
        </row>
        <row r="588">
          <cell r="H588" t="str">
            <v>114146515</v>
          </cell>
          <cell r="I588">
            <v>25374236</v>
          </cell>
        </row>
        <row r="589">
          <cell r="H589" t="str">
            <v>101146520</v>
          </cell>
          <cell r="I589">
            <v>181431737</v>
          </cell>
        </row>
        <row r="590">
          <cell r="H590" t="str">
            <v>105146520</v>
          </cell>
          <cell r="I590">
            <v>4518482</v>
          </cell>
        </row>
        <row r="591">
          <cell r="H591" t="str">
            <v>110146520</v>
          </cell>
          <cell r="I591">
            <v>3424466</v>
          </cell>
        </row>
        <row r="592">
          <cell r="H592" t="str">
            <v>111146520</v>
          </cell>
          <cell r="I592">
            <v>1852030</v>
          </cell>
        </row>
        <row r="593">
          <cell r="H593" t="str">
            <v>101146525</v>
          </cell>
          <cell r="I593">
            <v>1433614</v>
          </cell>
        </row>
        <row r="594">
          <cell r="H594" t="str">
            <v>101146530</v>
          </cell>
          <cell r="I594">
            <v>625391009</v>
          </cell>
        </row>
        <row r="595">
          <cell r="H595" t="str">
            <v>101146535</v>
          </cell>
          <cell r="I595">
            <v>49960863</v>
          </cell>
        </row>
        <row r="596">
          <cell r="H596" t="str">
            <v>105146535</v>
          </cell>
          <cell r="I596">
            <v>117566</v>
          </cell>
        </row>
        <row r="597">
          <cell r="H597" t="str">
            <v>1011491</v>
          </cell>
          <cell r="I597">
            <v>-481688184</v>
          </cell>
        </row>
        <row r="598">
          <cell r="H598" t="str">
            <v>1021491</v>
          </cell>
          <cell r="I598">
            <v>-6007498</v>
          </cell>
        </row>
        <row r="599">
          <cell r="H599" t="str">
            <v>1031491</v>
          </cell>
          <cell r="I599">
            <v>-9365407</v>
          </cell>
        </row>
        <row r="600">
          <cell r="H600" t="str">
            <v>1041491</v>
          </cell>
          <cell r="I600">
            <v>-26345417</v>
          </cell>
        </row>
        <row r="601">
          <cell r="H601" t="str">
            <v>1051491</v>
          </cell>
          <cell r="I601">
            <v>-10713533</v>
          </cell>
        </row>
        <row r="602">
          <cell r="H602" t="str">
            <v>1071491</v>
          </cell>
          <cell r="I602">
            <v>-16841184</v>
          </cell>
        </row>
        <row r="603">
          <cell r="H603" t="str">
            <v>1081491</v>
          </cell>
          <cell r="I603">
            <v>-22331061</v>
          </cell>
        </row>
        <row r="604">
          <cell r="H604" t="str">
            <v>1091491</v>
          </cell>
          <cell r="I604">
            <v>-9307713</v>
          </cell>
        </row>
        <row r="605">
          <cell r="H605" t="str">
            <v>1101491</v>
          </cell>
          <cell r="I605">
            <v>-138841073</v>
          </cell>
        </row>
        <row r="606">
          <cell r="H606" t="str">
            <v>1111491</v>
          </cell>
          <cell r="I606">
            <v>-62800456</v>
          </cell>
        </row>
        <row r="607">
          <cell r="H607" t="str">
            <v>1121491</v>
          </cell>
          <cell r="I607">
            <v>-22003240</v>
          </cell>
        </row>
        <row r="608">
          <cell r="H608" t="str">
            <v>1131491</v>
          </cell>
          <cell r="I608">
            <v>-35714863</v>
          </cell>
        </row>
        <row r="609">
          <cell r="H609" t="str">
            <v>1141491</v>
          </cell>
          <cell r="I609">
            <v>-16773290</v>
          </cell>
        </row>
        <row r="610">
          <cell r="H610" t="str">
            <v>101149110</v>
          </cell>
          <cell r="I610">
            <v>-387220</v>
          </cell>
        </row>
        <row r="611">
          <cell r="H611" t="str">
            <v>102149110</v>
          </cell>
          <cell r="I611">
            <v>-166125</v>
          </cell>
        </row>
        <row r="612">
          <cell r="H612" t="str">
            <v>103149110</v>
          </cell>
          <cell r="I612">
            <v>-347066</v>
          </cell>
        </row>
        <row r="613">
          <cell r="H613" t="str">
            <v>104149110</v>
          </cell>
          <cell r="I613">
            <v>-105668</v>
          </cell>
        </row>
        <row r="614">
          <cell r="H614" t="str">
            <v>109149110</v>
          </cell>
          <cell r="I614">
            <v>-4000</v>
          </cell>
        </row>
        <row r="615">
          <cell r="H615" t="str">
            <v>110149110</v>
          </cell>
          <cell r="I615">
            <v>-373946</v>
          </cell>
        </row>
        <row r="616">
          <cell r="H616" t="str">
            <v>111149110</v>
          </cell>
          <cell r="I616">
            <v>-11757</v>
          </cell>
        </row>
        <row r="617">
          <cell r="H617" t="str">
            <v>113149110</v>
          </cell>
          <cell r="I617">
            <v>-10000</v>
          </cell>
        </row>
        <row r="618">
          <cell r="H618" t="str">
            <v>101149112</v>
          </cell>
          <cell r="I618">
            <v>-7609822</v>
          </cell>
        </row>
        <row r="619">
          <cell r="H619" t="str">
            <v>102149112</v>
          </cell>
          <cell r="I619">
            <v>-961117</v>
          </cell>
        </row>
        <row r="620">
          <cell r="H620" t="str">
            <v>103149112</v>
          </cell>
          <cell r="I620">
            <v>-567636</v>
          </cell>
        </row>
        <row r="621">
          <cell r="H621" t="str">
            <v>104149112</v>
          </cell>
          <cell r="I621">
            <v>-870547</v>
          </cell>
        </row>
        <row r="622">
          <cell r="H622" t="str">
            <v>105149112</v>
          </cell>
          <cell r="I622">
            <v>-252503</v>
          </cell>
        </row>
        <row r="623">
          <cell r="H623" t="str">
            <v>107149112</v>
          </cell>
          <cell r="I623">
            <v>-125779</v>
          </cell>
        </row>
        <row r="624">
          <cell r="H624" t="str">
            <v>108149112</v>
          </cell>
          <cell r="I624">
            <v>-755436</v>
          </cell>
        </row>
        <row r="625">
          <cell r="H625" t="str">
            <v>109149112</v>
          </cell>
          <cell r="I625">
            <v>-364623</v>
          </cell>
        </row>
        <row r="626">
          <cell r="H626" t="str">
            <v>110149112</v>
          </cell>
          <cell r="I626">
            <v>-2218164</v>
          </cell>
        </row>
        <row r="627">
          <cell r="H627" t="str">
            <v>111149112</v>
          </cell>
          <cell r="I627">
            <v>-884169</v>
          </cell>
        </row>
        <row r="628">
          <cell r="H628" t="str">
            <v>112149112</v>
          </cell>
          <cell r="I628">
            <v>-401547</v>
          </cell>
        </row>
        <row r="629">
          <cell r="H629" t="str">
            <v>113149112</v>
          </cell>
          <cell r="I629">
            <v>-613663</v>
          </cell>
        </row>
        <row r="630">
          <cell r="H630" t="str">
            <v>114149112</v>
          </cell>
          <cell r="I630">
            <v>-258377</v>
          </cell>
        </row>
        <row r="631">
          <cell r="H631" t="str">
            <v>101149115</v>
          </cell>
          <cell r="I631">
            <v>-567975</v>
          </cell>
        </row>
        <row r="632">
          <cell r="H632" t="str">
            <v>103149115</v>
          </cell>
          <cell r="I632">
            <v>-69157</v>
          </cell>
        </row>
        <row r="633">
          <cell r="H633" t="str">
            <v>104149115</v>
          </cell>
          <cell r="I633">
            <v>-1201906</v>
          </cell>
        </row>
        <row r="634">
          <cell r="H634" t="str">
            <v>110149115</v>
          </cell>
          <cell r="I634">
            <v>-1946628</v>
          </cell>
        </row>
        <row r="635">
          <cell r="H635" t="str">
            <v>101149117</v>
          </cell>
          <cell r="I635">
            <v>-24301574</v>
          </cell>
        </row>
        <row r="636">
          <cell r="H636" t="str">
            <v>102149117</v>
          </cell>
          <cell r="I636">
            <v>-786944</v>
          </cell>
        </row>
        <row r="637">
          <cell r="H637" t="str">
            <v>103149117</v>
          </cell>
          <cell r="I637">
            <v>-1631050</v>
          </cell>
        </row>
        <row r="638">
          <cell r="H638" t="str">
            <v>104149117</v>
          </cell>
          <cell r="I638">
            <v>-151233</v>
          </cell>
        </row>
        <row r="639">
          <cell r="H639" t="str">
            <v>105149117</v>
          </cell>
          <cell r="I639">
            <v>-64767</v>
          </cell>
        </row>
        <row r="640">
          <cell r="H640" t="str">
            <v>108149117</v>
          </cell>
          <cell r="I640">
            <v>-1371558</v>
          </cell>
        </row>
        <row r="641">
          <cell r="H641" t="str">
            <v>109149117</v>
          </cell>
          <cell r="I641">
            <v>-644875</v>
          </cell>
        </row>
        <row r="642">
          <cell r="H642" t="str">
            <v>110149117</v>
          </cell>
          <cell r="I642">
            <v>-5922694</v>
          </cell>
        </row>
        <row r="643">
          <cell r="H643" t="str">
            <v>111149117</v>
          </cell>
          <cell r="I643">
            <v>-900504</v>
          </cell>
        </row>
        <row r="644">
          <cell r="H644" t="str">
            <v>112149117</v>
          </cell>
          <cell r="I644">
            <v>-596730</v>
          </cell>
        </row>
        <row r="645">
          <cell r="H645" t="str">
            <v>113149117</v>
          </cell>
          <cell r="I645">
            <v>-393711</v>
          </cell>
        </row>
        <row r="646">
          <cell r="H646" t="str">
            <v>114149117</v>
          </cell>
          <cell r="I646">
            <v>-830304</v>
          </cell>
        </row>
        <row r="647">
          <cell r="H647" t="str">
            <v>101149120</v>
          </cell>
          <cell r="I647">
            <v>-157862</v>
          </cell>
        </row>
        <row r="648">
          <cell r="H648" t="str">
            <v>108149120</v>
          </cell>
          <cell r="I648">
            <v>-2754692</v>
          </cell>
        </row>
        <row r="649">
          <cell r="H649" t="str">
            <v>109149120</v>
          </cell>
          <cell r="I649">
            <v>-370406</v>
          </cell>
        </row>
        <row r="650">
          <cell r="H650" t="str">
            <v>114149120</v>
          </cell>
          <cell r="I650">
            <v>-418821</v>
          </cell>
        </row>
        <row r="651">
          <cell r="H651" t="str">
            <v>101149122</v>
          </cell>
          <cell r="I651">
            <v>-26810792</v>
          </cell>
        </row>
        <row r="652">
          <cell r="H652" t="str">
            <v>103149122</v>
          </cell>
          <cell r="I652">
            <v>-1675218</v>
          </cell>
        </row>
        <row r="653">
          <cell r="H653" t="str">
            <v>104149122</v>
          </cell>
          <cell r="I653">
            <v>-118852</v>
          </cell>
        </row>
        <row r="654">
          <cell r="H654" t="str">
            <v>107149122</v>
          </cell>
          <cell r="I654">
            <v>-3835576</v>
          </cell>
        </row>
        <row r="655">
          <cell r="H655" t="str">
            <v>108149122</v>
          </cell>
          <cell r="I655">
            <v>-2302232</v>
          </cell>
        </row>
        <row r="656">
          <cell r="H656" t="str">
            <v>109149122</v>
          </cell>
          <cell r="I656">
            <v>-2648636</v>
          </cell>
        </row>
        <row r="657">
          <cell r="H657" t="str">
            <v>110149122</v>
          </cell>
          <cell r="I657">
            <v>-4581002</v>
          </cell>
        </row>
        <row r="658">
          <cell r="H658" t="str">
            <v>111149122</v>
          </cell>
          <cell r="I658">
            <v>-2770816</v>
          </cell>
        </row>
        <row r="659">
          <cell r="H659" t="str">
            <v>112149122</v>
          </cell>
          <cell r="I659">
            <v>-366179</v>
          </cell>
        </row>
        <row r="660">
          <cell r="H660" t="str">
            <v>113149122</v>
          </cell>
          <cell r="I660">
            <v>-436645</v>
          </cell>
        </row>
        <row r="661">
          <cell r="H661" t="str">
            <v>114149122</v>
          </cell>
          <cell r="I661">
            <v>-8605134</v>
          </cell>
        </row>
        <row r="662">
          <cell r="H662" t="str">
            <v>101149125</v>
          </cell>
          <cell r="I662">
            <v>-773307</v>
          </cell>
        </row>
        <row r="663">
          <cell r="H663" t="str">
            <v>105149125</v>
          </cell>
          <cell r="I663">
            <v>-271106</v>
          </cell>
        </row>
        <row r="664">
          <cell r="H664" t="str">
            <v>110149125</v>
          </cell>
          <cell r="I664">
            <v>-67364019</v>
          </cell>
        </row>
        <row r="665">
          <cell r="H665" t="str">
            <v>101149127</v>
          </cell>
          <cell r="I665">
            <v>-421079632</v>
          </cell>
        </row>
        <row r="666">
          <cell r="H666" t="str">
            <v>102149127</v>
          </cell>
          <cell r="I666">
            <v>-4093312</v>
          </cell>
        </row>
        <row r="667">
          <cell r="H667" t="str">
            <v>103149127</v>
          </cell>
          <cell r="I667">
            <v>-5075280</v>
          </cell>
        </row>
        <row r="668">
          <cell r="H668" t="str">
            <v>104149127</v>
          </cell>
          <cell r="I668">
            <v>-23897211</v>
          </cell>
        </row>
        <row r="669">
          <cell r="H669" t="str">
            <v>105149127</v>
          </cell>
          <cell r="I669">
            <v>-10125157</v>
          </cell>
        </row>
        <row r="670">
          <cell r="H670" t="str">
            <v>107149127</v>
          </cell>
          <cell r="I670">
            <v>-12879829</v>
          </cell>
        </row>
        <row r="671">
          <cell r="H671" t="str">
            <v>108149127</v>
          </cell>
          <cell r="I671">
            <v>-15147143</v>
          </cell>
        </row>
        <row r="672">
          <cell r="H672" t="str">
            <v>109149127</v>
          </cell>
          <cell r="I672">
            <v>-5275173</v>
          </cell>
        </row>
        <row r="673">
          <cell r="H673" t="str">
            <v>110149127</v>
          </cell>
          <cell r="I673">
            <v>-56434620</v>
          </cell>
        </row>
        <row r="674">
          <cell r="H674" t="str">
            <v>111149127</v>
          </cell>
          <cell r="I674">
            <v>-58233210</v>
          </cell>
        </row>
        <row r="675">
          <cell r="H675" t="str">
            <v>112149127</v>
          </cell>
          <cell r="I675">
            <v>-20638784</v>
          </cell>
        </row>
        <row r="676">
          <cell r="H676" t="str">
            <v>113149127</v>
          </cell>
          <cell r="I676">
            <v>-34260844</v>
          </cell>
        </row>
        <row r="677">
          <cell r="H677" t="str">
            <v>114149127</v>
          </cell>
          <cell r="I677">
            <v>-6660654</v>
          </cell>
        </row>
        <row r="678">
          <cell r="H678" t="str">
            <v>1011493</v>
          </cell>
          <cell r="I678">
            <v>-40973566</v>
          </cell>
        </row>
        <row r="679">
          <cell r="H679" t="str">
            <v>1021493</v>
          </cell>
          <cell r="I679">
            <v>-26039089</v>
          </cell>
        </row>
        <row r="680">
          <cell r="H680" t="str">
            <v>1031493</v>
          </cell>
          <cell r="I680">
            <v>-13672576</v>
          </cell>
        </row>
        <row r="681">
          <cell r="H681" t="str">
            <v>1081493</v>
          </cell>
          <cell r="I681">
            <v>-571923</v>
          </cell>
        </row>
        <row r="682">
          <cell r="H682" t="str">
            <v>1091493</v>
          </cell>
          <cell r="I682">
            <v>-1030975</v>
          </cell>
        </row>
        <row r="683">
          <cell r="H683" t="str">
            <v>1101493</v>
          </cell>
          <cell r="I683">
            <v>-46024017</v>
          </cell>
        </row>
        <row r="684">
          <cell r="H684" t="str">
            <v>1111493</v>
          </cell>
          <cell r="I684">
            <v>-9645582</v>
          </cell>
        </row>
        <row r="685">
          <cell r="H685" t="str">
            <v>1121493</v>
          </cell>
          <cell r="I685">
            <v>-10248261</v>
          </cell>
        </row>
        <row r="686">
          <cell r="H686" t="str">
            <v>1131493</v>
          </cell>
          <cell r="I686">
            <v>-296632</v>
          </cell>
        </row>
        <row r="687">
          <cell r="H687" t="str">
            <v>1141493</v>
          </cell>
          <cell r="I687">
            <v>-229134</v>
          </cell>
        </row>
        <row r="688">
          <cell r="H688" t="str">
            <v>101149312</v>
          </cell>
          <cell r="I688">
            <v>-1528930</v>
          </cell>
        </row>
        <row r="689">
          <cell r="H689" t="str">
            <v>102149312</v>
          </cell>
          <cell r="I689">
            <v>-249963</v>
          </cell>
        </row>
        <row r="690">
          <cell r="H690" t="str">
            <v>103149312</v>
          </cell>
          <cell r="I690">
            <v>-2336</v>
          </cell>
        </row>
        <row r="691">
          <cell r="H691" t="str">
            <v>109149312</v>
          </cell>
          <cell r="I691">
            <v>-56277</v>
          </cell>
        </row>
        <row r="692">
          <cell r="H692" t="str">
            <v>110149312</v>
          </cell>
          <cell r="I692">
            <v>-379763</v>
          </cell>
        </row>
        <row r="693">
          <cell r="H693" t="str">
            <v>111149312</v>
          </cell>
          <cell r="I693">
            <v>-23387</v>
          </cell>
        </row>
        <row r="694">
          <cell r="H694" t="str">
            <v>112149312</v>
          </cell>
          <cell r="I694">
            <v>-130571</v>
          </cell>
        </row>
        <row r="695">
          <cell r="H695" t="str">
            <v>114149312</v>
          </cell>
          <cell r="I695">
            <v>-39105</v>
          </cell>
        </row>
        <row r="696">
          <cell r="H696" t="str">
            <v>101149317</v>
          </cell>
          <cell r="I696">
            <v>-13195242</v>
          </cell>
        </row>
        <row r="697">
          <cell r="H697" t="str">
            <v>102149317</v>
          </cell>
          <cell r="I697">
            <v>-3370650</v>
          </cell>
        </row>
        <row r="698">
          <cell r="H698" t="str">
            <v>103149317</v>
          </cell>
          <cell r="I698">
            <v>-705463</v>
          </cell>
        </row>
        <row r="699">
          <cell r="H699" t="str">
            <v>109149317</v>
          </cell>
          <cell r="I699">
            <v>-430557</v>
          </cell>
        </row>
        <row r="700">
          <cell r="H700" t="str">
            <v>110149317</v>
          </cell>
          <cell r="I700">
            <v>-5115184</v>
          </cell>
        </row>
        <row r="701">
          <cell r="H701" t="str">
            <v>111149317</v>
          </cell>
          <cell r="I701">
            <v>-11898</v>
          </cell>
        </row>
        <row r="702">
          <cell r="H702" t="str">
            <v>112149317</v>
          </cell>
          <cell r="I702">
            <v>-662997</v>
          </cell>
        </row>
        <row r="703">
          <cell r="H703" t="str">
            <v>101149322</v>
          </cell>
          <cell r="I703">
            <v>-14769665</v>
          </cell>
        </row>
        <row r="704">
          <cell r="H704" t="str">
            <v>102149322</v>
          </cell>
          <cell r="I704">
            <v>-1705845</v>
          </cell>
        </row>
        <row r="705">
          <cell r="H705" t="str">
            <v>108149322</v>
          </cell>
          <cell r="I705">
            <v>-571923</v>
          </cell>
        </row>
        <row r="706">
          <cell r="H706" t="str">
            <v>110149322</v>
          </cell>
          <cell r="I706">
            <v>-1418679</v>
          </cell>
        </row>
        <row r="707">
          <cell r="H707" t="str">
            <v>113149322</v>
          </cell>
          <cell r="I707">
            <v>-296632</v>
          </cell>
        </row>
        <row r="708">
          <cell r="H708" t="str">
            <v>114149322</v>
          </cell>
          <cell r="I708">
            <v>-190029</v>
          </cell>
        </row>
        <row r="709">
          <cell r="H709" t="str">
            <v>101149327</v>
          </cell>
          <cell r="I709">
            <v>-11479729</v>
          </cell>
        </row>
        <row r="710">
          <cell r="H710" t="str">
            <v>102149327</v>
          </cell>
          <cell r="I710">
            <v>-20712631</v>
          </cell>
        </row>
        <row r="711">
          <cell r="H711" t="str">
            <v>103149327</v>
          </cell>
          <cell r="I711">
            <v>-12964777</v>
          </cell>
        </row>
        <row r="712">
          <cell r="H712" t="str">
            <v>109149327</v>
          </cell>
          <cell r="I712">
            <v>-544141</v>
          </cell>
        </row>
        <row r="713">
          <cell r="H713" t="str">
            <v>110149327</v>
          </cell>
          <cell r="I713">
            <v>-39110391</v>
          </cell>
        </row>
        <row r="714">
          <cell r="H714" t="str">
            <v>111149327</v>
          </cell>
          <cell r="I714">
            <v>-9610297</v>
          </cell>
        </row>
        <row r="715">
          <cell r="H715" t="str">
            <v>112149327</v>
          </cell>
          <cell r="I715">
            <v>-9454693</v>
          </cell>
        </row>
        <row r="716">
          <cell r="H716" t="str">
            <v>1011495</v>
          </cell>
          <cell r="I716">
            <v>-363682277</v>
          </cell>
        </row>
        <row r="717">
          <cell r="H717" t="str">
            <v>1051495</v>
          </cell>
          <cell r="I717">
            <v>-133385</v>
          </cell>
        </row>
        <row r="718">
          <cell r="H718" t="str">
            <v>1101495</v>
          </cell>
          <cell r="I718">
            <v>-15260</v>
          </cell>
        </row>
        <row r="719">
          <cell r="H719" t="str">
            <v>1111495</v>
          </cell>
          <cell r="I719">
            <v>-15244</v>
          </cell>
        </row>
        <row r="720">
          <cell r="H720" t="str">
            <v>101149512</v>
          </cell>
          <cell r="I720">
            <v>-1317930</v>
          </cell>
        </row>
        <row r="721">
          <cell r="H721" t="str">
            <v>105149512</v>
          </cell>
          <cell r="I721">
            <v>-15819</v>
          </cell>
        </row>
        <row r="722">
          <cell r="H722" t="str">
            <v>110149512</v>
          </cell>
          <cell r="I722">
            <v>-15260</v>
          </cell>
        </row>
        <row r="723">
          <cell r="H723" t="str">
            <v>111149512</v>
          </cell>
          <cell r="I723">
            <v>-15244</v>
          </cell>
        </row>
        <row r="724">
          <cell r="H724" t="str">
            <v>101149522</v>
          </cell>
          <cell r="I724">
            <v>-312452239</v>
          </cell>
        </row>
        <row r="725">
          <cell r="H725" t="str">
            <v>101149527</v>
          </cell>
          <cell r="I725">
            <v>-49912108</v>
          </cell>
        </row>
        <row r="726">
          <cell r="H726" t="str">
            <v>105149527</v>
          </cell>
          <cell r="I726">
            <v>-117566</v>
          </cell>
        </row>
        <row r="727">
          <cell r="H727" t="str">
            <v>1011498</v>
          </cell>
          <cell r="I727">
            <v>-311460803</v>
          </cell>
        </row>
        <row r="728">
          <cell r="H728" t="str">
            <v>1021498</v>
          </cell>
          <cell r="I728">
            <v>-97044704</v>
          </cell>
        </row>
        <row r="729">
          <cell r="H729" t="str">
            <v>1031498</v>
          </cell>
          <cell r="I729">
            <v>-27171467</v>
          </cell>
        </row>
        <row r="730">
          <cell r="H730" t="str">
            <v>1041498</v>
          </cell>
          <cell r="I730">
            <v>-43388572</v>
          </cell>
        </row>
        <row r="731">
          <cell r="H731" t="str">
            <v>1051498</v>
          </cell>
          <cell r="I731">
            <v>-31931361</v>
          </cell>
        </row>
        <row r="732">
          <cell r="H732" t="str">
            <v>1071498</v>
          </cell>
          <cell r="I732">
            <v>-9408802</v>
          </cell>
        </row>
        <row r="733">
          <cell r="H733" t="str">
            <v>1081498</v>
          </cell>
          <cell r="I733">
            <v>-36976561</v>
          </cell>
        </row>
        <row r="734">
          <cell r="H734" t="str">
            <v>1091498</v>
          </cell>
          <cell r="I734">
            <v>-17798623</v>
          </cell>
        </row>
        <row r="735">
          <cell r="H735" t="str">
            <v>1101498</v>
          </cell>
          <cell r="I735">
            <v>-53393516</v>
          </cell>
        </row>
        <row r="736">
          <cell r="H736" t="str">
            <v>1111498</v>
          </cell>
          <cell r="I736">
            <v>-43559685</v>
          </cell>
        </row>
        <row r="737">
          <cell r="H737" t="str">
            <v>1121498</v>
          </cell>
          <cell r="I737">
            <v>-27084751</v>
          </cell>
        </row>
        <row r="738">
          <cell r="H738" t="str">
            <v>1131498</v>
          </cell>
          <cell r="I738">
            <v>-26638773</v>
          </cell>
        </row>
        <row r="739">
          <cell r="H739" t="str">
            <v>1141498</v>
          </cell>
          <cell r="I739">
            <v>-25212278</v>
          </cell>
        </row>
        <row r="740">
          <cell r="H740" t="str">
            <v>101149805</v>
          </cell>
          <cell r="I740">
            <v>-25004431</v>
          </cell>
        </row>
        <row r="741">
          <cell r="H741" t="str">
            <v>102149805</v>
          </cell>
          <cell r="I741">
            <v>-6604770</v>
          </cell>
        </row>
        <row r="742">
          <cell r="H742" t="str">
            <v>103149805</v>
          </cell>
          <cell r="I742">
            <v>-4661796</v>
          </cell>
        </row>
        <row r="743">
          <cell r="H743" t="str">
            <v>104149805</v>
          </cell>
          <cell r="I743">
            <v>-2209295</v>
          </cell>
        </row>
        <row r="744">
          <cell r="H744" t="str">
            <v>105149805</v>
          </cell>
          <cell r="I744">
            <v>-1981698</v>
          </cell>
        </row>
        <row r="745">
          <cell r="H745" t="str">
            <v>107149805</v>
          </cell>
          <cell r="I745">
            <v>-2387319</v>
          </cell>
        </row>
        <row r="746">
          <cell r="H746" t="str">
            <v>108149805</v>
          </cell>
          <cell r="I746">
            <v>-139763</v>
          </cell>
        </row>
        <row r="747">
          <cell r="H747" t="str">
            <v>109149805</v>
          </cell>
          <cell r="I747">
            <v>-1557684</v>
          </cell>
        </row>
        <row r="748">
          <cell r="H748" t="str">
            <v>110149805</v>
          </cell>
          <cell r="I748">
            <v>-1149756</v>
          </cell>
        </row>
        <row r="749">
          <cell r="H749" t="str">
            <v>111149805</v>
          </cell>
          <cell r="I749">
            <v>-21354326</v>
          </cell>
        </row>
        <row r="750">
          <cell r="H750" t="str">
            <v>112149805</v>
          </cell>
          <cell r="I750">
            <v>-436717</v>
          </cell>
        </row>
        <row r="751">
          <cell r="H751" t="str">
            <v>113149805</v>
          </cell>
          <cell r="I751">
            <v>-1463749</v>
          </cell>
        </row>
        <row r="752">
          <cell r="H752" t="str">
            <v>114149805</v>
          </cell>
          <cell r="I752">
            <v>-721917</v>
          </cell>
        </row>
        <row r="753">
          <cell r="H753" t="str">
            <v>101149810</v>
          </cell>
          <cell r="I753">
            <v>-286456372</v>
          </cell>
        </row>
        <row r="754">
          <cell r="H754" t="str">
            <v>102149810</v>
          </cell>
          <cell r="I754">
            <v>-90439934</v>
          </cell>
        </row>
        <row r="755">
          <cell r="H755" t="str">
            <v>103149810</v>
          </cell>
          <cell r="I755">
            <v>-22509671</v>
          </cell>
        </row>
        <row r="756">
          <cell r="H756" t="str">
            <v>104149810</v>
          </cell>
          <cell r="I756">
            <v>-41179277</v>
          </cell>
        </row>
        <row r="757">
          <cell r="H757" t="str">
            <v>105149810</v>
          </cell>
          <cell r="I757">
            <v>-29949663</v>
          </cell>
        </row>
        <row r="758">
          <cell r="H758" t="str">
            <v>107149810</v>
          </cell>
          <cell r="I758">
            <v>-7021483</v>
          </cell>
        </row>
        <row r="759">
          <cell r="H759" t="str">
            <v>108149810</v>
          </cell>
          <cell r="I759">
            <v>-36836798</v>
          </cell>
        </row>
        <row r="760">
          <cell r="H760" t="str">
            <v>109149810</v>
          </cell>
          <cell r="I760">
            <v>-16240939</v>
          </cell>
        </row>
        <row r="761">
          <cell r="H761" t="str">
            <v>110149810</v>
          </cell>
          <cell r="I761">
            <v>-52243760</v>
          </cell>
        </row>
        <row r="762">
          <cell r="H762" t="str">
            <v>111149810</v>
          </cell>
          <cell r="I762">
            <v>-22205359</v>
          </cell>
        </row>
        <row r="763">
          <cell r="H763" t="str">
            <v>112149810</v>
          </cell>
          <cell r="I763">
            <v>-26648034</v>
          </cell>
        </row>
        <row r="764">
          <cell r="H764" t="str">
            <v>113149810</v>
          </cell>
          <cell r="I764">
            <v>-25175024</v>
          </cell>
        </row>
        <row r="765">
          <cell r="H765" t="str">
            <v>114149810</v>
          </cell>
          <cell r="I765">
            <v>-24490361</v>
          </cell>
        </row>
        <row r="766">
          <cell r="H766" t="str">
            <v>10116</v>
          </cell>
          <cell r="I766">
            <v>892500336</v>
          </cell>
        </row>
        <row r="767">
          <cell r="H767" t="str">
            <v>10216</v>
          </cell>
          <cell r="I767">
            <v>168380347.44</v>
          </cell>
        </row>
        <row r="768">
          <cell r="H768" t="str">
            <v>10316</v>
          </cell>
          <cell r="I768">
            <v>26710810</v>
          </cell>
        </row>
        <row r="769">
          <cell r="H769" t="str">
            <v>10416</v>
          </cell>
          <cell r="I769">
            <v>77170477</v>
          </cell>
        </row>
        <row r="770">
          <cell r="H770" t="str">
            <v>10516</v>
          </cell>
          <cell r="I770">
            <v>77926440.799999997</v>
          </cell>
        </row>
        <row r="771">
          <cell r="H771" t="str">
            <v>10716</v>
          </cell>
          <cell r="I771">
            <v>18044468</v>
          </cell>
        </row>
        <row r="772">
          <cell r="H772" t="str">
            <v>10816</v>
          </cell>
          <cell r="I772">
            <v>170578383</v>
          </cell>
        </row>
        <row r="773">
          <cell r="H773" t="str">
            <v>10916</v>
          </cell>
          <cell r="I773">
            <v>27131435</v>
          </cell>
        </row>
        <row r="774">
          <cell r="H774" t="str">
            <v>11016</v>
          </cell>
          <cell r="I774">
            <v>79939773</v>
          </cell>
        </row>
        <row r="775">
          <cell r="H775" t="str">
            <v>11116</v>
          </cell>
          <cell r="I775">
            <v>19619471</v>
          </cell>
        </row>
        <row r="776">
          <cell r="H776" t="str">
            <v>11216</v>
          </cell>
          <cell r="I776">
            <v>44221080</v>
          </cell>
        </row>
        <row r="777">
          <cell r="H777" t="str">
            <v>11316</v>
          </cell>
          <cell r="I777">
            <v>52255942</v>
          </cell>
        </row>
        <row r="778">
          <cell r="H778" t="str">
            <v>11416</v>
          </cell>
          <cell r="I778">
            <v>35232939</v>
          </cell>
        </row>
        <row r="779">
          <cell r="H779" t="str">
            <v>68516</v>
          </cell>
          <cell r="I779">
            <v>585773310</v>
          </cell>
        </row>
        <row r="780">
          <cell r="H780" t="str">
            <v>6851625</v>
          </cell>
          <cell r="I780">
            <v>135041861</v>
          </cell>
        </row>
        <row r="781">
          <cell r="H781" t="str">
            <v>68516250500000036067265</v>
          </cell>
          <cell r="I781">
            <v>38762574</v>
          </cell>
        </row>
        <row r="782">
          <cell r="H782" t="str">
            <v>68516250500000079292618</v>
          </cell>
          <cell r="I782">
            <v>22649000</v>
          </cell>
        </row>
        <row r="783">
          <cell r="H783" t="str">
            <v>68516251000009000714753</v>
          </cell>
          <cell r="I783">
            <v>690983</v>
          </cell>
        </row>
        <row r="784">
          <cell r="H784" t="str">
            <v>68516259500008002025666</v>
          </cell>
          <cell r="I784">
            <v>72939304</v>
          </cell>
        </row>
        <row r="785">
          <cell r="H785" t="str">
            <v>1011637</v>
          </cell>
          <cell r="I785">
            <v>3683307</v>
          </cell>
        </row>
        <row r="786">
          <cell r="H786" t="str">
            <v>1021637</v>
          </cell>
          <cell r="I786">
            <v>78561</v>
          </cell>
        </row>
        <row r="787">
          <cell r="H787" t="str">
            <v>1031637</v>
          </cell>
          <cell r="I787">
            <v>67628</v>
          </cell>
        </row>
        <row r="788">
          <cell r="H788" t="str">
            <v>1041637</v>
          </cell>
          <cell r="I788">
            <v>264868</v>
          </cell>
        </row>
        <row r="789">
          <cell r="H789" t="str">
            <v>1051637</v>
          </cell>
          <cell r="I789">
            <v>205422</v>
          </cell>
        </row>
        <row r="790">
          <cell r="H790" t="str">
            <v>1081637</v>
          </cell>
          <cell r="I790">
            <v>76365</v>
          </cell>
        </row>
        <row r="791">
          <cell r="H791" t="str">
            <v>1101637</v>
          </cell>
          <cell r="I791">
            <v>704892</v>
          </cell>
        </row>
        <row r="792">
          <cell r="H792" t="str">
            <v>1111637</v>
          </cell>
          <cell r="I792">
            <v>596008</v>
          </cell>
        </row>
        <row r="793">
          <cell r="H793" t="str">
            <v>1121637</v>
          </cell>
          <cell r="I793">
            <v>-108090</v>
          </cell>
        </row>
        <row r="794">
          <cell r="H794" t="str">
            <v>1131637</v>
          </cell>
          <cell r="I794">
            <v>304142</v>
          </cell>
        </row>
        <row r="795">
          <cell r="H795" t="str">
            <v>1141637</v>
          </cell>
          <cell r="I795">
            <v>180640</v>
          </cell>
        </row>
        <row r="796">
          <cell r="H796" t="str">
            <v>101163705</v>
          </cell>
          <cell r="I796">
            <v>125018</v>
          </cell>
        </row>
        <row r="797">
          <cell r="H797" t="str">
            <v>102163705</v>
          </cell>
          <cell r="I797">
            <v>-8798</v>
          </cell>
        </row>
        <row r="798">
          <cell r="H798" t="str">
            <v>104163705</v>
          </cell>
          <cell r="I798">
            <v>-253</v>
          </cell>
        </row>
        <row r="799">
          <cell r="H799" t="str">
            <v>105163705</v>
          </cell>
          <cell r="I799">
            <v>153642</v>
          </cell>
        </row>
        <row r="800">
          <cell r="H800" t="str">
            <v>108163705</v>
          </cell>
          <cell r="I800">
            <v>76365</v>
          </cell>
        </row>
        <row r="801">
          <cell r="H801" t="str">
            <v>110163705</v>
          </cell>
          <cell r="I801">
            <v>347578</v>
          </cell>
        </row>
        <row r="802">
          <cell r="H802" t="str">
            <v>111163705</v>
          </cell>
          <cell r="I802">
            <v>333812</v>
          </cell>
        </row>
        <row r="803">
          <cell r="H803" t="str">
            <v>112163705</v>
          </cell>
          <cell r="I803">
            <v>-403890</v>
          </cell>
        </row>
        <row r="804">
          <cell r="H804" t="str">
            <v>113163705</v>
          </cell>
          <cell r="I804">
            <v>73000</v>
          </cell>
        </row>
        <row r="805">
          <cell r="H805" t="str">
            <v>114163705</v>
          </cell>
          <cell r="I805">
            <v>-6120</v>
          </cell>
        </row>
        <row r="806">
          <cell r="H806" t="str">
            <v>104163720</v>
          </cell>
          <cell r="I806">
            <v>3000</v>
          </cell>
        </row>
        <row r="807">
          <cell r="H807" t="str">
            <v>112163720</v>
          </cell>
          <cell r="I807">
            <v>22040</v>
          </cell>
        </row>
        <row r="808">
          <cell r="H808" t="str">
            <v>114163720</v>
          </cell>
          <cell r="I808">
            <v>124120</v>
          </cell>
        </row>
        <row r="809">
          <cell r="H809" t="str">
            <v>101163725</v>
          </cell>
          <cell r="I809">
            <v>3558289</v>
          </cell>
        </row>
        <row r="810">
          <cell r="H810" t="str">
            <v>102163725</v>
          </cell>
          <cell r="I810">
            <v>87359</v>
          </cell>
        </row>
        <row r="811">
          <cell r="H811" t="str">
            <v>103163725</v>
          </cell>
          <cell r="I811">
            <v>67628</v>
          </cell>
        </row>
        <row r="812">
          <cell r="H812" t="str">
            <v>104163725</v>
          </cell>
          <cell r="I812">
            <v>262121</v>
          </cell>
        </row>
        <row r="813">
          <cell r="H813" t="str">
            <v>105163725</v>
          </cell>
          <cell r="I813">
            <v>51780</v>
          </cell>
        </row>
        <row r="814">
          <cell r="H814" t="str">
            <v>110163725</v>
          </cell>
          <cell r="I814">
            <v>357314</v>
          </cell>
        </row>
        <row r="815">
          <cell r="H815" t="str">
            <v>111163725</v>
          </cell>
          <cell r="I815">
            <v>262196</v>
          </cell>
        </row>
        <row r="816">
          <cell r="H816" t="str">
            <v>112163725</v>
          </cell>
          <cell r="I816">
            <v>273760</v>
          </cell>
        </row>
        <row r="817">
          <cell r="H817" t="str">
            <v>113163725</v>
          </cell>
          <cell r="I817">
            <v>231142</v>
          </cell>
        </row>
        <row r="818">
          <cell r="H818" t="str">
            <v>114163725</v>
          </cell>
          <cell r="I818">
            <v>62640</v>
          </cell>
        </row>
        <row r="819">
          <cell r="H819" t="str">
            <v>1011638</v>
          </cell>
          <cell r="I819">
            <v>27088</v>
          </cell>
        </row>
        <row r="820">
          <cell r="H820" t="str">
            <v>1021638</v>
          </cell>
          <cell r="I820">
            <v>226262</v>
          </cell>
        </row>
        <row r="821">
          <cell r="H821" t="str">
            <v>1101638</v>
          </cell>
          <cell r="I821">
            <v>599353</v>
          </cell>
        </row>
        <row r="822">
          <cell r="H822" t="str">
            <v>1111638</v>
          </cell>
          <cell r="I822">
            <v>60888</v>
          </cell>
        </row>
        <row r="823">
          <cell r="H823" t="str">
            <v>1121638</v>
          </cell>
          <cell r="I823">
            <v>114840</v>
          </cell>
        </row>
        <row r="824">
          <cell r="H824" t="str">
            <v>1141638</v>
          </cell>
          <cell r="I824">
            <v>13920</v>
          </cell>
        </row>
        <row r="825">
          <cell r="H825" t="str">
            <v>114163845</v>
          </cell>
          <cell r="I825">
            <v>13920</v>
          </cell>
        </row>
        <row r="826">
          <cell r="H826" t="str">
            <v>101163850</v>
          </cell>
          <cell r="I826">
            <v>27088</v>
          </cell>
        </row>
        <row r="827">
          <cell r="H827" t="str">
            <v>102163850</v>
          </cell>
          <cell r="I827">
            <v>226262</v>
          </cell>
        </row>
        <row r="828">
          <cell r="H828" t="str">
            <v>110163850</v>
          </cell>
          <cell r="I828">
            <v>599353</v>
          </cell>
        </row>
        <row r="829">
          <cell r="H829" t="str">
            <v>111163850</v>
          </cell>
          <cell r="I829">
            <v>60888</v>
          </cell>
        </row>
        <row r="830">
          <cell r="H830" t="str">
            <v>112163850</v>
          </cell>
          <cell r="I830">
            <v>114840</v>
          </cell>
        </row>
        <row r="831">
          <cell r="H831" t="str">
            <v>1011639</v>
          </cell>
          <cell r="I831">
            <v>508528</v>
          </cell>
        </row>
        <row r="832">
          <cell r="H832" t="str">
            <v>101163925</v>
          </cell>
          <cell r="I832">
            <v>508528</v>
          </cell>
        </row>
        <row r="833">
          <cell r="H833" t="str">
            <v>1011650</v>
          </cell>
          <cell r="I833">
            <v>501433575</v>
          </cell>
        </row>
        <row r="834">
          <cell r="H834" t="str">
            <v>10116500500008911800092</v>
          </cell>
          <cell r="I834">
            <v>499830806</v>
          </cell>
        </row>
        <row r="835">
          <cell r="H835" t="str">
            <v>10116501500008001179207</v>
          </cell>
          <cell r="I835">
            <v>1602769</v>
          </cell>
        </row>
        <row r="836">
          <cell r="H836" t="str">
            <v>1011655</v>
          </cell>
          <cell r="I836">
            <v>399437523</v>
          </cell>
        </row>
        <row r="837">
          <cell r="H837" t="str">
            <v>1021655</v>
          </cell>
          <cell r="I837">
            <v>154764976</v>
          </cell>
        </row>
        <row r="838">
          <cell r="H838" t="str">
            <v>1031655</v>
          </cell>
          <cell r="I838">
            <v>28675503</v>
          </cell>
        </row>
        <row r="839">
          <cell r="H839" t="str">
            <v>1041655</v>
          </cell>
          <cell r="I839">
            <v>76223041</v>
          </cell>
        </row>
        <row r="840">
          <cell r="H840" t="str">
            <v>1051655</v>
          </cell>
          <cell r="I840">
            <v>51913658</v>
          </cell>
        </row>
        <row r="841">
          <cell r="H841" t="str">
            <v>1071655</v>
          </cell>
          <cell r="I841">
            <v>18462165</v>
          </cell>
        </row>
        <row r="842">
          <cell r="H842" t="str">
            <v>1081655</v>
          </cell>
          <cell r="I842">
            <v>133172435</v>
          </cell>
        </row>
        <row r="843">
          <cell r="H843" t="str">
            <v>1091655</v>
          </cell>
          <cell r="I843">
            <v>28950059</v>
          </cell>
        </row>
        <row r="844">
          <cell r="H844" t="str">
            <v>1101655</v>
          </cell>
          <cell r="I844">
            <v>93764661</v>
          </cell>
        </row>
        <row r="845">
          <cell r="H845" t="str">
            <v>1111655</v>
          </cell>
          <cell r="I845">
            <v>18431959</v>
          </cell>
        </row>
        <row r="846">
          <cell r="H846" t="str">
            <v>1121655</v>
          </cell>
          <cell r="I846">
            <v>44290329</v>
          </cell>
        </row>
        <row r="847">
          <cell r="H847" t="str">
            <v>1131655</v>
          </cell>
          <cell r="I847">
            <v>54162360</v>
          </cell>
        </row>
        <row r="848">
          <cell r="H848" t="str">
            <v>1141655</v>
          </cell>
          <cell r="I848">
            <v>35889812</v>
          </cell>
        </row>
        <row r="849">
          <cell r="H849" t="str">
            <v>6851655</v>
          </cell>
          <cell r="I849">
            <v>2524788</v>
          </cell>
        </row>
        <row r="850">
          <cell r="H850" t="str">
            <v>101165518</v>
          </cell>
          <cell r="I850">
            <v>231873571</v>
          </cell>
        </row>
        <row r="851">
          <cell r="H851" t="str">
            <v>102165518</v>
          </cell>
          <cell r="I851">
            <v>132281745</v>
          </cell>
        </row>
        <row r="852">
          <cell r="H852" t="str">
            <v>103165518</v>
          </cell>
          <cell r="I852">
            <v>20619232</v>
          </cell>
        </row>
        <row r="853">
          <cell r="H853" t="str">
            <v>104165518</v>
          </cell>
          <cell r="I853">
            <v>68007392</v>
          </cell>
        </row>
        <row r="854">
          <cell r="H854" t="str">
            <v>105165518</v>
          </cell>
          <cell r="I854">
            <v>44446448</v>
          </cell>
        </row>
        <row r="855">
          <cell r="H855" t="str">
            <v>107165518</v>
          </cell>
          <cell r="I855">
            <v>15424950</v>
          </cell>
        </row>
        <row r="856">
          <cell r="H856" t="str">
            <v>108165518</v>
          </cell>
          <cell r="I856">
            <v>121505217</v>
          </cell>
        </row>
        <row r="857">
          <cell r="H857" t="str">
            <v>109165518</v>
          </cell>
          <cell r="I857">
            <v>23599014</v>
          </cell>
        </row>
        <row r="858">
          <cell r="H858" t="str">
            <v>110165518</v>
          </cell>
          <cell r="I858">
            <v>61012963</v>
          </cell>
        </row>
        <row r="859">
          <cell r="H859" t="str">
            <v>111165518</v>
          </cell>
          <cell r="I859">
            <v>8296464</v>
          </cell>
        </row>
        <row r="860">
          <cell r="H860" t="str">
            <v>112165518</v>
          </cell>
          <cell r="I860">
            <v>33986394</v>
          </cell>
        </row>
        <row r="861">
          <cell r="H861" t="str">
            <v>113165518</v>
          </cell>
          <cell r="I861">
            <v>47188797</v>
          </cell>
        </row>
        <row r="862">
          <cell r="H862" t="str">
            <v>114165518</v>
          </cell>
          <cell r="I862">
            <v>31457638</v>
          </cell>
        </row>
        <row r="863">
          <cell r="H863" t="str">
            <v>101165522</v>
          </cell>
          <cell r="I863">
            <v>34273229</v>
          </cell>
        </row>
        <row r="864">
          <cell r="H864" t="str">
            <v>102165522</v>
          </cell>
          <cell r="I864">
            <v>8464125</v>
          </cell>
        </row>
        <row r="865">
          <cell r="H865" t="str">
            <v>103165522</v>
          </cell>
          <cell r="I865">
            <v>3757887</v>
          </cell>
        </row>
        <row r="866">
          <cell r="H866" t="str">
            <v>104165522</v>
          </cell>
          <cell r="I866">
            <v>7456734</v>
          </cell>
        </row>
        <row r="867">
          <cell r="H867" t="str">
            <v>105165522</v>
          </cell>
          <cell r="I867">
            <v>1391576</v>
          </cell>
        </row>
        <row r="868">
          <cell r="H868" t="str">
            <v>107165522</v>
          </cell>
          <cell r="I868">
            <v>556134</v>
          </cell>
        </row>
        <row r="869">
          <cell r="H869" t="str">
            <v>108165522</v>
          </cell>
          <cell r="I869">
            <v>6638181</v>
          </cell>
        </row>
        <row r="870">
          <cell r="H870" t="str">
            <v>109165522</v>
          </cell>
          <cell r="I870">
            <v>3099595</v>
          </cell>
        </row>
        <row r="871">
          <cell r="H871" t="str">
            <v>110165522</v>
          </cell>
          <cell r="I871">
            <v>12798431</v>
          </cell>
        </row>
        <row r="872">
          <cell r="H872" t="str">
            <v>111165522</v>
          </cell>
          <cell r="I872">
            <v>2761510</v>
          </cell>
        </row>
        <row r="873">
          <cell r="H873" t="str">
            <v>112165522</v>
          </cell>
          <cell r="I873">
            <v>1455642</v>
          </cell>
        </row>
        <row r="874">
          <cell r="H874" t="str">
            <v>113165522</v>
          </cell>
          <cell r="I874">
            <v>3594552</v>
          </cell>
        </row>
        <row r="875">
          <cell r="H875" t="str">
            <v>114165522</v>
          </cell>
          <cell r="I875">
            <v>827142</v>
          </cell>
        </row>
        <row r="876">
          <cell r="H876" t="str">
            <v>101165524</v>
          </cell>
          <cell r="I876">
            <v>11514423</v>
          </cell>
        </row>
        <row r="877">
          <cell r="H877" t="str">
            <v>102165524</v>
          </cell>
          <cell r="I877">
            <v>641541</v>
          </cell>
        </row>
        <row r="878">
          <cell r="H878" t="str">
            <v>103165524</v>
          </cell>
          <cell r="I878">
            <v>958438</v>
          </cell>
        </row>
        <row r="879">
          <cell r="H879" t="str">
            <v>104165524</v>
          </cell>
          <cell r="I879">
            <v>250343</v>
          </cell>
        </row>
        <row r="880">
          <cell r="H880" t="str">
            <v>105165524</v>
          </cell>
          <cell r="I880">
            <v>104409</v>
          </cell>
        </row>
        <row r="881">
          <cell r="H881" t="str">
            <v>107165524</v>
          </cell>
          <cell r="I881">
            <v>6388</v>
          </cell>
        </row>
        <row r="882">
          <cell r="H882" t="str">
            <v>108165524</v>
          </cell>
          <cell r="I882">
            <v>1659467</v>
          </cell>
        </row>
        <row r="883">
          <cell r="H883" t="str">
            <v>109165524</v>
          </cell>
          <cell r="I883">
            <v>647081</v>
          </cell>
        </row>
        <row r="884">
          <cell r="H884" t="str">
            <v>110165524</v>
          </cell>
          <cell r="I884">
            <v>3948352</v>
          </cell>
        </row>
        <row r="885">
          <cell r="H885" t="str">
            <v>111165524</v>
          </cell>
          <cell r="I885">
            <v>996445</v>
          </cell>
        </row>
        <row r="886">
          <cell r="H886" t="str">
            <v>112165524</v>
          </cell>
          <cell r="I886">
            <v>187448</v>
          </cell>
        </row>
        <row r="887">
          <cell r="H887" t="str">
            <v>113165524</v>
          </cell>
          <cell r="I887">
            <v>348213</v>
          </cell>
        </row>
        <row r="888">
          <cell r="H888" t="str">
            <v>114165524</v>
          </cell>
          <cell r="I888">
            <v>315738</v>
          </cell>
        </row>
        <row r="889">
          <cell r="H889" t="str">
            <v>101165526</v>
          </cell>
          <cell r="I889">
            <v>5622332</v>
          </cell>
        </row>
        <row r="890">
          <cell r="H890" t="str">
            <v>102165526</v>
          </cell>
          <cell r="I890">
            <v>38206</v>
          </cell>
        </row>
        <row r="891">
          <cell r="H891" t="str">
            <v>103165526</v>
          </cell>
          <cell r="I891">
            <v>647356</v>
          </cell>
        </row>
        <row r="892">
          <cell r="H892" t="str">
            <v>104165526</v>
          </cell>
          <cell r="I892">
            <v>47278</v>
          </cell>
        </row>
        <row r="893">
          <cell r="H893" t="str">
            <v>107165526</v>
          </cell>
          <cell r="I893">
            <v>913009</v>
          </cell>
        </row>
        <row r="894">
          <cell r="H894" t="str">
            <v>108165526</v>
          </cell>
          <cell r="I894">
            <v>415266</v>
          </cell>
        </row>
        <row r="895">
          <cell r="H895" t="str">
            <v>109165526</v>
          </cell>
          <cell r="I895">
            <v>994035</v>
          </cell>
        </row>
        <row r="896">
          <cell r="H896" t="str">
            <v>110165526</v>
          </cell>
          <cell r="I896">
            <v>1338076</v>
          </cell>
        </row>
        <row r="897">
          <cell r="H897" t="str">
            <v>111165526</v>
          </cell>
          <cell r="I897">
            <v>554754</v>
          </cell>
        </row>
        <row r="898">
          <cell r="H898" t="str">
            <v>113165526</v>
          </cell>
          <cell r="I898">
            <v>27268</v>
          </cell>
        </row>
        <row r="899">
          <cell r="H899" t="str">
            <v>114165526</v>
          </cell>
          <cell r="I899">
            <v>1285101</v>
          </cell>
        </row>
        <row r="900">
          <cell r="H900" t="str">
            <v>101165528</v>
          </cell>
          <cell r="I900">
            <v>7393265</v>
          </cell>
        </row>
        <row r="901">
          <cell r="H901" t="str">
            <v>102165528</v>
          </cell>
          <cell r="I901">
            <v>61319</v>
          </cell>
        </row>
        <row r="902">
          <cell r="H902" t="str">
            <v>103165528</v>
          </cell>
          <cell r="I902">
            <v>412523</v>
          </cell>
        </row>
        <row r="903">
          <cell r="H903" t="str">
            <v>104165528</v>
          </cell>
          <cell r="I903">
            <v>381931</v>
          </cell>
        </row>
        <row r="904">
          <cell r="H904" t="str">
            <v>105165528</v>
          </cell>
          <cell r="I904">
            <v>184251</v>
          </cell>
        </row>
        <row r="905">
          <cell r="H905" t="str">
            <v>107165528</v>
          </cell>
          <cell r="I905">
            <v>1522984</v>
          </cell>
        </row>
        <row r="906">
          <cell r="H906" t="str">
            <v>108165528</v>
          </cell>
          <cell r="I906">
            <v>2403551</v>
          </cell>
        </row>
        <row r="907">
          <cell r="H907" t="str">
            <v>109165528</v>
          </cell>
          <cell r="I907">
            <v>-1863</v>
          </cell>
        </row>
        <row r="908">
          <cell r="H908" t="str">
            <v>110165528</v>
          </cell>
          <cell r="I908">
            <v>9195382</v>
          </cell>
        </row>
        <row r="909">
          <cell r="H909" t="str">
            <v>111165528</v>
          </cell>
          <cell r="I909">
            <v>439301</v>
          </cell>
        </row>
        <row r="910">
          <cell r="H910" t="str">
            <v>112165528</v>
          </cell>
          <cell r="I910">
            <v>580710</v>
          </cell>
        </row>
        <row r="911">
          <cell r="H911" t="str">
            <v>113165528</v>
          </cell>
          <cell r="I911">
            <v>2623527</v>
          </cell>
        </row>
        <row r="912">
          <cell r="H912" t="str">
            <v>114165528</v>
          </cell>
          <cell r="I912">
            <v>158115</v>
          </cell>
        </row>
        <row r="913">
          <cell r="H913" t="str">
            <v>101165532</v>
          </cell>
          <cell r="I913">
            <v>17502495</v>
          </cell>
        </row>
        <row r="914">
          <cell r="H914" t="str">
            <v>102165532</v>
          </cell>
          <cell r="I914">
            <v>10747624</v>
          </cell>
        </row>
        <row r="915">
          <cell r="H915" t="str">
            <v>103165532</v>
          </cell>
          <cell r="I915">
            <v>1403184</v>
          </cell>
        </row>
        <row r="916">
          <cell r="H916" t="str">
            <v>104165532</v>
          </cell>
          <cell r="I916">
            <v>79363</v>
          </cell>
        </row>
        <row r="917">
          <cell r="H917" t="str">
            <v>105165532</v>
          </cell>
          <cell r="I917">
            <v>5105453</v>
          </cell>
        </row>
        <row r="918">
          <cell r="H918" t="str">
            <v>107165532</v>
          </cell>
          <cell r="I918">
            <v>38700</v>
          </cell>
        </row>
        <row r="919">
          <cell r="H919" t="str">
            <v>108165532</v>
          </cell>
          <cell r="I919">
            <v>550753</v>
          </cell>
        </row>
        <row r="920">
          <cell r="H920" t="str">
            <v>109165532</v>
          </cell>
          <cell r="I920">
            <v>153669</v>
          </cell>
        </row>
        <row r="921">
          <cell r="H921" t="str">
            <v>110165532</v>
          </cell>
          <cell r="I921">
            <v>2509504</v>
          </cell>
        </row>
        <row r="922">
          <cell r="H922" t="str">
            <v>111165532</v>
          </cell>
          <cell r="I922">
            <v>983014</v>
          </cell>
        </row>
        <row r="923">
          <cell r="H923" t="str">
            <v>112165532</v>
          </cell>
          <cell r="I923">
            <v>7174532</v>
          </cell>
        </row>
        <row r="924">
          <cell r="H924" t="str">
            <v>113165532</v>
          </cell>
          <cell r="I924">
            <v>380003</v>
          </cell>
        </row>
        <row r="925">
          <cell r="H925" t="str">
            <v>114165532</v>
          </cell>
          <cell r="I925">
            <v>1562129</v>
          </cell>
        </row>
        <row r="926">
          <cell r="H926" t="str">
            <v>101165534</v>
          </cell>
          <cell r="I926">
            <v>5299397</v>
          </cell>
        </row>
        <row r="927">
          <cell r="H927" t="str">
            <v>102165534</v>
          </cell>
          <cell r="I927">
            <v>1221248</v>
          </cell>
        </row>
        <row r="928">
          <cell r="H928" t="str">
            <v>103165534</v>
          </cell>
          <cell r="I928">
            <v>28744</v>
          </cell>
        </row>
        <row r="929">
          <cell r="H929" t="str">
            <v>109165534</v>
          </cell>
          <cell r="I929">
            <v>206134</v>
          </cell>
        </row>
        <row r="930">
          <cell r="H930" t="str">
            <v>110165534</v>
          </cell>
          <cell r="I930">
            <v>1052846</v>
          </cell>
        </row>
        <row r="931">
          <cell r="H931" t="str">
            <v>111165534</v>
          </cell>
          <cell r="I931">
            <v>116382</v>
          </cell>
        </row>
        <row r="932">
          <cell r="H932" t="str">
            <v>112165534</v>
          </cell>
          <cell r="I932">
            <v>405454</v>
          </cell>
        </row>
        <row r="933">
          <cell r="H933" t="str">
            <v>114165534</v>
          </cell>
          <cell r="I933">
            <v>119603</v>
          </cell>
        </row>
        <row r="934">
          <cell r="H934" t="str">
            <v>101165536</v>
          </cell>
          <cell r="I934">
            <v>2587738</v>
          </cell>
        </row>
        <row r="935">
          <cell r="H935" t="str">
            <v>102165536</v>
          </cell>
          <cell r="I935">
            <v>843147</v>
          </cell>
        </row>
        <row r="936">
          <cell r="H936" t="str">
            <v>103165536</v>
          </cell>
          <cell r="I936">
            <v>170262</v>
          </cell>
        </row>
        <row r="937">
          <cell r="H937" t="str">
            <v>109165536</v>
          </cell>
          <cell r="I937">
            <v>87027</v>
          </cell>
        </row>
        <row r="938">
          <cell r="H938" t="str">
            <v>110165536</v>
          </cell>
          <cell r="I938">
            <v>775268</v>
          </cell>
        </row>
        <row r="939">
          <cell r="H939" t="str">
            <v>111165536</v>
          </cell>
          <cell r="I939">
            <v>14279</v>
          </cell>
        </row>
        <row r="940">
          <cell r="H940" t="str">
            <v>112165536</v>
          </cell>
          <cell r="I940">
            <v>126667</v>
          </cell>
        </row>
        <row r="941">
          <cell r="H941" t="str">
            <v>101165538</v>
          </cell>
          <cell r="I941">
            <v>1318206</v>
          </cell>
        </row>
        <row r="942">
          <cell r="H942" t="str">
            <v>102165538</v>
          </cell>
          <cell r="I942">
            <v>145775</v>
          </cell>
        </row>
        <row r="943">
          <cell r="H943" t="str">
            <v>110165538</v>
          </cell>
          <cell r="I943">
            <v>140788</v>
          </cell>
        </row>
        <row r="944">
          <cell r="H944" t="str">
            <v>114165538</v>
          </cell>
          <cell r="I944">
            <v>9039</v>
          </cell>
        </row>
        <row r="945">
          <cell r="H945" t="str">
            <v>101165540</v>
          </cell>
          <cell r="I945">
            <v>317420</v>
          </cell>
        </row>
        <row r="946">
          <cell r="H946" t="str">
            <v>102165540</v>
          </cell>
          <cell r="I946">
            <v>238954</v>
          </cell>
        </row>
        <row r="947">
          <cell r="H947" t="str">
            <v>103165540</v>
          </cell>
          <cell r="I947">
            <v>533761</v>
          </cell>
        </row>
        <row r="948">
          <cell r="H948" t="str">
            <v>109165540</v>
          </cell>
          <cell r="I948">
            <v>165367</v>
          </cell>
        </row>
        <row r="949">
          <cell r="H949" t="str">
            <v>110165540</v>
          </cell>
          <cell r="I949">
            <v>528695</v>
          </cell>
        </row>
        <row r="950">
          <cell r="H950" t="str">
            <v>111165540</v>
          </cell>
          <cell r="I950">
            <v>138419</v>
          </cell>
        </row>
        <row r="951">
          <cell r="H951" t="str">
            <v>112165540</v>
          </cell>
          <cell r="I951">
            <v>346863</v>
          </cell>
        </row>
        <row r="952">
          <cell r="H952" t="str">
            <v>101165542</v>
          </cell>
          <cell r="I952">
            <v>50035208</v>
          </cell>
        </row>
        <row r="953">
          <cell r="H953" t="str">
            <v>102165542</v>
          </cell>
          <cell r="I953">
            <v>81292</v>
          </cell>
        </row>
        <row r="954">
          <cell r="H954" t="str">
            <v>103165542</v>
          </cell>
          <cell r="I954">
            <v>144116</v>
          </cell>
        </row>
        <row r="955">
          <cell r="H955" t="str">
            <v>105165542</v>
          </cell>
          <cell r="I955">
            <v>464788</v>
          </cell>
        </row>
        <row r="956">
          <cell r="H956" t="str">
            <v>110165542</v>
          </cell>
          <cell r="I956">
            <v>401774</v>
          </cell>
        </row>
        <row r="957">
          <cell r="H957" t="str">
            <v>111165542</v>
          </cell>
          <cell r="I957">
            <v>4091804</v>
          </cell>
        </row>
        <row r="958">
          <cell r="H958" t="str">
            <v>112165542</v>
          </cell>
          <cell r="I958">
            <v>26619</v>
          </cell>
        </row>
        <row r="959">
          <cell r="H959" t="str">
            <v>114165542</v>
          </cell>
          <cell r="I959">
            <v>155307</v>
          </cell>
        </row>
        <row r="960">
          <cell r="H960" t="str">
            <v>101165544</v>
          </cell>
          <cell r="I960">
            <v>6026291</v>
          </cell>
        </row>
        <row r="961">
          <cell r="H961" t="str">
            <v>105165544</v>
          </cell>
          <cell r="I961">
            <v>216733</v>
          </cell>
        </row>
        <row r="962">
          <cell r="H962" t="str">
            <v>110165544</v>
          </cell>
          <cell r="I962">
            <v>62582</v>
          </cell>
        </row>
        <row r="963">
          <cell r="H963" t="str">
            <v>111165544</v>
          </cell>
          <cell r="I963">
            <v>39587</v>
          </cell>
        </row>
        <row r="964">
          <cell r="H964" t="str">
            <v>101165546</v>
          </cell>
          <cell r="I964">
            <v>75163</v>
          </cell>
        </row>
        <row r="965">
          <cell r="H965" t="str">
            <v>101165548</v>
          </cell>
          <cell r="I965">
            <v>24774630</v>
          </cell>
        </row>
        <row r="966">
          <cell r="H966" t="str">
            <v>101165549</v>
          </cell>
          <cell r="I966">
            <v>824155</v>
          </cell>
        </row>
        <row r="967">
          <cell r="H967" t="str">
            <v>68516559500008600029644</v>
          </cell>
          <cell r="I967">
            <v>1995871</v>
          </cell>
        </row>
        <row r="968">
          <cell r="H968" t="str">
            <v>68516559500008902030889</v>
          </cell>
          <cell r="I968">
            <v>528917</v>
          </cell>
        </row>
        <row r="969">
          <cell r="H969" t="str">
            <v>1011660</v>
          </cell>
          <cell r="I969">
            <v>38205442</v>
          </cell>
        </row>
        <row r="970">
          <cell r="H970" t="str">
            <v>1021660</v>
          </cell>
          <cell r="I970">
            <v>2375740</v>
          </cell>
        </row>
        <row r="971">
          <cell r="H971" t="str">
            <v>1041660</v>
          </cell>
          <cell r="I971">
            <v>1319094</v>
          </cell>
        </row>
        <row r="972">
          <cell r="H972" t="str">
            <v>1051660</v>
          </cell>
          <cell r="I972">
            <v>1095835</v>
          </cell>
        </row>
        <row r="973">
          <cell r="H973" t="str">
            <v>1071660</v>
          </cell>
          <cell r="I973">
            <v>1984514</v>
          </cell>
        </row>
        <row r="974">
          <cell r="H974" t="str">
            <v>1101660</v>
          </cell>
          <cell r="I974">
            <v>1721813</v>
          </cell>
        </row>
        <row r="975">
          <cell r="H975" t="str">
            <v>1111660</v>
          </cell>
          <cell r="I975">
            <v>2463595</v>
          </cell>
        </row>
        <row r="976">
          <cell r="H976" t="str">
            <v>1121660</v>
          </cell>
          <cell r="I976">
            <v>1030793</v>
          </cell>
        </row>
        <row r="977">
          <cell r="H977" t="str">
            <v>1131660</v>
          </cell>
          <cell r="I977">
            <v>460769</v>
          </cell>
        </row>
        <row r="978">
          <cell r="H978" t="str">
            <v>1141660</v>
          </cell>
          <cell r="I978">
            <v>681106</v>
          </cell>
        </row>
        <row r="979">
          <cell r="H979" t="str">
            <v>6851660</v>
          </cell>
          <cell r="I979">
            <v>16042288</v>
          </cell>
        </row>
        <row r="980">
          <cell r="H980" t="str">
            <v>10716601500000012101980</v>
          </cell>
          <cell r="I980">
            <v>1679040</v>
          </cell>
        </row>
        <row r="981">
          <cell r="H981" t="str">
            <v>68516601500000004922344</v>
          </cell>
          <cell r="I981">
            <v>220000</v>
          </cell>
        </row>
        <row r="982">
          <cell r="H982" t="str">
            <v>68516601500008001670341</v>
          </cell>
          <cell r="I982">
            <v>3462313</v>
          </cell>
        </row>
        <row r="983">
          <cell r="H983" t="str">
            <v>68516602500008600284155</v>
          </cell>
          <cell r="I983">
            <v>2989607</v>
          </cell>
        </row>
        <row r="984">
          <cell r="H984" t="str">
            <v>10116603000008300373307</v>
          </cell>
          <cell r="I984">
            <v>964192</v>
          </cell>
        </row>
        <row r="985">
          <cell r="H985" t="str">
            <v>10116603000008301225661</v>
          </cell>
          <cell r="I985">
            <v>11997782</v>
          </cell>
        </row>
        <row r="986">
          <cell r="H986" t="str">
            <v>10116603000008911015774</v>
          </cell>
          <cell r="I986">
            <v>2941524</v>
          </cell>
        </row>
        <row r="987">
          <cell r="H987" t="str">
            <v>10116603000008911800092</v>
          </cell>
          <cell r="I987">
            <v>22301944</v>
          </cell>
        </row>
        <row r="988">
          <cell r="H988" t="str">
            <v>10216603000008000893128</v>
          </cell>
          <cell r="I988">
            <v>566229</v>
          </cell>
        </row>
        <row r="989">
          <cell r="H989" t="str">
            <v>10216603000008300373307</v>
          </cell>
          <cell r="I989">
            <v>29232</v>
          </cell>
        </row>
        <row r="990">
          <cell r="H990" t="str">
            <v>10216603000008301225661</v>
          </cell>
          <cell r="I990">
            <v>1780279</v>
          </cell>
        </row>
        <row r="991">
          <cell r="H991" t="str">
            <v>10416603000008911015774</v>
          </cell>
          <cell r="I991">
            <v>1319094</v>
          </cell>
        </row>
        <row r="992">
          <cell r="H992" t="str">
            <v>10516603000008911015774</v>
          </cell>
          <cell r="I992">
            <v>1095835</v>
          </cell>
        </row>
        <row r="993">
          <cell r="H993" t="str">
            <v>10716603000008911015774</v>
          </cell>
          <cell r="I993">
            <v>305474</v>
          </cell>
        </row>
        <row r="994">
          <cell r="H994" t="str">
            <v>11016603000008911015774</v>
          </cell>
          <cell r="I994">
            <v>1721813</v>
          </cell>
        </row>
        <row r="995">
          <cell r="H995" t="str">
            <v>11116603000008300373307</v>
          </cell>
          <cell r="I995">
            <v>107184</v>
          </cell>
        </row>
        <row r="996">
          <cell r="H996" t="str">
            <v>11116603000008301225661</v>
          </cell>
          <cell r="I996">
            <v>2356411</v>
          </cell>
        </row>
        <row r="997">
          <cell r="H997" t="str">
            <v>11216603000008911015774</v>
          </cell>
          <cell r="I997">
            <v>1030793</v>
          </cell>
        </row>
        <row r="998">
          <cell r="H998" t="str">
            <v>11316603000008911015774</v>
          </cell>
          <cell r="I998">
            <v>460769</v>
          </cell>
        </row>
        <row r="999">
          <cell r="H999" t="str">
            <v>11416603000008911015774</v>
          </cell>
          <cell r="I999">
            <v>681106</v>
          </cell>
        </row>
        <row r="1000">
          <cell r="H1000" t="str">
            <v>68516603000008600029644</v>
          </cell>
          <cell r="I1000">
            <v>9370368</v>
          </cell>
        </row>
        <row r="1001">
          <cell r="H1001" t="str">
            <v>1011675</v>
          </cell>
          <cell r="I1001">
            <v>7926147</v>
          </cell>
        </row>
        <row r="1002">
          <cell r="H1002" t="str">
            <v>1021675</v>
          </cell>
          <cell r="I1002">
            <v>12460383</v>
          </cell>
        </row>
        <row r="1003">
          <cell r="H1003" t="str">
            <v>1031675</v>
          </cell>
          <cell r="I1003">
            <v>642437</v>
          </cell>
        </row>
        <row r="1004">
          <cell r="H1004" t="str">
            <v>1041675</v>
          </cell>
          <cell r="I1004">
            <v>382504</v>
          </cell>
        </row>
        <row r="1005">
          <cell r="H1005" t="str">
            <v>1051675</v>
          </cell>
          <cell r="I1005">
            <v>190609</v>
          </cell>
        </row>
        <row r="1006">
          <cell r="H1006" t="str">
            <v>1091675</v>
          </cell>
          <cell r="I1006">
            <v>81113</v>
          </cell>
        </row>
        <row r="1007">
          <cell r="H1007" t="str">
            <v>1111675</v>
          </cell>
          <cell r="I1007">
            <v>68453</v>
          </cell>
        </row>
        <row r="1008">
          <cell r="H1008" t="str">
            <v>1131675</v>
          </cell>
          <cell r="I1008">
            <v>255512</v>
          </cell>
        </row>
        <row r="1009">
          <cell r="H1009" t="str">
            <v>6851675</v>
          </cell>
          <cell r="I1009">
            <v>33119040</v>
          </cell>
        </row>
        <row r="1010">
          <cell r="H1010" t="str">
            <v>10116751500008301225661</v>
          </cell>
          <cell r="I1010">
            <v>4656439</v>
          </cell>
        </row>
        <row r="1011">
          <cell r="H1011" t="str">
            <v>10116751500008600349215</v>
          </cell>
          <cell r="I1011">
            <v>3135377</v>
          </cell>
        </row>
        <row r="1012">
          <cell r="H1012" t="str">
            <v>10216751500008000378008</v>
          </cell>
          <cell r="I1012">
            <v>31851</v>
          </cell>
        </row>
        <row r="1013">
          <cell r="H1013" t="str">
            <v>10216751500008600030201</v>
          </cell>
          <cell r="I1013">
            <v>7886786</v>
          </cell>
        </row>
        <row r="1014">
          <cell r="H1014" t="str">
            <v>10216751500008600077389</v>
          </cell>
          <cell r="I1014">
            <v>4378583</v>
          </cell>
        </row>
        <row r="1015">
          <cell r="H1015" t="str">
            <v>10216751500008600349215</v>
          </cell>
          <cell r="I1015">
            <v>163163</v>
          </cell>
        </row>
        <row r="1016">
          <cell r="H1016" t="str">
            <v>10316751500008000378008</v>
          </cell>
          <cell r="I1016">
            <v>642437</v>
          </cell>
        </row>
        <row r="1017">
          <cell r="H1017" t="str">
            <v>10416751500008909039388</v>
          </cell>
          <cell r="I1017">
            <v>382504</v>
          </cell>
        </row>
        <row r="1018">
          <cell r="H1018" t="str">
            <v>10516751500008600029644</v>
          </cell>
          <cell r="I1018">
            <v>190609</v>
          </cell>
        </row>
        <row r="1019">
          <cell r="H1019" t="str">
            <v>10916751500008000378008</v>
          </cell>
          <cell r="I1019">
            <v>81113</v>
          </cell>
        </row>
        <row r="1020">
          <cell r="H1020" t="str">
            <v>11116751500008000378008</v>
          </cell>
          <cell r="I1020">
            <v>68453</v>
          </cell>
        </row>
        <row r="1021">
          <cell r="H1021" t="str">
            <v>11316751500008000378008</v>
          </cell>
          <cell r="I1021">
            <v>133446</v>
          </cell>
        </row>
        <row r="1022">
          <cell r="H1022" t="str">
            <v>11316751500008600029621</v>
          </cell>
          <cell r="I1022">
            <v>120708</v>
          </cell>
        </row>
        <row r="1023">
          <cell r="H1023" t="str">
            <v>11316751500008600343137</v>
          </cell>
          <cell r="I1023">
            <v>1358</v>
          </cell>
        </row>
        <row r="1024">
          <cell r="H1024" t="str">
            <v>68516751500000860002965</v>
          </cell>
          <cell r="I1024">
            <v>706318</v>
          </cell>
        </row>
        <row r="1025">
          <cell r="H1025" t="str">
            <v>68516751500000899999047</v>
          </cell>
          <cell r="I1025">
            <v>127863</v>
          </cell>
        </row>
        <row r="1026">
          <cell r="H1026" t="str">
            <v>68516751500008001423837</v>
          </cell>
          <cell r="I1026">
            <v>266602</v>
          </cell>
        </row>
        <row r="1027">
          <cell r="H1027" t="str">
            <v>68516751500008001822815</v>
          </cell>
          <cell r="I1027">
            <v>7261725</v>
          </cell>
        </row>
        <row r="1028">
          <cell r="H1028" t="str">
            <v>68516751500008300383649</v>
          </cell>
          <cell r="I1028">
            <v>139405</v>
          </cell>
        </row>
        <row r="1029">
          <cell r="H1029" t="str">
            <v>68516751500008301225661</v>
          </cell>
          <cell r="I1029">
            <v>-497336</v>
          </cell>
        </row>
        <row r="1030">
          <cell r="H1030" t="str">
            <v>68516751500008600029644</v>
          </cell>
          <cell r="I1030">
            <v>1095281</v>
          </cell>
        </row>
        <row r="1031">
          <cell r="H1031" t="str">
            <v>68516751500008600030201</v>
          </cell>
          <cell r="I1031">
            <v>7415668</v>
          </cell>
        </row>
        <row r="1032">
          <cell r="H1032" t="str">
            <v>68516751500008600077389</v>
          </cell>
          <cell r="I1032">
            <v>2047641</v>
          </cell>
        </row>
        <row r="1033">
          <cell r="H1033" t="str">
            <v>68516751500008600096602</v>
          </cell>
          <cell r="I1033">
            <v>487380</v>
          </cell>
        </row>
        <row r="1034">
          <cell r="H1034" t="str">
            <v>68516751500008600236055</v>
          </cell>
          <cell r="I1034">
            <v>446054</v>
          </cell>
        </row>
        <row r="1035">
          <cell r="H1035" t="str">
            <v>68516751500008600343137</v>
          </cell>
          <cell r="I1035">
            <v>574497</v>
          </cell>
        </row>
        <row r="1036">
          <cell r="H1036" t="str">
            <v>68516751500008600349215</v>
          </cell>
          <cell r="I1036">
            <v>11176976</v>
          </cell>
        </row>
        <row r="1037">
          <cell r="H1037" t="str">
            <v>685167520</v>
          </cell>
          <cell r="I1037">
            <v>1870966</v>
          </cell>
        </row>
        <row r="1038">
          <cell r="H1038" t="str">
            <v>101167530</v>
          </cell>
          <cell r="I1038">
            <v>134331</v>
          </cell>
        </row>
        <row r="1039">
          <cell r="H1039" t="str">
            <v>1011690</v>
          </cell>
          <cell r="I1039">
            <v>845560</v>
          </cell>
        </row>
        <row r="1040">
          <cell r="H1040" t="str">
            <v>1021690</v>
          </cell>
          <cell r="I1040">
            <v>1860878.44</v>
          </cell>
        </row>
        <row r="1041">
          <cell r="H1041" t="str">
            <v>1031690</v>
          </cell>
          <cell r="I1041">
            <v>202816</v>
          </cell>
        </row>
        <row r="1042">
          <cell r="H1042" t="str">
            <v>1041690</v>
          </cell>
          <cell r="I1042">
            <v>207400</v>
          </cell>
        </row>
        <row r="1043">
          <cell r="H1043" t="str">
            <v>1051690</v>
          </cell>
          <cell r="I1043">
            <v>26074099.800000001</v>
          </cell>
        </row>
        <row r="1044">
          <cell r="H1044" t="str">
            <v>1071690</v>
          </cell>
          <cell r="I1044">
            <v>81670</v>
          </cell>
        </row>
        <row r="1045">
          <cell r="H1045" t="str">
            <v>1081690</v>
          </cell>
          <cell r="I1045">
            <v>41817287</v>
          </cell>
        </row>
        <row r="1046">
          <cell r="H1046" t="str">
            <v>1091690</v>
          </cell>
          <cell r="I1046">
            <v>161648</v>
          </cell>
        </row>
        <row r="1047">
          <cell r="H1047" t="str">
            <v>1101690</v>
          </cell>
          <cell r="I1047">
            <v>265333</v>
          </cell>
        </row>
        <row r="1048">
          <cell r="H1048" t="str">
            <v>1111690</v>
          </cell>
          <cell r="I1048">
            <v>1467038</v>
          </cell>
        </row>
        <row r="1049">
          <cell r="H1049" t="str">
            <v>1121690</v>
          </cell>
          <cell r="I1049">
            <v>635929</v>
          </cell>
        </row>
        <row r="1050">
          <cell r="H1050" t="str">
            <v>1131690</v>
          </cell>
          <cell r="I1050">
            <v>371128</v>
          </cell>
        </row>
        <row r="1051">
          <cell r="H1051" t="str">
            <v>1141690</v>
          </cell>
          <cell r="I1051">
            <v>436134</v>
          </cell>
        </row>
        <row r="1052">
          <cell r="H1052" t="str">
            <v>6851690</v>
          </cell>
          <cell r="I1052">
            <v>400356470</v>
          </cell>
        </row>
        <row r="1053">
          <cell r="H1053" t="str">
            <v>101169025</v>
          </cell>
          <cell r="I1053">
            <v>273997</v>
          </cell>
        </row>
        <row r="1054">
          <cell r="H1054" t="str">
            <v>102169025</v>
          </cell>
          <cell r="I1054">
            <v>234404</v>
          </cell>
        </row>
        <row r="1055">
          <cell r="H1055" t="str">
            <v>104169025</v>
          </cell>
          <cell r="I1055">
            <v>117099</v>
          </cell>
        </row>
        <row r="1056">
          <cell r="H1056" t="str">
            <v>105169025</v>
          </cell>
          <cell r="I1056">
            <v>210300</v>
          </cell>
        </row>
        <row r="1057">
          <cell r="H1057" t="str">
            <v>107169025</v>
          </cell>
          <cell r="I1057">
            <v>41500</v>
          </cell>
        </row>
        <row r="1058">
          <cell r="H1058" t="str">
            <v>111169025</v>
          </cell>
          <cell r="I1058">
            <v>676300</v>
          </cell>
        </row>
        <row r="1059">
          <cell r="H1059" t="str">
            <v>1011690250500000004890454</v>
          </cell>
          <cell r="I1059">
            <v>6000</v>
          </cell>
        </row>
        <row r="1060">
          <cell r="H1060" t="str">
            <v>1011690250500000007725290</v>
          </cell>
          <cell r="I1060">
            <v>52000</v>
          </cell>
        </row>
        <row r="1061">
          <cell r="H1061" t="str">
            <v>1011690250500000007731591</v>
          </cell>
          <cell r="I1061">
            <v>6000</v>
          </cell>
        </row>
        <row r="1062">
          <cell r="H1062" t="str">
            <v>1011690250500000012098999</v>
          </cell>
          <cell r="I1062">
            <v>1835</v>
          </cell>
        </row>
        <row r="1063">
          <cell r="H1063" t="str">
            <v>1011690250500000012124853</v>
          </cell>
          <cell r="I1063">
            <v>5200</v>
          </cell>
        </row>
        <row r="1064">
          <cell r="H1064" t="str">
            <v>1011690250500000012125140</v>
          </cell>
          <cell r="I1064">
            <v>1835</v>
          </cell>
        </row>
        <row r="1065">
          <cell r="H1065" t="str">
            <v>1011690250500000012131194</v>
          </cell>
          <cell r="I1065">
            <v>70000</v>
          </cell>
        </row>
        <row r="1066">
          <cell r="H1066" t="str">
            <v>1011690250500000012277724</v>
          </cell>
          <cell r="I1066">
            <v>2920</v>
          </cell>
        </row>
        <row r="1067">
          <cell r="H1067" t="str">
            <v>1011690250500000017649787</v>
          </cell>
          <cell r="I1067">
            <v>39092</v>
          </cell>
        </row>
        <row r="1068">
          <cell r="H1068" t="str">
            <v>1011690250500000026601431</v>
          </cell>
          <cell r="I1068">
            <v>500</v>
          </cell>
        </row>
        <row r="1069">
          <cell r="H1069" t="str">
            <v>1011690250500000031267752</v>
          </cell>
          <cell r="I1069">
            <v>22000</v>
          </cell>
        </row>
        <row r="1070">
          <cell r="H1070" t="str">
            <v>1011690250500000036181366</v>
          </cell>
          <cell r="I1070">
            <v>27000</v>
          </cell>
        </row>
        <row r="1071">
          <cell r="H1071" t="str">
            <v>1011690250500000052076735</v>
          </cell>
          <cell r="I1071">
            <v>1835</v>
          </cell>
        </row>
        <row r="1072">
          <cell r="H1072" t="str">
            <v>1011690250500000055160913</v>
          </cell>
          <cell r="I1072">
            <v>9600</v>
          </cell>
        </row>
        <row r="1073">
          <cell r="H1073" t="str">
            <v>1011690250500000055172524</v>
          </cell>
          <cell r="I1073">
            <v>12180</v>
          </cell>
        </row>
        <row r="1074">
          <cell r="H1074" t="str">
            <v>1011690250500000055177975</v>
          </cell>
          <cell r="I1074">
            <v>10000</v>
          </cell>
        </row>
        <row r="1075">
          <cell r="H1075" t="str">
            <v>1011690250500000055180140</v>
          </cell>
          <cell r="I1075">
            <v>3000</v>
          </cell>
        </row>
        <row r="1076">
          <cell r="H1076" t="str">
            <v>1011690250500000066829066</v>
          </cell>
          <cell r="I1076">
            <v>3000</v>
          </cell>
        </row>
        <row r="1077">
          <cell r="H1077" t="str">
            <v>1021690250500000002421188</v>
          </cell>
          <cell r="I1077">
            <v>154404</v>
          </cell>
        </row>
        <row r="1078">
          <cell r="H1078" t="str">
            <v>1021690250500000012265580</v>
          </cell>
          <cell r="I1078">
            <v>80000</v>
          </cell>
        </row>
        <row r="1079">
          <cell r="H1079" t="str">
            <v>1041690250500000083089328</v>
          </cell>
          <cell r="I1079">
            <v>117099</v>
          </cell>
        </row>
        <row r="1080">
          <cell r="H1080" t="str">
            <v>1051690250500000007697725</v>
          </cell>
          <cell r="I1080">
            <v>8500</v>
          </cell>
        </row>
        <row r="1081">
          <cell r="H1081" t="str">
            <v>1051690250500000012275149</v>
          </cell>
          <cell r="I1081">
            <v>30000</v>
          </cell>
        </row>
        <row r="1082">
          <cell r="H1082" t="str">
            <v>1051690250500000012276868</v>
          </cell>
          <cell r="I1082">
            <v>5200</v>
          </cell>
        </row>
        <row r="1083">
          <cell r="H1083" t="str">
            <v>1051690250500000036381537</v>
          </cell>
          <cell r="I1083">
            <v>71600</v>
          </cell>
        </row>
        <row r="1084">
          <cell r="H1084" t="str">
            <v>1051690250500000036384601</v>
          </cell>
          <cell r="I1084">
            <v>30000</v>
          </cell>
        </row>
        <row r="1085">
          <cell r="H1085" t="str">
            <v>1051690250500000083234025</v>
          </cell>
          <cell r="I1085">
            <v>65000</v>
          </cell>
        </row>
        <row r="1086">
          <cell r="H1086" t="str">
            <v>1071690250500000036154489</v>
          </cell>
          <cell r="I1086">
            <v>41500</v>
          </cell>
        </row>
        <row r="1087">
          <cell r="H1087" t="str">
            <v>1111690250500000026616137</v>
          </cell>
          <cell r="I1087">
            <v>6300</v>
          </cell>
        </row>
        <row r="1088">
          <cell r="H1088" t="str">
            <v>1111690250500000030520829</v>
          </cell>
          <cell r="I1088">
            <v>5200</v>
          </cell>
        </row>
        <row r="1089">
          <cell r="H1089" t="str">
            <v>1111690250500000040758781</v>
          </cell>
          <cell r="I1089">
            <v>14800</v>
          </cell>
        </row>
        <row r="1090">
          <cell r="H1090" t="str">
            <v>1111690250500000080320791</v>
          </cell>
          <cell r="I1090">
            <v>650000</v>
          </cell>
        </row>
        <row r="1091">
          <cell r="H1091" t="str">
            <v>101169095</v>
          </cell>
          <cell r="I1091">
            <v>571563</v>
          </cell>
        </row>
        <row r="1092">
          <cell r="H1092" t="str">
            <v>102169095</v>
          </cell>
          <cell r="I1092">
            <v>1626474.44</v>
          </cell>
        </row>
        <row r="1093">
          <cell r="H1093" t="str">
            <v>103169095</v>
          </cell>
          <cell r="I1093">
            <v>202816</v>
          </cell>
        </row>
        <row r="1094">
          <cell r="H1094" t="str">
            <v>104169095</v>
          </cell>
          <cell r="I1094">
            <v>90301</v>
          </cell>
        </row>
        <row r="1095">
          <cell r="H1095" t="str">
            <v>105169095</v>
          </cell>
          <cell r="I1095">
            <v>25863799.800000001</v>
          </cell>
        </row>
        <row r="1096">
          <cell r="H1096" t="str">
            <v>107169095</v>
          </cell>
          <cell r="I1096">
            <v>40170</v>
          </cell>
        </row>
        <row r="1097">
          <cell r="H1097" t="str">
            <v>108169095</v>
          </cell>
          <cell r="I1097">
            <v>41817287</v>
          </cell>
        </row>
        <row r="1098">
          <cell r="H1098" t="str">
            <v>109169095</v>
          </cell>
          <cell r="I1098">
            <v>161648</v>
          </cell>
        </row>
        <row r="1099">
          <cell r="H1099" t="str">
            <v>110169095</v>
          </cell>
          <cell r="I1099">
            <v>265333</v>
          </cell>
        </row>
        <row r="1100">
          <cell r="H1100" t="str">
            <v>111169095</v>
          </cell>
          <cell r="I1100">
            <v>790738</v>
          </cell>
        </row>
        <row r="1101">
          <cell r="H1101" t="str">
            <v>112169095</v>
          </cell>
          <cell r="I1101">
            <v>635929</v>
          </cell>
        </row>
        <row r="1102">
          <cell r="H1102" t="str">
            <v>113169095</v>
          </cell>
          <cell r="I1102">
            <v>371128</v>
          </cell>
        </row>
        <row r="1103">
          <cell r="H1103" t="str">
            <v>114169095</v>
          </cell>
          <cell r="I1103">
            <v>436134</v>
          </cell>
        </row>
        <row r="1104">
          <cell r="H1104" t="str">
            <v>685169095</v>
          </cell>
          <cell r="I1104">
            <v>400356470</v>
          </cell>
        </row>
        <row r="1105">
          <cell r="H1105" t="str">
            <v>1011690950500000012124819</v>
          </cell>
          <cell r="I1105">
            <v>50000</v>
          </cell>
        </row>
        <row r="1106">
          <cell r="H1106" t="str">
            <v>1011690950500000036164175</v>
          </cell>
          <cell r="I1106">
            <v>3000</v>
          </cell>
        </row>
        <row r="1107">
          <cell r="H1107" t="str">
            <v>1011690950500008600349215</v>
          </cell>
          <cell r="I1107">
            <v>50000</v>
          </cell>
        </row>
        <row r="1108">
          <cell r="H1108" t="str">
            <v>1021690950500000012232523</v>
          </cell>
          <cell r="I1108">
            <v>89112</v>
          </cell>
        </row>
        <row r="1109">
          <cell r="H1109" t="str">
            <v>1021690950500000012235697</v>
          </cell>
          <cell r="I1109">
            <v>44556</v>
          </cell>
        </row>
        <row r="1110">
          <cell r="H1110" t="str">
            <v>1021690950500000028533352</v>
          </cell>
          <cell r="I1110">
            <v>44556</v>
          </cell>
        </row>
        <row r="1111">
          <cell r="H1111" t="str">
            <v>1021690950500000036180728</v>
          </cell>
          <cell r="I1111">
            <v>44556</v>
          </cell>
        </row>
        <row r="1112">
          <cell r="H1112" t="str">
            <v>1021690950500000036271899</v>
          </cell>
          <cell r="I1112">
            <v>44556</v>
          </cell>
        </row>
        <row r="1113">
          <cell r="H1113" t="str">
            <v>1021690950500000036271993</v>
          </cell>
          <cell r="I1113">
            <v>89112</v>
          </cell>
        </row>
        <row r="1114">
          <cell r="H1114" t="str">
            <v>1021690950500000036293417</v>
          </cell>
          <cell r="I1114">
            <v>44556</v>
          </cell>
        </row>
        <row r="1115">
          <cell r="H1115" t="str">
            <v>1021690950500000040758789</v>
          </cell>
          <cell r="I1115">
            <v>44556</v>
          </cell>
        </row>
        <row r="1116">
          <cell r="H1116" t="str">
            <v>1021690950500000079468265</v>
          </cell>
          <cell r="I1116">
            <v>89112</v>
          </cell>
        </row>
        <row r="1117">
          <cell r="H1117" t="str">
            <v>1021690950500000083218077</v>
          </cell>
          <cell r="I1117">
            <v>44556</v>
          </cell>
        </row>
        <row r="1118">
          <cell r="H1118" t="str">
            <v>1021690950500008600030201</v>
          </cell>
          <cell r="I1118">
            <v>180238.44</v>
          </cell>
        </row>
        <row r="1119">
          <cell r="H1119" t="str">
            <v>1031690950500000004935428</v>
          </cell>
          <cell r="I1119">
            <v>1050</v>
          </cell>
        </row>
        <row r="1120">
          <cell r="H1120" t="str">
            <v>1031690950500000026566514</v>
          </cell>
          <cell r="I1120">
            <v>15000</v>
          </cell>
        </row>
        <row r="1121">
          <cell r="H1121" t="str">
            <v>1031690950500000079582009</v>
          </cell>
          <cell r="I1121">
            <v>89112</v>
          </cell>
        </row>
        <row r="1122">
          <cell r="H1122" t="str">
            <v>1041690950500000083090933</v>
          </cell>
          <cell r="I1122">
            <v>13000</v>
          </cell>
        </row>
        <row r="1123">
          <cell r="H1123" t="str">
            <v>1051690950500000012284217</v>
          </cell>
          <cell r="I1123">
            <v>19893</v>
          </cell>
        </row>
        <row r="1124">
          <cell r="H1124" t="str">
            <v>1051690950500000036382849</v>
          </cell>
          <cell r="I1124">
            <v>1100</v>
          </cell>
        </row>
        <row r="1125">
          <cell r="H1125" t="str">
            <v>1051690950500008130012720</v>
          </cell>
          <cell r="I1125">
            <v>25000000</v>
          </cell>
        </row>
        <row r="1126">
          <cell r="H1126" t="str">
            <v>1081690950500000003045047</v>
          </cell>
          <cell r="I1126">
            <v>41639003</v>
          </cell>
        </row>
        <row r="1127">
          <cell r="H1127" t="str">
            <v>1091690950500000036295941</v>
          </cell>
          <cell r="I1127">
            <v>5982</v>
          </cell>
        </row>
        <row r="1128">
          <cell r="H1128" t="str">
            <v>1101690950500000007705986</v>
          </cell>
          <cell r="I1128">
            <v>164520</v>
          </cell>
        </row>
        <row r="1129">
          <cell r="H1129" t="str">
            <v>1101690950500000036151101</v>
          </cell>
          <cell r="I1129">
            <v>552</v>
          </cell>
        </row>
        <row r="1130">
          <cell r="H1130" t="str">
            <v>1111690950500000017648180</v>
          </cell>
          <cell r="I1130">
            <v>1004</v>
          </cell>
        </row>
        <row r="1131">
          <cell r="H1131" t="str">
            <v>1111690950500001117491059</v>
          </cell>
          <cell r="I1131">
            <v>20078</v>
          </cell>
        </row>
        <row r="1132">
          <cell r="H1132" t="str">
            <v>1121690950500000019233550</v>
          </cell>
          <cell r="I1132">
            <v>1650</v>
          </cell>
        </row>
        <row r="1133">
          <cell r="H1133" t="str">
            <v>1121690950500000026501805</v>
          </cell>
          <cell r="I1133">
            <v>3443</v>
          </cell>
        </row>
        <row r="1134">
          <cell r="H1134" t="str">
            <v>1121690950500000055069350</v>
          </cell>
          <cell r="I1134">
            <v>30145</v>
          </cell>
        </row>
        <row r="1135">
          <cell r="H1135" t="str">
            <v>1131690950500000012282113</v>
          </cell>
          <cell r="I1135">
            <v>2244</v>
          </cell>
        </row>
        <row r="1136">
          <cell r="H1136" t="str">
            <v>1131690950500000026423730</v>
          </cell>
          <cell r="I1136">
            <v>146347</v>
          </cell>
        </row>
        <row r="1137">
          <cell r="H1137" t="str">
            <v>1131690950500000055110801</v>
          </cell>
          <cell r="I1137">
            <v>1640</v>
          </cell>
        </row>
        <row r="1138">
          <cell r="H1138" t="str">
            <v>1131690950500001079508404</v>
          </cell>
          <cell r="I1138">
            <v>860</v>
          </cell>
        </row>
        <row r="1139">
          <cell r="H1139" t="str">
            <v>1141690950500000012136000</v>
          </cell>
          <cell r="I1139">
            <v>122988</v>
          </cell>
        </row>
        <row r="1140">
          <cell r="H1140" t="str">
            <v>1141690950500000025775851</v>
          </cell>
          <cell r="I1140">
            <v>310796</v>
          </cell>
        </row>
        <row r="1141">
          <cell r="H1141" t="str">
            <v>1141690950500000055178719</v>
          </cell>
          <cell r="I1141">
            <v>2350</v>
          </cell>
        </row>
        <row r="1142">
          <cell r="H1142" t="str">
            <v>6851690950500000079292618</v>
          </cell>
          <cell r="I1142">
            <v>480</v>
          </cell>
        </row>
        <row r="1143">
          <cell r="H1143" t="str">
            <v>6851690950500008130015993</v>
          </cell>
          <cell r="I1143">
            <v>122345990</v>
          </cell>
        </row>
        <row r="1144">
          <cell r="H1144" t="str">
            <v>6851690951500008600029644</v>
          </cell>
          <cell r="I1144">
            <v>278010000</v>
          </cell>
        </row>
        <row r="1145">
          <cell r="H1145" t="str">
            <v>1011690957500000007724644</v>
          </cell>
          <cell r="I1145">
            <v>33000</v>
          </cell>
        </row>
        <row r="1146">
          <cell r="H1146" t="str">
            <v>1011690957500000012122240</v>
          </cell>
          <cell r="I1146">
            <v>48000</v>
          </cell>
        </row>
        <row r="1147">
          <cell r="H1147" t="str">
            <v>1011690957500000026428777</v>
          </cell>
          <cell r="I1147">
            <v>321563</v>
          </cell>
        </row>
        <row r="1148">
          <cell r="H1148" t="str">
            <v>1011690957500000036314746</v>
          </cell>
          <cell r="I1148">
            <v>16000</v>
          </cell>
        </row>
        <row r="1149">
          <cell r="H1149" t="str">
            <v>1011690957500000055065317</v>
          </cell>
          <cell r="I1149">
            <v>10000</v>
          </cell>
        </row>
        <row r="1150">
          <cell r="H1150" t="str">
            <v>1011690957500001075215857</v>
          </cell>
          <cell r="I1150">
            <v>30000</v>
          </cell>
        </row>
        <row r="1151">
          <cell r="H1151" t="str">
            <v>1011690957500001084922055</v>
          </cell>
          <cell r="I1151">
            <v>10000</v>
          </cell>
        </row>
        <row r="1152">
          <cell r="H1152" t="str">
            <v>1021690957500000004929118</v>
          </cell>
          <cell r="I1152">
            <v>155184</v>
          </cell>
        </row>
        <row r="1153">
          <cell r="H1153" t="str">
            <v>1021690957500000012142278</v>
          </cell>
          <cell r="I1153">
            <v>517600</v>
          </cell>
        </row>
        <row r="1154">
          <cell r="H1154" t="str">
            <v>1021690957500000014622064</v>
          </cell>
          <cell r="I1154">
            <v>26300</v>
          </cell>
        </row>
        <row r="1155">
          <cell r="H1155" t="str">
            <v>1021690957500000017621778</v>
          </cell>
          <cell r="I1155">
            <v>44128</v>
          </cell>
        </row>
        <row r="1156">
          <cell r="H1156" t="str">
            <v>1021690957500000019165336</v>
          </cell>
          <cell r="I1156">
            <v>3909</v>
          </cell>
        </row>
        <row r="1157">
          <cell r="H1157" t="str">
            <v>1021690957500000036271923</v>
          </cell>
          <cell r="I1157">
            <v>10350</v>
          </cell>
        </row>
        <row r="1158">
          <cell r="H1158" t="str">
            <v>1021690957500000036295122</v>
          </cell>
          <cell r="I1158">
            <v>74387</v>
          </cell>
        </row>
        <row r="1159">
          <cell r="H1159" t="str">
            <v>1021690957500000052699701</v>
          </cell>
          <cell r="I1159">
            <v>10413</v>
          </cell>
        </row>
        <row r="1160">
          <cell r="H1160" t="str">
            <v>1021690957500000083232225</v>
          </cell>
          <cell r="I1160">
            <v>4000</v>
          </cell>
        </row>
        <row r="1161">
          <cell r="H1161" t="str">
            <v>1021690957500000088272432</v>
          </cell>
          <cell r="I1161">
            <v>8000</v>
          </cell>
        </row>
        <row r="1162">
          <cell r="H1162" t="str">
            <v>1021690957500001075215455</v>
          </cell>
          <cell r="I1162">
            <v>12737</v>
          </cell>
        </row>
        <row r="1163">
          <cell r="H1163" t="str">
            <v>1031690957500000012182248</v>
          </cell>
          <cell r="I1163">
            <v>23651</v>
          </cell>
        </row>
        <row r="1164">
          <cell r="H1164" t="str">
            <v>1031690957500000017649904</v>
          </cell>
          <cell r="I1164">
            <v>5500</v>
          </cell>
        </row>
        <row r="1165">
          <cell r="H1165" t="str">
            <v>1031690957500000026565286</v>
          </cell>
          <cell r="I1165">
            <v>140</v>
          </cell>
        </row>
        <row r="1166">
          <cell r="H1166" t="str">
            <v>1031690957500000055181391</v>
          </cell>
          <cell r="I1166">
            <v>4730</v>
          </cell>
        </row>
        <row r="1167">
          <cell r="H1167" t="str">
            <v>1031690957500000079975618</v>
          </cell>
          <cell r="I1167">
            <v>1483</v>
          </cell>
        </row>
        <row r="1168">
          <cell r="H1168" t="str">
            <v>1031690957500000083026501</v>
          </cell>
          <cell r="I1168">
            <v>27100</v>
          </cell>
        </row>
        <row r="1169">
          <cell r="H1169" t="str">
            <v>1031690957500001082772283</v>
          </cell>
          <cell r="I1169">
            <v>34850</v>
          </cell>
        </row>
        <row r="1170">
          <cell r="H1170" t="str">
            <v>1031690957500001082774980</v>
          </cell>
          <cell r="I1170">
            <v>200</v>
          </cell>
        </row>
        <row r="1171">
          <cell r="H1171" t="str">
            <v>1041690957500000036086914</v>
          </cell>
          <cell r="I1171">
            <v>2750</v>
          </cell>
        </row>
        <row r="1172">
          <cell r="H1172" t="str">
            <v>1041690957500000036151066</v>
          </cell>
          <cell r="I1172">
            <v>11796</v>
          </cell>
        </row>
        <row r="1173">
          <cell r="H1173" t="str">
            <v>1041690957500000036347057</v>
          </cell>
          <cell r="I1173">
            <v>56200</v>
          </cell>
        </row>
        <row r="1174">
          <cell r="H1174" t="str">
            <v>1041690957500000083090933</v>
          </cell>
          <cell r="I1174">
            <v>550</v>
          </cell>
        </row>
        <row r="1175">
          <cell r="H1175" t="str">
            <v>1041690957500000083092753</v>
          </cell>
          <cell r="I1175">
            <v>705</v>
          </cell>
        </row>
        <row r="1176">
          <cell r="H1176" t="str">
            <v>1041690957500000083093314</v>
          </cell>
          <cell r="I1176">
            <v>5300</v>
          </cell>
        </row>
        <row r="1177">
          <cell r="H1177" t="str">
            <v>1051690957500000007701944</v>
          </cell>
          <cell r="I1177">
            <v>550</v>
          </cell>
        </row>
        <row r="1178">
          <cell r="H1178" t="str">
            <v>1051690957500000012275736</v>
          </cell>
          <cell r="I1178">
            <v>4416</v>
          </cell>
        </row>
        <row r="1179">
          <cell r="H1179" t="str">
            <v>1051690957500000012278109</v>
          </cell>
          <cell r="I1179">
            <v>12924.4</v>
          </cell>
        </row>
        <row r="1180">
          <cell r="H1180" t="str">
            <v>1051690957500000026521395</v>
          </cell>
          <cell r="I1180">
            <v>300000</v>
          </cell>
        </row>
        <row r="1181">
          <cell r="H1181" t="str">
            <v>1051690957500000028697227</v>
          </cell>
          <cell r="I1181">
            <v>5590</v>
          </cell>
        </row>
        <row r="1182">
          <cell r="H1182" t="str">
            <v>1051690957500000036375656</v>
          </cell>
          <cell r="I1182">
            <v>3440</v>
          </cell>
        </row>
        <row r="1183">
          <cell r="H1183" t="str">
            <v>1051690957500000036377140</v>
          </cell>
          <cell r="I1183">
            <v>1718.4</v>
          </cell>
        </row>
        <row r="1184">
          <cell r="H1184" t="str">
            <v>1051690957500000036379164</v>
          </cell>
          <cell r="I1184">
            <v>4000</v>
          </cell>
        </row>
        <row r="1185">
          <cell r="H1185" t="str">
            <v>1051690957500000036379396</v>
          </cell>
          <cell r="I1185">
            <v>3134</v>
          </cell>
        </row>
        <row r="1186">
          <cell r="H1186" t="str">
            <v>1051690957500000036382849</v>
          </cell>
          <cell r="I1186">
            <v>550</v>
          </cell>
        </row>
        <row r="1187">
          <cell r="H1187" t="str">
            <v>1051690957500000036383415</v>
          </cell>
          <cell r="I1187">
            <v>69120</v>
          </cell>
        </row>
        <row r="1188">
          <cell r="H1188" t="str">
            <v>1051690957500000055130123</v>
          </cell>
          <cell r="I1188">
            <v>387910</v>
          </cell>
        </row>
        <row r="1189">
          <cell r="H1189" t="str">
            <v>1051690957500000055131972</v>
          </cell>
          <cell r="I1189">
            <v>1044</v>
          </cell>
        </row>
        <row r="1190">
          <cell r="H1190" t="str">
            <v>1051690957500000065763814</v>
          </cell>
          <cell r="I1190">
            <v>8191</v>
          </cell>
        </row>
        <row r="1191">
          <cell r="H1191" t="str">
            <v>1051690957500000079413047</v>
          </cell>
          <cell r="I1191">
            <v>8600</v>
          </cell>
        </row>
        <row r="1192">
          <cell r="H1192" t="str">
            <v>1051690957500001062077908</v>
          </cell>
          <cell r="I1192">
            <v>12150</v>
          </cell>
        </row>
        <row r="1193">
          <cell r="H1193" t="str">
            <v>1051690957500001081402855</v>
          </cell>
          <cell r="I1193">
            <v>12750</v>
          </cell>
        </row>
        <row r="1194">
          <cell r="H1194" t="str">
            <v>1051690957500008130011937</v>
          </cell>
          <cell r="I1194">
            <v>6719</v>
          </cell>
        </row>
        <row r="1195">
          <cell r="H1195" t="str">
            <v>1071690957500000083220333</v>
          </cell>
          <cell r="I1195">
            <v>15902</v>
          </cell>
        </row>
        <row r="1196">
          <cell r="H1196" t="str">
            <v>1071690957500000083222399</v>
          </cell>
          <cell r="I1196">
            <v>24268</v>
          </cell>
        </row>
        <row r="1197">
          <cell r="H1197" t="str">
            <v>1081690957500000071706745</v>
          </cell>
          <cell r="I1197">
            <v>175357</v>
          </cell>
        </row>
        <row r="1198">
          <cell r="H1198" t="str">
            <v>1081690957500001080291294</v>
          </cell>
          <cell r="I1198">
            <v>2927</v>
          </cell>
        </row>
        <row r="1199">
          <cell r="H1199" t="str">
            <v>1091690957500000026548023</v>
          </cell>
          <cell r="I1199">
            <v>155666</v>
          </cell>
        </row>
        <row r="1200">
          <cell r="H1200" t="str">
            <v>1101690957500000011226989</v>
          </cell>
          <cell r="I1200">
            <v>13765</v>
          </cell>
        </row>
        <row r="1201">
          <cell r="H1201" t="str">
            <v>1101690957500000012105402</v>
          </cell>
          <cell r="I1201">
            <v>39534</v>
          </cell>
        </row>
        <row r="1202">
          <cell r="H1202" t="str">
            <v>1101690957500000012139871</v>
          </cell>
          <cell r="I1202">
            <v>2042</v>
          </cell>
        </row>
        <row r="1203">
          <cell r="H1203" t="str">
            <v>1101690957500000036302086</v>
          </cell>
          <cell r="I1203">
            <v>17000</v>
          </cell>
        </row>
        <row r="1204">
          <cell r="H1204" t="str">
            <v>1101690957500000036381320</v>
          </cell>
          <cell r="I1204">
            <v>27020</v>
          </cell>
        </row>
        <row r="1205">
          <cell r="H1205" t="str">
            <v>1101690957500001075236275</v>
          </cell>
          <cell r="I1205">
            <v>900</v>
          </cell>
        </row>
        <row r="1206">
          <cell r="H1206" t="str">
            <v>1111690957500000012206864</v>
          </cell>
          <cell r="I1206">
            <v>8040</v>
          </cell>
        </row>
        <row r="1207">
          <cell r="H1207" t="str">
            <v>1111690957500000014396597</v>
          </cell>
          <cell r="I1207">
            <v>20000</v>
          </cell>
        </row>
        <row r="1208">
          <cell r="H1208" t="str">
            <v>1111690957500000017651852</v>
          </cell>
          <cell r="I1208">
            <v>28445</v>
          </cell>
        </row>
        <row r="1209">
          <cell r="H1209" t="str">
            <v>1111690957500000017689435</v>
          </cell>
          <cell r="I1209">
            <v>34000</v>
          </cell>
        </row>
        <row r="1210">
          <cell r="H1210" t="str">
            <v>1111690957500000017690144</v>
          </cell>
          <cell r="I1210">
            <v>18350</v>
          </cell>
        </row>
        <row r="1211">
          <cell r="H1211" t="str">
            <v>1111690957500000040076352</v>
          </cell>
          <cell r="I1211">
            <v>240585</v>
          </cell>
        </row>
        <row r="1212">
          <cell r="H1212" t="str">
            <v>1111690957500000040762034</v>
          </cell>
          <cell r="I1212">
            <v>8862</v>
          </cell>
        </row>
        <row r="1213">
          <cell r="H1213" t="str">
            <v>1111690957500000040766426</v>
          </cell>
          <cell r="I1213">
            <v>66112</v>
          </cell>
        </row>
        <row r="1214">
          <cell r="H1214" t="str">
            <v>1111690957500000040768378</v>
          </cell>
          <cell r="I1214">
            <v>50400</v>
          </cell>
        </row>
        <row r="1215">
          <cell r="H1215" t="str">
            <v>1111690957500000083168933</v>
          </cell>
          <cell r="I1215">
            <v>290426</v>
          </cell>
        </row>
        <row r="1216">
          <cell r="H1216" t="str">
            <v>1111690957500001117510314</v>
          </cell>
          <cell r="I1216">
            <v>4036</v>
          </cell>
        </row>
        <row r="1217">
          <cell r="H1217" t="str">
            <v>1111690957500001117810988</v>
          </cell>
          <cell r="I1217">
            <v>400</v>
          </cell>
        </row>
        <row r="1218">
          <cell r="H1218" t="str">
            <v>1121690957500000012121607</v>
          </cell>
          <cell r="I1218">
            <v>18590</v>
          </cell>
        </row>
        <row r="1219">
          <cell r="H1219" t="str">
            <v>1121690957500000012194826</v>
          </cell>
          <cell r="I1219">
            <v>515400</v>
          </cell>
        </row>
        <row r="1220">
          <cell r="H1220" t="str">
            <v>1121690957500000012197961</v>
          </cell>
          <cell r="I1220">
            <v>1500</v>
          </cell>
        </row>
        <row r="1221">
          <cell r="H1221" t="str">
            <v>1121690957500000012203322</v>
          </cell>
          <cell r="I1221">
            <v>15750</v>
          </cell>
        </row>
        <row r="1222">
          <cell r="H1222" t="str">
            <v>1121690957500000026441914</v>
          </cell>
          <cell r="I1222">
            <v>43750</v>
          </cell>
        </row>
        <row r="1223">
          <cell r="H1223" t="str">
            <v>1121690957500001080180669</v>
          </cell>
          <cell r="I1223">
            <v>5701</v>
          </cell>
        </row>
        <row r="1224">
          <cell r="H1224" t="str">
            <v>1131690957500000026529691</v>
          </cell>
          <cell r="I1224">
            <v>15703</v>
          </cell>
        </row>
        <row r="1225">
          <cell r="H1225" t="str">
            <v>1131690957500000035459214</v>
          </cell>
          <cell r="I1225">
            <v>204334</v>
          </cell>
        </row>
        <row r="1226">
          <cell r="H1226" t="str">
            <v>1011692</v>
          </cell>
          <cell r="I1226">
            <v>-4250452</v>
          </cell>
        </row>
        <row r="1227">
          <cell r="H1227" t="str">
            <v>1021692</v>
          </cell>
          <cell r="I1227">
            <v>-1454138</v>
          </cell>
        </row>
        <row r="1228">
          <cell r="H1228" t="str">
            <v>1031692</v>
          </cell>
          <cell r="I1228">
            <v>-704023</v>
          </cell>
        </row>
        <row r="1229">
          <cell r="H1229" t="str">
            <v>1091692</v>
          </cell>
          <cell r="I1229">
            <v>-252394</v>
          </cell>
        </row>
        <row r="1230">
          <cell r="H1230" t="str">
            <v>1101692</v>
          </cell>
          <cell r="I1230">
            <v>-2044104</v>
          </cell>
        </row>
        <row r="1231">
          <cell r="H1231" t="str">
            <v>1111692</v>
          </cell>
          <cell r="I1231">
            <v>-213586</v>
          </cell>
        </row>
        <row r="1232">
          <cell r="H1232" t="str">
            <v>1121692</v>
          </cell>
          <cell r="I1232">
            <v>-588370</v>
          </cell>
        </row>
        <row r="1233">
          <cell r="H1233" t="str">
            <v>1141692</v>
          </cell>
          <cell r="I1233">
            <v>-22959</v>
          </cell>
        </row>
        <row r="1234">
          <cell r="H1234" t="str">
            <v>101169215</v>
          </cell>
          <cell r="I1234">
            <v>-2587738</v>
          </cell>
        </row>
        <row r="1235">
          <cell r="H1235" t="str">
            <v>102169215</v>
          </cell>
          <cell r="I1235">
            <v>-843147</v>
          </cell>
        </row>
        <row r="1236">
          <cell r="H1236" t="str">
            <v>103169215</v>
          </cell>
          <cell r="I1236">
            <v>-170262</v>
          </cell>
        </row>
        <row r="1237">
          <cell r="H1237" t="str">
            <v>109169215</v>
          </cell>
          <cell r="I1237">
            <v>-87027</v>
          </cell>
        </row>
        <row r="1238">
          <cell r="H1238" t="str">
            <v>110169215</v>
          </cell>
          <cell r="I1238">
            <v>-775268</v>
          </cell>
        </row>
        <row r="1239">
          <cell r="H1239" t="str">
            <v>111169215</v>
          </cell>
          <cell r="I1239">
            <v>-14279</v>
          </cell>
        </row>
        <row r="1240">
          <cell r="H1240" t="str">
            <v>112169215</v>
          </cell>
          <cell r="I1240">
            <v>-126667</v>
          </cell>
        </row>
        <row r="1241">
          <cell r="H1241" t="str">
            <v>101169220</v>
          </cell>
          <cell r="I1241">
            <v>-1318206</v>
          </cell>
        </row>
        <row r="1242">
          <cell r="H1242" t="str">
            <v>102169220</v>
          </cell>
          <cell r="I1242">
            <v>-145775</v>
          </cell>
        </row>
        <row r="1243">
          <cell r="H1243" t="str">
            <v>110169220</v>
          </cell>
          <cell r="I1243">
            <v>-140788</v>
          </cell>
        </row>
        <row r="1244">
          <cell r="H1244" t="str">
            <v>114169220</v>
          </cell>
          <cell r="I1244">
            <v>-9039</v>
          </cell>
        </row>
        <row r="1245">
          <cell r="H1245" t="str">
            <v>101169225</v>
          </cell>
          <cell r="I1245">
            <v>-317420</v>
          </cell>
        </row>
        <row r="1246">
          <cell r="H1246" t="str">
            <v>102169225</v>
          </cell>
          <cell r="I1246">
            <v>-238954</v>
          </cell>
        </row>
        <row r="1247">
          <cell r="H1247" t="str">
            <v>103169225</v>
          </cell>
          <cell r="I1247">
            <v>-533761</v>
          </cell>
        </row>
        <row r="1248">
          <cell r="H1248" t="str">
            <v>109169225</v>
          </cell>
          <cell r="I1248">
            <v>-165367</v>
          </cell>
        </row>
        <row r="1249">
          <cell r="H1249" t="str">
            <v>110169225</v>
          </cell>
          <cell r="I1249">
            <v>-528695</v>
          </cell>
        </row>
        <row r="1250">
          <cell r="H1250" t="str">
            <v>111169225</v>
          </cell>
          <cell r="I1250">
            <v>-138419</v>
          </cell>
        </row>
        <row r="1251">
          <cell r="H1251" t="str">
            <v>112169225</v>
          </cell>
          <cell r="I1251">
            <v>-346863</v>
          </cell>
        </row>
        <row r="1252">
          <cell r="H1252" t="str">
            <v>114169245</v>
          </cell>
          <cell r="I1252">
            <v>-13920</v>
          </cell>
        </row>
        <row r="1253">
          <cell r="H1253" t="str">
            <v>101169250</v>
          </cell>
          <cell r="I1253">
            <v>-27088</v>
          </cell>
        </row>
        <row r="1254">
          <cell r="H1254" t="str">
            <v>102169250</v>
          </cell>
          <cell r="I1254">
            <v>-226262</v>
          </cell>
        </row>
        <row r="1255">
          <cell r="H1255" t="str">
            <v>110169250</v>
          </cell>
          <cell r="I1255">
            <v>-599353</v>
          </cell>
        </row>
        <row r="1256">
          <cell r="H1256" t="str">
            <v>111169250</v>
          </cell>
          <cell r="I1256">
            <v>-60888</v>
          </cell>
        </row>
        <row r="1257">
          <cell r="H1257" t="str">
            <v>112169250</v>
          </cell>
          <cell r="I1257">
            <v>-114840</v>
          </cell>
        </row>
        <row r="1258">
          <cell r="H1258" t="str">
            <v>1011694</v>
          </cell>
          <cell r="I1258">
            <v>-26182476</v>
          </cell>
        </row>
        <row r="1259">
          <cell r="H1259" t="str">
            <v>101169454</v>
          </cell>
          <cell r="I1259">
            <v>-75163</v>
          </cell>
        </row>
        <row r="1260">
          <cell r="H1260" t="str">
            <v>101169456</v>
          </cell>
          <cell r="I1260">
            <v>-24774630</v>
          </cell>
        </row>
        <row r="1261">
          <cell r="H1261" t="str">
            <v>101169457</v>
          </cell>
          <cell r="I1261">
            <v>-824155</v>
          </cell>
        </row>
        <row r="1262">
          <cell r="H1262" t="str">
            <v>101169468</v>
          </cell>
          <cell r="I1262">
            <v>-508528</v>
          </cell>
        </row>
        <row r="1263">
          <cell r="H1263" t="str">
            <v>1011696</v>
          </cell>
          <cell r="I1263">
            <v>-28088309</v>
          </cell>
        </row>
        <row r="1264">
          <cell r="H1264" t="str">
            <v>1021696</v>
          </cell>
          <cell r="I1264">
            <v>-828425</v>
          </cell>
        </row>
        <row r="1265">
          <cell r="H1265" t="str">
            <v>1031696</v>
          </cell>
          <cell r="I1265">
            <v>-2085945</v>
          </cell>
        </row>
        <row r="1266">
          <cell r="H1266" t="str">
            <v>1041696</v>
          </cell>
          <cell r="I1266">
            <v>-944673</v>
          </cell>
        </row>
        <row r="1267">
          <cell r="H1267" t="str">
            <v>1051696</v>
          </cell>
          <cell r="I1267">
            <v>-340440</v>
          </cell>
        </row>
        <row r="1268">
          <cell r="H1268" t="str">
            <v>1071696</v>
          </cell>
          <cell r="I1268">
            <v>-2442381</v>
          </cell>
        </row>
        <row r="1269">
          <cell r="H1269" t="str">
            <v>1081696</v>
          </cell>
          <cell r="I1269">
            <v>-4478284</v>
          </cell>
        </row>
        <row r="1270">
          <cell r="H1270" t="str">
            <v>1091696</v>
          </cell>
          <cell r="I1270">
            <v>-1639253</v>
          </cell>
        </row>
        <row r="1271">
          <cell r="H1271" t="str">
            <v>1101696</v>
          </cell>
          <cell r="I1271">
            <v>-14839124</v>
          </cell>
        </row>
        <row r="1272">
          <cell r="H1272" t="str">
            <v>1111696</v>
          </cell>
          <cell r="I1272">
            <v>-2252696</v>
          </cell>
        </row>
        <row r="1273">
          <cell r="H1273" t="str">
            <v>1121696</v>
          </cell>
          <cell r="I1273">
            <v>-1063958</v>
          </cell>
        </row>
        <row r="1274">
          <cell r="H1274" t="str">
            <v>1131696</v>
          </cell>
          <cell r="I1274">
            <v>-3230150</v>
          </cell>
        </row>
        <row r="1275">
          <cell r="H1275" t="str">
            <v>1141696</v>
          </cell>
          <cell r="I1275">
            <v>-1945714</v>
          </cell>
        </row>
        <row r="1276">
          <cell r="H1276" t="str">
            <v>101169654</v>
          </cell>
          <cell r="I1276">
            <v>-11514423</v>
          </cell>
        </row>
        <row r="1277">
          <cell r="H1277" t="str">
            <v>102169654</v>
          </cell>
          <cell r="I1277">
            <v>-641541</v>
          </cell>
        </row>
        <row r="1278">
          <cell r="H1278" t="str">
            <v>103169654</v>
          </cell>
          <cell r="I1278">
            <v>-958438</v>
          </cell>
        </row>
        <row r="1279">
          <cell r="H1279" t="str">
            <v>104169654</v>
          </cell>
          <cell r="I1279">
            <v>-250343</v>
          </cell>
        </row>
        <row r="1280">
          <cell r="H1280" t="str">
            <v>105169654</v>
          </cell>
          <cell r="I1280">
            <v>-104409</v>
          </cell>
        </row>
        <row r="1281">
          <cell r="H1281" t="str">
            <v>107169654</v>
          </cell>
          <cell r="I1281">
            <v>-6388</v>
          </cell>
        </row>
        <row r="1282">
          <cell r="H1282" t="str">
            <v>108169654</v>
          </cell>
          <cell r="I1282">
            <v>-1659467</v>
          </cell>
        </row>
        <row r="1283">
          <cell r="H1283" t="str">
            <v>109169654</v>
          </cell>
          <cell r="I1283">
            <v>-647081</v>
          </cell>
        </row>
        <row r="1284">
          <cell r="H1284" t="str">
            <v>110169654</v>
          </cell>
          <cell r="I1284">
            <v>-3948352</v>
          </cell>
        </row>
        <row r="1285">
          <cell r="H1285" t="str">
            <v>111169654</v>
          </cell>
          <cell r="I1285">
            <v>-996445</v>
          </cell>
        </row>
        <row r="1286">
          <cell r="H1286" t="str">
            <v>112169654</v>
          </cell>
          <cell r="I1286">
            <v>-187448</v>
          </cell>
        </row>
        <row r="1287">
          <cell r="H1287" t="str">
            <v>113169654</v>
          </cell>
          <cell r="I1287">
            <v>-348213</v>
          </cell>
        </row>
        <row r="1288">
          <cell r="H1288" t="str">
            <v>114169654</v>
          </cell>
          <cell r="I1288">
            <v>-315738</v>
          </cell>
        </row>
        <row r="1289">
          <cell r="H1289" t="str">
            <v>101169656</v>
          </cell>
          <cell r="I1289">
            <v>-5622332</v>
          </cell>
        </row>
        <row r="1290">
          <cell r="H1290" t="str">
            <v>102169656</v>
          </cell>
          <cell r="I1290">
            <v>-38206</v>
          </cell>
        </row>
        <row r="1291">
          <cell r="H1291" t="str">
            <v>103169656</v>
          </cell>
          <cell r="I1291">
            <v>-647356</v>
          </cell>
        </row>
        <row r="1292">
          <cell r="H1292" t="str">
            <v>104169656</v>
          </cell>
          <cell r="I1292">
            <v>-47278</v>
          </cell>
        </row>
        <row r="1293">
          <cell r="H1293" t="str">
            <v>107169656</v>
          </cell>
          <cell r="I1293">
            <v>-913009</v>
          </cell>
        </row>
        <row r="1294">
          <cell r="H1294" t="str">
            <v>108169656</v>
          </cell>
          <cell r="I1294">
            <v>-415266</v>
          </cell>
        </row>
        <row r="1295">
          <cell r="H1295" t="str">
            <v>109169656</v>
          </cell>
          <cell r="I1295">
            <v>-994035</v>
          </cell>
        </row>
        <row r="1296">
          <cell r="H1296" t="str">
            <v>110169656</v>
          </cell>
          <cell r="I1296">
            <v>-1338076</v>
          </cell>
        </row>
        <row r="1297">
          <cell r="H1297" t="str">
            <v>111169656</v>
          </cell>
          <cell r="I1297">
            <v>-554754</v>
          </cell>
        </row>
        <row r="1298">
          <cell r="H1298" t="str">
            <v>113169656</v>
          </cell>
          <cell r="I1298">
            <v>-27268</v>
          </cell>
        </row>
        <row r="1299">
          <cell r="H1299" t="str">
            <v>114169656</v>
          </cell>
          <cell r="I1299">
            <v>-1285101</v>
          </cell>
        </row>
        <row r="1300">
          <cell r="H1300" t="str">
            <v>101169657</v>
          </cell>
          <cell r="I1300">
            <v>-7393265</v>
          </cell>
        </row>
        <row r="1301">
          <cell r="H1301" t="str">
            <v>102169657</v>
          </cell>
          <cell r="I1301">
            <v>-61319</v>
          </cell>
        </row>
        <row r="1302">
          <cell r="H1302" t="str">
            <v>103169657</v>
          </cell>
          <cell r="I1302">
            <v>-412523</v>
          </cell>
        </row>
        <row r="1303">
          <cell r="H1303" t="str">
            <v>104169657</v>
          </cell>
          <cell r="I1303">
            <v>-381931</v>
          </cell>
        </row>
        <row r="1304">
          <cell r="H1304" t="str">
            <v>105169657</v>
          </cell>
          <cell r="I1304">
            <v>-184251</v>
          </cell>
        </row>
        <row r="1305">
          <cell r="H1305" t="str">
            <v>107169657</v>
          </cell>
          <cell r="I1305">
            <v>-1522984</v>
          </cell>
        </row>
        <row r="1306">
          <cell r="H1306" t="str">
            <v>108169657</v>
          </cell>
          <cell r="I1306">
            <v>-2403551</v>
          </cell>
        </row>
        <row r="1307">
          <cell r="H1307" t="str">
            <v>109169657</v>
          </cell>
          <cell r="I1307">
            <v>1863</v>
          </cell>
        </row>
        <row r="1308">
          <cell r="H1308" t="str">
            <v>110169657</v>
          </cell>
          <cell r="I1308">
            <v>-9195382</v>
          </cell>
        </row>
        <row r="1309">
          <cell r="H1309" t="str">
            <v>111169657</v>
          </cell>
          <cell r="I1309">
            <v>-439301</v>
          </cell>
        </row>
        <row r="1310">
          <cell r="H1310" t="str">
            <v>112169657</v>
          </cell>
          <cell r="I1310">
            <v>-580710</v>
          </cell>
        </row>
        <row r="1311">
          <cell r="H1311" t="str">
            <v>113169657</v>
          </cell>
          <cell r="I1311">
            <v>-2623527</v>
          </cell>
        </row>
        <row r="1312">
          <cell r="H1312" t="str">
            <v>114169657</v>
          </cell>
          <cell r="I1312">
            <v>-158115</v>
          </cell>
        </row>
        <row r="1313">
          <cell r="H1313" t="str">
            <v>104169666</v>
          </cell>
          <cell r="I1313">
            <v>-3000</v>
          </cell>
        </row>
        <row r="1314">
          <cell r="H1314" t="str">
            <v>112169666</v>
          </cell>
          <cell r="I1314">
            <v>-22040</v>
          </cell>
        </row>
        <row r="1315">
          <cell r="H1315" t="str">
            <v>114169666</v>
          </cell>
          <cell r="I1315">
            <v>-124120</v>
          </cell>
        </row>
        <row r="1316">
          <cell r="H1316" t="str">
            <v>101169667</v>
          </cell>
          <cell r="I1316">
            <v>-3558289</v>
          </cell>
        </row>
        <row r="1317">
          <cell r="H1317" t="str">
            <v>102169667</v>
          </cell>
          <cell r="I1317">
            <v>-87359</v>
          </cell>
        </row>
        <row r="1318">
          <cell r="H1318" t="str">
            <v>103169667</v>
          </cell>
          <cell r="I1318">
            <v>-67628</v>
          </cell>
        </row>
        <row r="1319">
          <cell r="H1319" t="str">
            <v>104169667</v>
          </cell>
          <cell r="I1319">
            <v>-262121</v>
          </cell>
        </row>
        <row r="1320">
          <cell r="H1320" t="str">
            <v>105169667</v>
          </cell>
          <cell r="I1320">
            <v>-51780</v>
          </cell>
        </row>
        <row r="1321">
          <cell r="H1321" t="str">
            <v>110169667</v>
          </cell>
          <cell r="I1321">
            <v>-357314</v>
          </cell>
        </row>
        <row r="1322">
          <cell r="H1322" t="str">
            <v>111169667</v>
          </cell>
          <cell r="I1322">
            <v>-262196</v>
          </cell>
        </row>
        <row r="1323">
          <cell r="H1323" t="str">
            <v>112169667</v>
          </cell>
          <cell r="I1323">
            <v>-273760</v>
          </cell>
        </row>
        <row r="1324">
          <cell r="H1324" t="str">
            <v>113169667</v>
          </cell>
          <cell r="I1324">
            <v>-231142</v>
          </cell>
        </row>
        <row r="1325">
          <cell r="H1325" t="str">
            <v>114169667</v>
          </cell>
          <cell r="I1325">
            <v>-62640</v>
          </cell>
        </row>
        <row r="1326">
          <cell r="H1326" t="str">
            <v>1011698</v>
          </cell>
          <cell r="I1326">
            <v>-1045597</v>
          </cell>
        </row>
        <row r="1327">
          <cell r="H1327" t="str">
            <v>1021698</v>
          </cell>
          <cell r="I1327">
            <v>-1103890</v>
          </cell>
        </row>
        <row r="1328">
          <cell r="H1328" t="str">
            <v>1031698</v>
          </cell>
          <cell r="I1328">
            <v>-87606</v>
          </cell>
        </row>
        <row r="1329">
          <cell r="H1329" t="str">
            <v>1041698</v>
          </cell>
          <cell r="I1329">
            <v>-281757</v>
          </cell>
        </row>
        <row r="1330">
          <cell r="H1330" t="str">
            <v>1051698</v>
          </cell>
          <cell r="I1330">
            <v>-1212743</v>
          </cell>
        </row>
        <row r="1331">
          <cell r="H1331" t="str">
            <v>1071698</v>
          </cell>
          <cell r="I1331">
            <v>-41500</v>
          </cell>
        </row>
        <row r="1332">
          <cell r="H1332" t="str">
            <v>1081698</v>
          </cell>
          <cell r="I1332">
            <v>-9420</v>
          </cell>
        </row>
        <row r="1333">
          <cell r="H1333" t="str">
            <v>1091698</v>
          </cell>
          <cell r="I1333">
            <v>-169738</v>
          </cell>
        </row>
        <row r="1334">
          <cell r="H1334" t="str">
            <v>1101698</v>
          </cell>
          <cell r="I1334">
            <v>-233051</v>
          </cell>
        </row>
        <row r="1335">
          <cell r="H1335" t="str">
            <v>1111698</v>
          </cell>
          <cell r="I1335">
            <v>-1002188</v>
          </cell>
        </row>
        <row r="1336">
          <cell r="H1336" t="str">
            <v>1121698</v>
          </cell>
          <cell r="I1336">
            <v>-90393</v>
          </cell>
        </row>
        <row r="1337">
          <cell r="H1337" t="str">
            <v>1131698</v>
          </cell>
          <cell r="I1337">
            <v>-67819</v>
          </cell>
        </row>
        <row r="1338">
          <cell r="H1338" t="str">
            <v>6851698</v>
          </cell>
          <cell r="I1338">
            <v>-1311137</v>
          </cell>
        </row>
        <row r="1339">
          <cell r="H1339" t="str">
            <v>685169855</v>
          </cell>
          <cell r="I1339">
            <v>-1311137</v>
          </cell>
        </row>
        <row r="1340">
          <cell r="H1340" t="str">
            <v>101169895</v>
          </cell>
          <cell r="I1340">
            <v>-1045597</v>
          </cell>
        </row>
        <row r="1341">
          <cell r="H1341" t="str">
            <v>102169895</v>
          </cell>
          <cell r="I1341">
            <v>-1103890</v>
          </cell>
        </row>
        <row r="1342">
          <cell r="H1342" t="str">
            <v>103169895</v>
          </cell>
          <cell r="I1342">
            <v>-87606</v>
          </cell>
        </row>
        <row r="1343">
          <cell r="H1343" t="str">
            <v>104169895</v>
          </cell>
          <cell r="I1343">
            <v>-281757</v>
          </cell>
        </row>
        <row r="1344">
          <cell r="H1344" t="str">
            <v>105169895</v>
          </cell>
          <cell r="I1344">
            <v>-1212743</v>
          </cell>
        </row>
        <row r="1345">
          <cell r="H1345" t="str">
            <v>107169895</v>
          </cell>
          <cell r="I1345">
            <v>-41500</v>
          </cell>
        </row>
        <row r="1346">
          <cell r="H1346" t="str">
            <v>108169895</v>
          </cell>
          <cell r="I1346">
            <v>-9420</v>
          </cell>
        </row>
        <row r="1347">
          <cell r="H1347" t="str">
            <v>109169895</v>
          </cell>
          <cell r="I1347">
            <v>-169738</v>
          </cell>
        </row>
        <row r="1348">
          <cell r="H1348" t="str">
            <v>110169895</v>
          </cell>
          <cell r="I1348">
            <v>-233051</v>
          </cell>
        </row>
        <row r="1349">
          <cell r="H1349" t="str">
            <v>111169895</v>
          </cell>
          <cell r="I1349">
            <v>-1002188</v>
          </cell>
        </row>
        <row r="1350">
          <cell r="H1350" t="str">
            <v>112169895</v>
          </cell>
          <cell r="I1350">
            <v>-90393</v>
          </cell>
        </row>
        <row r="1351">
          <cell r="H1351" t="str">
            <v>113169895</v>
          </cell>
          <cell r="I1351">
            <v>-67819</v>
          </cell>
        </row>
        <row r="1352">
          <cell r="H1352" t="str">
            <v>10117</v>
          </cell>
          <cell r="I1352">
            <v>125702382</v>
          </cell>
        </row>
        <row r="1353">
          <cell r="H1353" t="str">
            <v>10217</v>
          </cell>
          <cell r="I1353">
            <v>128129044</v>
          </cell>
        </row>
        <row r="1354">
          <cell r="H1354" t="str">
            <v>10317</v>
          </cell>
          <cell r="I1354">
            <v>29881098</v>
          </cell>
        </row>
        <row r="1355">
          <cell r="H1355" t="str">
            <v>10417</v>
          </cell>
          <cell r="I1355">
            <v>40050085</v>
          </cell>
        </row>
        <row r="1356">
          <cell r="H1356" t="str">
            <v>10517</v>
          </cell>
          <cell r="I1356">
            <v>51473291</v>
          </cell>
        </row>
        <row r="1357">
          <cell r="H1357" t="str">
            <v>10717</v>
          </cell>
          <cell r="I1357">
            <v>27376126</v>
          </cell>
        </row>
        <row r="1358">
          <cell r="H1358" t="str">
            <v>10817</v>
          </cell>
          <cell r="I1358">
            <v>22076444</v>
          </cell>
        </row>
        <row r="1359">
          <cell r="H1359" t="str">
            <v>10917</v>
          </cell>
          <cell r="I1359">
            <v>10870344</v>
          </cell>
        </row>
        <row r="1360">
          <cell r="H1360" t="str">
            <v>11017</v>
          </cell>
          <cell r="I1360">
            <v>36970386</v>
          </cell>
        </row>
        <row r="1361">
          <cell r="H1361" t="str">
            <v>11117</v>
          </cell>
          <cell r="I1361">
            <v>115291710.06999999</v>
          </cell>
        </row>
        <row r="1362">
          <cell r="H1362" t="str">
            <v>11217</v>
          </cell>
          <cell r="I1362">
            <v>24038139</v>
          </cell>
        </row>
        <row r="1363">
          <cell r="H1363" t="str">
            <v>11317</v>
          </cell>
          <cell r="I1363">
            <v>20586540</v>
          </cell>
        </row>
        <row r="1364">
          <cell r="H1364" t="str">
            <v>11417</v>
          </cell>
          <cell r="I1364">
            <v>45303452</v>
          </cell>
        </row>
        <row r="1365">
          <cell r="H1365" t="str">
            <v>68517</v>
          </cell>
          <cell r="I1365">
            <v>96068019</v>
          </cell>
        </row>
        <row r="1366">
          <cell r="H1366" t="str">
            <v>1011705</v>
          </cell>
          <cell r="I1366">
            <v>12141999</v>
          </cell>
        </row>
        <row r="1367">
          <cell r="H1367" t="str">
            <v>1021705</v>
          </cell>
          <cell r="I1367">
            <v>45611866</v>
          </cell>
        </row>
        <row r="1368">
          <cell r="H1368" t="str">
            <v>1101705</v>
          </cell>
          <cell r="I1368">
            <v>12687272</v>
          </cell>
        </row>
        <row r="1369">
          <cell r="H1369" t="str">
            <v>1111705</v>
          </cell>
          <cell r="I1369">
            <v>2581261.0699999998</v>
          </cell>
        </row>
        <row r="1370">
          <cell r="H1370" t="str">
            <v>101170505</v>
          </cell>
          <cell r="I1370">
            <v>12141999</v>
          </cell>
        </row>
        <row r="1371">
          <cell r="H1371" t="str">
            <v>102170505</v>
          </cell>
          <cell r="I1371">
            <v>45611866</v>
          </cell>
        </row>
        <row r="1372">
          <cell r="H1372" t="str">
            <v>110170505</v>
          </cell>
          <cell r="I1372">
            <v>12687272</v>
          </cell>
        </row>
        <row r="1373">
          <cell r="H1373" t="str">
            <v>111170505</v>
          </cell>
          <cell r="I1373">
            <v>2581261.0699999998</v>
          </cell>
        </row>
        <row r="1374">
          <cell r="H1374" t="str">
            <v>10117050505</v>
          </cell>
          <cell r="I1374">
            <v>2737004</v>
          </cell>
        </row>
        <row r="1375">
          <cell r="H1375" t="str">
            <v>10217050505</v>
          </cell>
          <cell r="I1375">
            <v>10281646</v>
          </cell>
        </row>
        <row r="1376">
          <cell r="H1376" t="str">
            <v>11017050505</v>
          </cell>
          <cell r="I1376">
            <v>12687272</v>
          </cell>
        </row>
        <row r="1377">
          <cell r="H1377" t="str">
            <v>11117050505</v>
          </cell>
          <cell r="I1377">
            <v>1165833</v>
          </cell>
        </row>
        <row r="1378">
          <cell r="H1378" t="str">
            <v>10117050510</v>
          </cell>
          <cell r="I1378">
            <v>9404995</v>
          </cell>
        </row>
        <row r="1379">
          <cell r="H1379" t="str">
            <v>10217050510</v>
          </cell>
          <cell r="I1379">
            <v>35330220</v>
          </cell>
        </row>
        <row r="1380">
          <cell r="H1380" t="str">
            <v>11117050510</v>
          </cell>
          <cell r="I1380">
            <v>1415428.07</v>
          </cell>
        </row>
        <row r="1381">
          <cell r="H1381" t="str">
            <v>1011715</v>
          </cell>
          <cell r="I1381">
            <v>494820936</v>
          </cell>
        </row>
        <row r="1382">
          <cell r="H1382" t="str">
            <v>1021715</v>
          </cell>
          <cell r="I1382">
            <v>220321695</v>
          </cell>
        </row>
        <row r="1383">
          <cell r="H1383" t="str">
            <v>1041715</v>
          </cell>
          <cell r="I1383">
            <v>72819497</v>
          </cell>
        </row>
        <row r="1384">
          <cell r="H1384" t="str">
            <v>1071715</v>
          </cell>
          <cell r="I1384">
            <v>56599506</v>
          </cell>
        </row>
        <row r="1385">
          <cell r="H1385" t="str">
            <v>1101715</v>
          </cell>
          <cell r="I1385">
            <v>66898830</v>
          </cell>
        </row>
        <row r="1386">
          <cell r="H1386" t="str">
            <v>1111715</v>
          </cell>
          <cell r="I1386">
            <v>89850054.810000002</v>
          </cell>
        </row>
        <row r="1387">
          <cell r="H1387" t="str">
            <v>101171505</v>
          </cell>
          <cell r="I1387">
            <v>494820936</v>
          </cell>
        </row>
        <row r="1388">
          <cell r="H1388" t="str">
            <v>102171505</v>
          </cell>
          <cell r="I1388">
            <v>220321695</v>
          </cell>
        </row>
        <row r="1389">
          <cell r="H1389" t="str">
            <v>104171505</v>
          </cell>
          <cell r="I1389">
            <v>72819497</v>
          </cell>
        </row>
        <row r="1390">
          <cell r="H1390" t="str">
            <v>107171505</v>
          </cell>
          <cell r="I1390">
            <v>56599506</v>
          </cell>
        </row>
        <row r="1391">
          <cell r="H1391" t="str">
            <v>110171505</v>
          </cell>
          <cell r="I1391">
            <v>66898830</v>
          </cell>
        </row>
        <row r="1392">
          <cell r="H1392" t="str">
            <v>111171505</v>
          </cell>
          <cell r="I1392">
            <v>89850054.810000002</v>
          </cell>
        </row>
        <row r="1393">
          <cell r="H1393" t="str">
            <v>10117150505</v>
          </cell>
          <cell r="I1393">
            <v>116805042</v>
          </cell>
        </row>
        <row r="1394">
          <cell r="H1394" t="str">
            <v>10217150505</v>
          </cell>
          <cell r="I1394">
            <v>103198047</v>
          </cell>
        </row>
        <row r="1395">
          <cell r="H1395" t="str">
            <v>10417150505</v>
          </cell>
          <cell r="I1395">
            <v>24056118</v>
          </cell>
        </row>
        <row r="1396">
          <cell r="H1396" t="str">
            <v>10717150505</v>
          </cell>
          <cell r="I1396">
            <v>22176604</v>
          </cell>
        </row>
        <row r="1397">
          <cell r="H1397" t="str">
            <v>11017150505</v>
          </cell>
          <cell r="I1397">
            <v>66898830</v>
          </cell>
        </row>
        <row r="1398">
          <cell r="H1398" t="str">
            <v>11117150505</v>
          </cell>
          <cell r="I1398">
            <v>44452970</v>
          </cell>
        </row>
        <row r="1399">
          <cell r="H1399" t="str">
            <v>10117150510</v>
          </cell>
          <cell r="I1399">
            <v>378015894</v>
          </cell>
        </row>
        <row r="1400">
          <cell r="H1400" t="str">
            <v>10217150510</v>
          </cell>
          <cell r="I1400">
            <v>117123648</v>
          </cell>
        </row>
        <row r="1401">
          <cell r="H1401" t="str">
            <v>10417150510</v>
          </cell>
          <cell r="I1401">
            <v>48763379</v>
          </cell>
        </row>
        <row r="1402">
          <cell r="H1402" t="str">
            <v>10717150510</v>
          </cell>
          <cell r="I1402">
            <v>34422902</v>
          </cell>
        </row>
        <row r="1403">
          <cell r="H1403" t="str">
            <v>11117150510</v>
          </cell>
          <cell r="I1403">
            <v>45397084.810000002</v>
          </cell>
        </row>
        <row r="1404">
          <cell r="H1404" t="str">
            <v>1011720</v>
          </cell>
          <cell r="I1404">
            <v>92843007</v>
          </cell>
        </row>
        <row r="1405">
          <cell r="H1405" t="str">
            <v>1021720</v>
          </cell>
          <cell r="I1405">
            <v>45328331</v>
          </cell>
        </row>
        <row r="1406">
          <cell r="H1406" t="str">
            <v>1031720</v>
          </cell>
          <cell r="I1406">
            <v>19386218</v>
          </cell>
        </row>
        <row r="1407">
          <cell r="H1407" t="str">
            <v>1041720</v>
          </cell>
          <cell r="I1407">
            <v>29591556</v>
          </cell>
        </row>
        <row r="1408">
          <cell r="H1408" t="str">
            <v>1051720</v>
          </cell>
          <cell r="I1408">
            <v>68560590</v>
          </cell>
        </row>
        <row r="1409">
          <cell r="H1409" t="str">
            <v>1071720</v>
          </cell>
          <cell r="I1409">
            <v>16155867</v>
          </cell>
        </row>
        <row r="1410">
          <cell r="H1410" t="str">
            <v>1081720</v>
          </cell>
          <cell r="I1410">
            <v>24045548</v>
          </cell>
        </row>
        <row r="1411">
          <cell r="H1411" t="str">
            <v>1091720</v>
          </cell>
          <cell r="I1411">
            <v>18254939</v>
          </cell>
        </row>
        <row r="1412">
          <cell r="H1412" t="str">
            <v>1101720</v>
          </cell>
          <cell r="I1412">
            <v>28089286</v>
          </cell>
        </row>
        <row r="1413">
          <cell r="H1413" t="str">
            <v>1111720</v>
          </cell>
          <cell r="I1413">
            <v>110233244</v>
          </cell>
        </row>
        <row r="1414">
          <cell r="H1414" t="str">
            <v>1121720</v>
          </cell>
          <cell r="I1414">
            <v>30050226</v>
          </cell>
        </row>
        <row r="1415">
          <cell r="H1415" t="str">
            <v>1131720</v>
          </cell>
          <cell r="I1415">
            <v>31149566</v>
          </cell>
        </row>
        <row r="1416">
          <cell r="H1416" t="str">
            <v>1141720</v>
          </cell>
          <cell r="I1416">
            <v>62546824</v>
          </cell>
        </row>
        <row r="1417">
          <cell r="H1417" t="str">
            <v>6851720</v>
          </cell>
          <cell r="I1417">
            <v>120993086</v>
          </cell>
        </row>
        <row r="1418">
          <cell r="H1418" t="str">
            <v>101172010</v>
          </cell>
          <cell r="I1418">
            <v>80536687</v>
          </cell>
        </row>
        <row r="1419">
          <cell r="H1419" t="str">
            <v>102172010</v>
          </cell>
          <cell r="I1419">
            <v>30545489</v>
          </cell>
        </row>
        <row r="1420">
          <cell r="H1420" t="str">
            <v>103172010</v>
          </cell>
          <cell r="I1420">
            <v>12057434</v>
          </cell>
        </row>
        <row r="1421">
          <cell r="H1421" t="str">
            <v>104172010</v>
          </cell>
          <cell r="I1421">
            <v>13813192</v>
          </cell>
        </row>
        <row r="1422">
          <cell r="H1422" t="str">
            <v>105172010</v>
          </cell>
          <cell r="I1422">
            <v>20250064</v>
          </cell>
        </row>
        <row r="1423">
          <cell r="H1423" t="str">
            <v>107172010</v>
          </cell>
          <cell r="I1423">
            <v>4660509</v>
          </cell>
        </row>
        <row r="1424">
          <cell r="H1424" t="str">
            <v>108172010</v>
          </cell>
          <cell r="I1424">
            <v>13656422</v>
          </cell>
        </row>
        <row r="1425">
          <cell r="H1425" t="str">
            <v>109172010</v>
          </cell>
          <cell r="I1425">
            <v>11439513</v>
          </cell>
        </row>
        <row r="1426">
          <cell r="H1426" t="str">
            <v>110172010</v>
          </cell>
          <cell r="I1426">
            <v>22600726</v>
          </cell>
        </row>
        <row r="1427">
          <cell r="H1427" t="str">
            <v>111172010</v>
          </cell>
          <cell r="I1427">
            <v>58829865</v>
          </cell>
        </row>
        <row r="1428">
          <cell r="H1428" t="str">
            <v>112172010</v>
          </cell>
          <cell r="I1428">
            <v>20238100</v>
          </cell>
        </row>
        <row r="1429">
          <cell r="H1429" t="str">
            <v>113172010</v>
          </cell>
          <cell r="I1429">
            <v>17877306</v>
          </cell>
        </row>
        <row r="1430">
          <cell r="H1430" t="str">
            <v>114172010</v>
          </cell>
          <cell r="I1430">
            <v>28941228</v>
          </cell>
        </row>
        <row r="1431">
          <cell r="H1431" t="str">
            <v>685172010</v>
          </cell>
          <cell r="I1431">
            <v>75231407</v>
          </cell>
        </row>
        <row r="1432">
          <cell r="H1432" t="str">
            <v>10117201005</v>
          </cell>
          <cell r="I1432">
            <v>80536687</v>
          </cell>
        </row>
        <row r="1433">
          <cell r="H1433" t="str">
            <v>10217201005</v>
          </cell>
          <cell r="I1433">
            <v>30545489</v>
          </cell>
        </row>
        <row r="1434">
          <cell r="H1434" t="str">
            <v>10317201005</v>
          </cell>
          <cell r="I1434">
            <v>12057434</v>
          </cell>
        </row>
        <row r="1435">
          <cell r="H1435" t="str">
            <v>10417201005</v>
          </cell>
          <cell r="I1435">
            <v>13813192</v>
          </cell>
        </row>
        <row r="1436">
          <cell r="H1436" t="str">
            <v>10517201005</v>
          </cell>
          <cell r="I1436">
            <v>20250064</v>
          </cell>
        </row>
        <row r="1437">
          <cell r="H1437" t="str">
            <v>10717201005</v>
          </cell>
          <cell r="I1437">
            <v>4660509</v>
          </cell>
        </row>
        <row r="1438">
          <cell r="H1438" t="str">
            <v>10817201005</v>
          </cell>
          <cell r="I1438">
            <v>13656422</v>
          </cell>
        </row>
        <row r="1439">
          <cell r="H1439" t="str">
            <v>10917201005</v>
          </cell>
          <cell r="I1439">
            <v>11439513</v>
          </cell>
        </row>
        <row r="1440">
          <cell r="H1440" t="str">
            <v>11017201005</v>
          </cell>
          <cell r="I1440">
            <v>22600726</v>
          </cell>
        </row>
        <row r="1441">
          <cell r="H1441" t="str">
            <v>11117201005</v>
          </cell>
          <cell r="I1441">
            <v>58829865</v>
          </cell>
        </row>
        <row r="1442">
          <cell r="H1442" t="str">
            <v>11217201005</v>
          </cell>
          <cell r="I1442">
            <v>20238100</v>
          </cell>
        </row>
        <row r="1443">
          <cell r="H1443" t="str">
            <v>11317201005</v>
          </cell>
          <cell r="I1443">
            <v>17877306</v>
          </cell>
        </row>
        <row r="1444">
          <cell r="H1444" t="str">
            <v>11417201005</v>
          </cell>
          <cell r="I1444">
            <v>28941228</v>
          </cell>
        </row>
        <row r="1445">
          <cell r="H1445" t="str">
            <v>68517201005</v>
          </cell>
          <cell r="I1445">
            <v>75231407</v>
          </cell>
        </row>
        <row r="1446">
          <cell r="H1446" t="str">
            <v>101172015</v>
          </cell>
          <cell r="I1446">
            <v>12306320</v>
          </cell>
        </row>
        <row r="1447">
          <cell r="H1447" t="str">
            <v>102172015</v>
          </cell>
          <cell r="I1447">
            <v>14782842</v>
          </cell>
        </row>
        <row r="1448">
          <cell r="H1448" t="str">
            <v>103172015</v>
          </cell>
          <cell r="I1448">
            <v>7328784</v>
          </cell>
        </row>
        <row r="1449">
          <cell r="H1449" t="str">
            <v>104172015</v>
          </cell>
          <cell r="I1449">
            <v>15778364</v>
          </cell>
        </row>
        <row r="1450">
          <cell r="H1450" t="str">
            <v>105172015</v>
          </cell>
          <cell r="I1450">
            <v>48310526</v>
          </cell>
        </row>
        <row r="1451">
          <cell r="H1451" t="str">
            <v>107172015</v>
          </cell>
          <cell r="I1451">
            <v>11495358</v>
          </cell>
        </row>
        <row r="1452">
          <cell r="H1452" t="str">
            <v>108172015</v>
          </cell>
          <cell r="I1452">
            <v>10389126</v>
          </cell>
        </row>
        <row r="1453">
          <cell r="H1453" t="str">
            <v>109172015</v>
          </cell>
          <cell r="I1453">
            <v>6815426</v>
          </cell>
        </row>
        <row r="1454">
          <cell r="H1454" t="str">
            <v>110172015</v>
          </cell>
          <cell r="I1454">
            <v>5488560</v>
          </cell>
        </row>
        <row r="1455">
          <cell r="H1455" t="str">
            <v>111172015</v>
          </cell>
          <cell r="I1455">
            <v>51403379</v>
          </cell>
        </row>
        <row r="1456">
          <cell r="H1456" t="str">
            <v>112172015</v>
          </cell>
          <cell r="I1456">
            <v>9812126</v>
          </cell>
        </row>
        <row r="1457">
          <cell r="H1457" t="str">
            <v>113172015</v>
          </cell>
          <cell r="I1457">
            <v>13272260</v>
          </cell>
        </row>
        <row r="1458">
          <cell r="H1458" t="str">
            <v>114172015</v>
          </cell>
          <cell r="I1458">
            <v>33605596</v>
          </cell>
        </row>
        <row r="1459">
          <cell r="H1459" t="str">
            <v>685172015</v>
          </cell>
          <cell r="I1459">
            <v>45761679</v>
          </cell>
        </row>
        <row r="1460">
          <cell r="H1460" t="str">
            <v>10117201505</v>
          </cell>
          <cell r="I1460">
            <v>12306320</v>
          </cell>
        </row>
        <row r="1461">
          <cell r="H1461" t="str">
            <v>10217201505</v>
          </cell>
          <cell r="I1461">
            <v>14782842</v>
          </cell>
        </row>
        <row r="1462">
          <cell r="H1462" t="str">
            <v>10317201505</v>
          </cell>
          <cell r="I1462">
            <v>7328784</v>
          </cell>
        </row>
        <row r="1463">
          <cell r="H1463" t="str">
            <v>10417201505</v>
          </cell>
          <cell r="I1463">
            <v>15778364</v>
          </cell>
        </row>
        <row r="1464">
          <cell r="H1464" t="str">
            <v>10517201505</v>
          </cell>
          <cell r="I1464">
            <v>48310526</v>
          </cell>
        </row>
        <row r="1465">
          <cell r="H1465" t="str">
            <v>10717201505</v>
          </cell>
          <cell r="I1465">
            <v>11495358</v>
          </cell>
        </row>
        <row r="1466">
          <cell r="H1466" t="str">
            <v>10817201505</v>
          </cell>
          <cell r="I1466">
            <v>10389126</v>
          </cell>
        </row>
        <row r="1467">
          <cell r="H1467" t="str">
            <v>10917201505</v>
          </cell>
          <cell r="I1467">
            <v>6815426</v>
          </cell>
        </row>
        <row r="1468">
          <cell r="H1468" t="str">
            <v>11017201505</v>
          </cell>
          <cell r="I1468">
            <v>5488560</v>
          </cell>
        </row>
        <row r="1469">
          <cell r="H1469" t="str">
            <v>11117201505</v>
          </cell>
          <cell r="I1469">
            <v>51403379</v>
          </cell>
        </row>
        <row r="1470">
          <cell r="H1470" t="str">
            <v>11217201505</v>
          </cell>
          <cell r="I1470">
            <v>9812126</v>
          </cell>
        </row>
        <row r="1471">
          <cell r="H1471" t="str">
            <v>11317201505</v>
          </cell>
          <cell r="I1471">
            <v>13272260</v>
          </cell>
        </row>
        <row r="1472">
          <cell r="H1472" t="str">
            <v>11417201505</v>
          </cell>
          <cell r="I1472">
            <v>33605596</v>
          </cell>
        </row>
        <row r="1473">
          <cell r="H1473" t="str">
            <v>68517201505</v>
          </cell>
          <cell r="I1473">
            <v>45761679</v>
          </cell>
        </row>
        <row r="1474">
          <cell r="H1474" t="str">
            <v>1011725</v>
          </cell>
          <cell r="I1474">
            <v>132658448.23</v>
          </cell>
        </row>
        <row r="1475">
          <cell r="H1475" t="str">
            <v>1021725</v>
          </cell>
          <cell r="I1475">
            <v>54633520</v>
          </cell>
        </row>
        <row r="1476">
          <cell r="H1476" t="str">
            <v>1031725</v>
          </cell>
          <cell r="I1476">
            <v>27589695</v>
          </cell>
        </row>
        <row r="1477">
          <cell r="H1477" t="str">
            <v>1041725</v>
          </cell>
          <cell r="I1477">
            <v>27945711</v>
          </cell>
        </row>
        <row r="1478">
          <cell r="H1478" t="str">
            <v>1051725</v>
          </cell>
          <cell r="I1478">
            <v>36757673</v>
          </cell>
        </row>
        <row r="1479">
          <cell r="H1479" t="str">
            <v>1071725</v>
          </cell>
          <cell r="I1479">
            <v>16106673</v>
          </cell>
        </row>
        <row r="1480">
          <cell r="H1480" t="str">
            <v>1081725</v>
          </cell>
          <cell r="I1480">
            <v>18393180</v>
          </cell>
        </row>
        <row r="1481">
          <cell r="H1481" t="str">
            <v>1091725</v>
          </cell>
          <cell r="I1481">
            <v>18184685</v>
          </cell>
        </row>
        <row r="1482">
          <cell r="H1482" t="str">
            <v>1101725</v>
          </cell>
          <cell r="I1482">
            <v>19552623</v>
          </cell>
        </row>
        <row r="1483">
          <cell r="H1483" t="str">
            <v>1111725</v>
          </cell>
          <cell r="I1483">
            <v>66411626</v>
          </cell>
        </row>
        <row r="1484">
          <cell r="H1484" t="str">
            <v>1121725</v>
          </cell>
          <cell r="I1484">
            <v>21104299</v>
          </cell>
        </row>
        <row r="1485">
          <cell r="H1485" t="str">
            <v>1131725</v>
          </cell>
          <cell r="I1485">
            <v>25346966</v>
          </cell>
        </row>
        <row r="1486">
          <cell r="H1486" t="str">
            <v>1141725</v>
          </cell>
          <cell r="I1486">
            <v>5185200</v>
          </cell>
        </row>
        <row r="1487">
          <cell r="H1487" t="str">
            <v>6851725</v>
          </cell>
          <cell r="I1487">
            <v>261158526</v>
          </cell>
        </row>
        <row r="1488">
          <cell r="H1488" t="str">
            <v>101172505</v>
          </cell>
          <cell r="I1488">
            <v>121272087</v>
          </cell>
        </row>
        <row r="1489">
          <cell r="H1489" t="str">
            <v>102172505</v>
          </cell>
          <cell r="I1489">
            <v>50891955</v>
          </cell>
        </row>
        <row r="1490">
          <cell r="H1490" t="str">
            <v>103172505</v>
          </cell>
          <cell r="I1490">
            <v>26177200</v>
          </cell>
        </row>
        <row r="1491">
          <cell r="H1491" t="str">
            <v>104172505</v>
          </cell>
          <cell r="I1491">
            <v>25721269</v>
          </cell>
        </row>
        <row r="1492">
          <cell r="H1492" t="str">
            <v>105172505</v>
          </cell>
          <cell r="I1492">
            <v>34006722</v>
          </cell>
        </row>
        <row r="1493">
          <cell r="H1493" t="str">
            <v>107172505</v>
          </cell>
          <cell r="I1493">
            <v>14085214</v>
          </cell>
        </row>
        <row r="1494">
          <cell r="H1494" t="str">
            <v>108172505</v>
          </cell>
          <cell r="I1494">
            <v>15551380</v>
          </cell>
        </row>
        <row r="1495">
          <cell r="H1495" t="str">
            <v>109172505</v>
          </cell>
          <cell r="I1495">
            <v>17694685</v>
          </cell>
        </row>
        <row r="1496">
          <cell r="H1496" t="str">
            <v>110172505</v>
          </cell>
          <cell r="I1496">
            <v>15480227</v>
          </cell>
        </row>
        <row r="1497">
          <cell r="H1497" t="str">
            <v>111172505</v>
          </cell>
          <cell r="I1497">
            <v>59800360</v>
          </cell>
        </row>
        <row r="1498">
          <cell r="H1498" t="str">
            <v>112172505</v>
          </cell>
          <cell r="I1498">
            <v>21104299</v>
          </cell>
        </row>
        <row r="1499">
          <cell r="H1499" t="str">
            <v>113172505</v>
          </cell>
          <cell r="I1499">
            <v>23628690</v>
          </cell>
        </row>
        <row r="1500">
          <cell r="H1500" t="str">
            <v>114172505</v>
          </cell>
          <cell r="I1500">
            <v>3201600</v>
          </cell>
        </row>
        <row r="1501">
          <cell r="H1501" t="str">
            <v>685172505</v>
          </cell>
          <cell r="I1501">
            <v>255148572</v>
          </cell>
        </row>
        <row r="1502">
          <cell r="H1502" t="str">
            <v>10117250505</v>
          </cell>
          <cell r="I1502">
            <v>121272087</v>
          </cell>
        </row>
        <row r="1503">
          <cell r="H1503" t="str">
            <v>10217250505</v>
          </cell>
          <cell r="I1503">
            <v>50891955</v>
          </cell>
        </row>
        <row r="1504">
          <cell r="H1504" t="str">
            <v>10317250505</v>
          </cell>
          <cell r="I1504">
            <v>26177200</v>
          </cell>
        </row>
        <row r="1505">
          <cell r="H1505" t="str">
            <v>10417250505</v>
          </cell>
          <cell r="I1505">
            <v>25721269</v>
          </cell>
        </row>
        <row r="1506">
          <cell r="H1506" t="str">
            <v>10517250505</v>
          </cell>
          <cell r="I1506">
            <v>34006722</v>
          </cell>
        </row>
        <row r="1507">
          <cell r="H1507" t="str">
            <v>10717250505</v>
          </cell>
          <cell r="I1507">
            <v>14085214</v>
          </cell>
        </row>
        <row r="1508">
          <cell r="H1508" t="str">
            <v>10817250505</v>
          </cell>
          <cell r="I1508">
            <v>15551380</v>
          </cell>
        </row>
        <row r="1509">
          <cell r="H1509" t="str">
            <v>10917250505</v>
          </cell>
          <cell r="I1509">
            <v>17694685</v>
          </cell>
        </row>
        <row r="1510">
          <cell r="H1510" t="str">
            <v>11017250505</v>
          </cell>
          <cell r="I1510">
            <v>15480227</v>
          </cell>
        </row>
        <row r="1511">
          <cell r="H1511" t="str">
            <v>11117250505</v>
          </cell>
          <cell r="I1511">
            <v>59800360</v>
          </cell>
        </row>
        <row r="1512">
          <cell r="H1512" t="str">
            <v>11217250505</v>
          </cell>
          <cell r="I1512">
            <v>21104299</v>
          </cell>
        </row>
        <row r="1513">
          <cell r="H1513" t="str">
            <v>11317250505</v>
          </cell>
          <cell r="I1513">
            <v>23628690</v>
          </cell>
        </row>
        <row r="1514">
          <cell r="H1514" t="str">
            <v>11417250505</v>
          </cell>
          <cell r="I1514">
            <v>3201600</v>
          </cell>
        </row>
        <row r="1515">
          <cell r="H1515" t="str">
            <v>68517250505</v>
          </cell>
          <cell r="I1515">
            <v>255148572</v>
          </cell>
        </row>
        <row r="1516">
          <cell r="H1516" t="str">
            <v>101172510</v>
          </cell>
          <cell r="I1516">
            <v>11386361.23</v>
          </cell>
        </row>
        <row r="1517">
          <cell r="H1517" t="str">
            <v>102172510</v>
          </cell>
          <cell r="I1517">
            <v>3741565</v>
          </cell>
        </row>
        <row r="1518">
          <cell r="H1518" t="str">
            <v>103172510</v>
          </cell>
          <cell r="I1518">
            <v>1412495</v>
          </cell>
        </row>
        <row r="1519">
          <cell r="H1519" t="str">
            <v>104172510</v>
          </cell>
          <cell r="I1519">
            <v>2224442</v>
          </cell>
        </row>
        <row r="1520">
          <cell r="H1520" t="str">
            <v>105172510</v>
          </cell>
          <cell r="I1520">
            <v>2750951</v>
          </cell>
        </row>
        <row r="1521">
          <cell r="H1521" t="str">
            <v>107172510</v>
          </cell>
          <cell r="I1521">
            <v>2021459</v>
          </cell>
        </row>
        <row r="1522">
          <cell r="H1522" t="str">
            <v>108172510</v>
          </cell>
          <cell r="I1522">
            <v>2841800</v>
          </cell>
        </row>
        <row r="1523">
          <cell r="H1523" t="str">
            <v>109172510</v>
          </cell>
          <cell r="I1523">
            <v>490000</v>
          </cell>
        </row>
        <row r="1524">
          <cell r="H1524" t="str">
            <v>110172510</v>
          </cell>
          <cell r="I1524">
            <v>4072396</v>
          </cell>
        </row>
        <row r="1525">
          <cell r="H1525" t="str">
            <v>111172510</v>
          </cell>
          <cell r="I1525">
            <v>6611266</v>
          </cell>
        </row>
        <row r="1526">
          <cell r="H1526" t="str">
            <v>113172510</v>
          </cell>
          <cell r="I1526">
            <v>1718276</v>
          </cell>
        </row>
        <row r="1527">
          <cell r="H1527" t="str">
            <v>114172510</v>
          </cell>
          <cell r="I1527">
            <v>1983600</v>
          </cell>
        </row>
        <row r="1528">
          <cell r="H1528" t="str">
            <v>685172510</v>
          </cell>
          <cell r="I1528">
            <v>6009954</v>
          </cell>
        </row>
        <row r="1529">
          <cell r="H1529" t="str">
            <v>10117251005</v>
          </cell>
          <cell r="I1529">
            <v>11386361.23</v>
          </cell>
        </row>
        <row r="1530">
          <cell r="H1530" t="str">
            <v>10217251005</v>
          </cell>
          <cell r="I1530">
            <v>3741565</v>
          </cell>
        </row>
        <row r="1531">
          <cell r="H1531" t="str">
            <v>10317251005</v>
          </cell>
          <cell r="I1531">
            <v>1412495</v>
          </cell>
        </row>
        <row r="1532">
          <cell r="H1532" t="str">
            <v>10417251005</v>
          </cell>
          <cell r="I1532">
            <v>2224442</v>
          </cell>
        </row>
        <row r="1533">
          <cell r="H1533" t="str">
            <v>10517251005</v>
          </cell>
          <cell r="I1533">
            <v>2750951</v>
          </cell>
        </row>
        <row r="1534">
          <cell r="H1534" t="str">
            <v>10717251005</v>
          </cell>
          <cell r="I1534">
            <v>2021459</v>
          </cell>
        </row>
        <row r="1535">
          <cell r="H1535" t="str">
            <v>10817251005</v>
          </cell>
          <cell r="I1535">
            <v>2841800</v>
          </cell>
        </row>
        <row r="1536">
          <cell r="H1536" t="str">
            <v>10917251005</v>
          </cell>
          <cell r="I1536">
            <v>490000</v>
          </cell>
        </row>
        <row r="1537">
          <cell r="H1537" t="str">
            <v>11017251005</v>
          </cell>
          <cell r="I1537">
            <v>4072396</v>
          </cell>
        </row>
        <row r="1538">
          <cell r="H1538" t="str">
            <v>11117251005</v>
          </cell>
          <cell r="I1538">
            <v>6611266</v>
          </cell>
        </row>
        <row r="1539">
          <cell r="H1539" t="str">
            <v>11317251005</v>
          </cell>
          <cell r="I1539">
            <v>1718276</v>
          </cell>
        </row>
        <row r="1540">
          <cell r="H1540" t="str">
            <v>11417251005</v>
          </cell>
          <cell r="I1540">
            <v>1983600</v>
          </cell>
        </row>
        <row r="1541">
          <cell r="H1541" t="str">
            <v>68517251005</v>
          </cell>
          <cell r="I1541">
            <v>6009954</v>
          </cell>
        </row>
        <row r="1542">
          <cell r="H1542" t="str">
            <v>1011745</v>
          </cell>
          <cell r="I1542">
            <v>37535216</v>
          </cell>
        </row>
        <row r="1543">
          <cell r="H1543" t="str">
            <v>1021745</v>
          </cell>
          <cell r="I1543">
            <v>28590290</v>
          </cell>
        </row>
        <row r="1544">
          <cell r="H1544" t="str">
            <v>1031745</v>
          </cell>
          <cell r="I1544">
            <v>23000000</v>
          </cell>
        </row>
        <row r="1545">
          <cell r="H1545" t="str">
            <v>1041745</v>
          </cell>
          <cell r="I1545">
            <v>9329800</v>
          </cell>
        </row>
        <row r="1546">
          <cell r="H1546" t="str">
            <v>1051745</v>
          </cell>
          <cell r="I1546">
            <v>5352520</v>
          </cell>
        </row>
        <row r="1547">
          <cell r="H1547" t="str">
            <v>1071745</v>
          </cell>
          <cell r="I1547">
            <v>4692280</v>
          </cell>
        </row>
        <row r="1548">
          <cell r="H1548" t="str">
            <v>1081745</v>
          </cell>
          <cell r="I1548">
            <v>5276640</v>
          </cell>
        </row>
        <row r="1549">
          <cell r="H1549" t="str">
            <v>1091745</v>
          </cell>
          <cell r="I1549">
            <v>3706080</v>
          </cell>
        </row>
        <row r="1550">
          <cell r="H1550" t="str">
            <v>1101745</v>
          </cell>
          <cell r="I1550">
            <v>30436184</v>
          </cell>
        </row>
        <row r="1551">
          <cell r="H1551" t="str">
            <v>1111745</v>
          </cell>
          <cell r="I1551">
            <v>53064028</v>
          </cell>
        </row>
        <row r="1552">
          <cell r="H1552" t="str">
            <v>1121745</v>
          </cell>
          <cell r="I1552">
            <v>626400</v>
          </cell>
        </row>
        <row r="1553">
          <cell r="H1553" t="str">
            <v>1131745</v>
          </cell>
          <cell r="I1553">
            <v>4692280</v>
          </cell>
        </row>
        <row r="1554">
          <cell r="H1554" t="str">
            <v>6851745</v>
          </cell>
          <cell r="I1554">
            <v>50651242</v>
          </cell>
        </row>
        <row r="1555">
          <cell r="H1555" t="str">
            <v>101174510</v>
          </cell>
          <cell r="I1555">
            <v>37535216</v>
          </cell>
        </row>
        <row r="1556">
          <cell r="H1556" t="str">
            <v>102174510</v>
          </cell>
          <cell r="I1556">
            <v>28590290</v>
          </cell>
        </row>
        <row r="1557">
          <cell r="H1557" t="str">
            <v>103174510</v>
          </cell>
          <cell r="I1557">
            <v>23000000</v>
          </cell>
        </row>
        <row r="1558">
          <cell r="H1558" t="str">
            <v>104174510</v>
          </cell>
          <cell r="I1558">
            <v>9329800</v>
          </cell>
        </row>
        <row r="1559">
          <cell r="H1559" t="str">
            <v>105174510</v>
          </cell>
          <cell r="I1559">
            <v>5352520</v>
          </cell>
        </row>
        <row r="1560">
          <cell r="H1560" t="str">
            <v>107174510</v>
          </cell>
          <cell r="I1560">
            <v>4692280</v>
          </cell>
        </row>
        <row r="1561">
          <cell r="H1561" t="str">
            <v>108174510</v>
          </cell>
          <cell r="I1561">
            <v>5276640</v>
          </cell>
        </row>
        <row r="1562">
          <cell r="H1562" t="str">
            <v>109174510</v>
          </cell>
          <cell r="I1562">
            <v>3706080</v>
          </cell>
        </row>
        <row r="1563">
          <cell r="H1563" t="str">
            <v>110174510</v>
          </cell>
          <cell r="I1563">
            <v>30436184</v>
          </cell>
        </row>
        <row r="1564">
          <cell r="H1564" t="str">
            <v>111174510</v>
          </cell>
          <cell r="I1564">
            <v>53064028</v>
          </cell>
        </row>
        <row r="1565">
          <cell r="H1565" t="str">
            <v>112174510</v>
          </cell>
          <cell r="I1565">
            <v>626400</v>
          </cell>
        </row>
        <row r="1566">
          <cell r="H1566" t="str">
            <v>113174510</v>
          </cell>
          <cell r="I1566">
            <v>4692280</v>
          </cell>
        </row>
        <row r="1567">
          <cell r="H1567" t="str">
            <v>685174510</v>
          </cell>
          <cell r="I1567">
            <v>50651242</v>
          </cell>
        </row>
        <row r="1568">
          <cell r="H1568" t="str">
            <v>10117451005</v>
          </cell>
          <cell r="I1568">
            <v>37535216</v>
          </cell>
        </row>
        <row r="1569">
          <cell r="H1569" t="str">
            <v>10217451005</v>
          </cell>
          <cell r="I1569">
            <v>28590290</v>
          </cell>
        </row>
        <row r="1570">
          <cell r="H1570" t="str">
            <v>10317451005</v>
          </cell>
          <cell r="I1570">
            <v>23000000</v>
          </cell>
        </row>
        <row r="1571">
          <cell r="H1571" t="str">
            <v>10417451005</v>
          </cell>
          <cell r="I1571">
            <v>9329800</v>
          </cell>
        </row>
        <row r="1572">
          <cell r="H1572" t="str">
            <v>10517451005</v>
          </cell>
          <cell r="I1572">
            <v>5352520</v>
          </cell>
        </row>
        <row r="1573">
          <cell r="H1573" t="str">
            <v>10717451005</v>
          </cell>
          <cell r="I1573">
            <v>4692280</v>
          </cell>
        </row>
        <row r="1574">
          <cell r="H1574" t="str">
            <v>10817451005</v>
          </cell>
          <cell r="I1574">
            <v>5276640</v>
          </cell>
        </row>
        <row r="1575">
          <cell r="H1575" t="str">
            <v>10917451005</v>
          </cell>
          <cell r="I1575">
            <v>3706080</v>
          </cell>
        </row>
        <row r="1576">
          <cell r="H1576" t="str">
            <v>11017451005</v>
          </cell>
          <cell r="I1576">
            <v>30436184</v>
          </cell>
        </row>
        <row r="1577">
          <cell r="H1577" t="str">
            <v>11117451005</v>
          </cell>
          <cell r="I1577">
            <v>53064028</v>
          </cell>
        </row>
        <row r="1578">
          <cell r="H1578" t="str">
            <v>11217451005</v>
          </cell>
          <cell r="I1578">
            <v>626400</v>
          </cell>
        </row>
        <row r="1579">
          <cell r="H1579" t="str">
            <v>11317451005</v>
          </cell>
          <cell r="I1579">
            <v>4692280</v>
          </cell>
        </row>
        <row r="1580">
          <cell r="H1580" t="str">
            <v>68517451005</v>
          </cell>
          <cell r="I1580">
            <v>50651242</v>
          </cell>
        </row>
        <row r="1581">
          <cell r="H1581" t="str">
            <v>1011765</v>
          </cell>
          <cell r="I1581">
            <v>217700</v>
          </cell>
        </row>
        <row r="1582">
          <cell r="H1582" t="str">
            <v>1021765</v>
          </cell>
          <cell r="I1582">
            <v>539415</v>
          </cell>
        </row>
        <row r="1583">
          <cell r="H1583" t="str">
            <v>6851765</v>
          </cell>
          <cell r="I1583">
            <v>198018</v>
          </cell>
        </row>
        <row r="1584">
          <cell r="H1584" t="str">
            <v>101176505</v>
          </cell>
          <cell r="I1584">
            <v>217700</v>
          </cell>
        </row>
        <row r="1585">
          <cell r="H1585" t="str">
            <v>102176505</v>
          </cell>
          <cell r="I1585">
            <v>539415</v>
          </cell>
        </row>
        <row r="1586">
          <cell r="H1586" t="str">
            <v>685176505</v>
          </cell>
          <cell r="I1586">
            <v>198018</v>
          </cell>
        </row>
        <row r="1587">
          <cell r="H1587" t="str">
            <v>10117650505</v>
          </cell>
          <cell r="I1587">
            <v>217700</v>
          </cell>
        </row>
        <row r="1588">
          <cell r="H1588" t="str">
            <v>10217650505</v>
          </cell>
          <cell r="I1588">
            <v>539415</v>
          </cell>
        </row>
        <row r="1589">
          <cell r="H1589" t="str">
            <v>68517650505</v>
          </cell>
          <cell r="I1589">
            <v>198018</v>
          </cell>
        </row>
        <row r="1590">
          <cell r="H1590" t="str">
            <v>1011795</v>
          </cell>
          <cell r="I1590">
            <v>-644514924.23000002</v>
          </cell>
        </row>
        <row r="1591">
          <cell r="H1591" t="str">
            <v>1021795</v>
          </cell>
          <cell r="I1591">
            <v>-266896073</v>
          </cell>
        </row>
        <row r="1592">
          <cell r="H1592" t="str">
            <v>1031795</v>
          </cell>
          <cell r="I1592">
            <v>-40094815</v>
          </cell>
        </row>
        <row r="1593">
          <cell r="H1593" t="str">
            <v>1041795</v>
          </cell>
          <cell r="I1593">
            <v>-99636479</v>
          </cell>
        </row>
        <row r="1594">
          <cell r="H1594" t="str">
            <v>1051795</v>
          </cell>
          <cell r="I1594">
            <v>-59197492</v>
          </cell>
        </row>
        <row r="1595">
          <cell r="H1595" t="str">
            <v>1071795</v>
          </cell>
          <cell r="I1595">
            <v>-66178200</v>
          </cell>
        </row>
        <row r="1596">
          <cell r="H1596" t="str">
            <v>1081795</v>
          </cell>
          <cell r="I1596">
            <v>-25638924</v>
          </cell>
        </row>
        <row r="1597">
          <cell r="H1597" t="str">
            <v>1091795</v>
          </cell>
          <cell r="I1597">
            <v>-29275360</v>
          </cell>
        </row>
        <row r="1598">
          <cell r="H1598" t="str">
            <v>1101795</v>
          </cell>
          <cell r="I1598">
            <v>-118698537</v>
          </cell>
        </row>
        <row r="1599">
          <cell r="H1599" t="str">
            <v>1111795</v>
          </cell>
          <cell r="I1599">
            <v>-204524630.81</v>
          </cell>
        </row>
        <row r="1600">
          <cell r="H1600" t="str">
            <v>1121795</v>
          </cell>
          <cell r="I1600">
            <v>-27742786</v>
          </cell>
        </row>
        <row r="1601">
          <cell r="H1601" t="str">
            <v>1131795</v>
          </cell>
          <cell r="I1601">
            <v>-40602272</v>
          </cell>
        </row>
        <row r="1602">
          <cell r="H1602" t="str">
            <v>1141795</v>
          </cell>
          <cell r="I1602">
            <v>-22428572</v>
          </cell>
        </row>
        <row r="1603">
          <cell r="H1603" t="str">
            <v>6851795</v>
          </cell>
          <cell r="I1603">
            <v>-336932853</v>
          </cell>
        </row>
        <row r="1604">
          <cell r="H1604" t="str">
            <v>101179505</v>
          </cell>
          <cell r="I1604">
            <v>-329029426</v>
          </cell>
        </row>
        <row r="1605">
          <cell r="H1605" t="str">
            <v>102179505</v>
          </cell>
          <cell r="I1605">
            <v>-123850338</v>
          </cell>
        </row>
        <row r="1606">
          <cell r="H1606" t="str">
            <v>104179505</v>
          </cell>
          <cell r="I1606">
            <v>-44324251</v>
          </cell>
        </row>
        <row r="1607">
          <cell r="H1607" t="str">
            <v>107179505</v>
          </cell>
          <cell r="I1607">
            <v>-33606549</v>
          </cell>
        </row>
        <row r="1608">
          <cell r="H1608" t="str">
            <v>110179505</v>
          </cell>
          <cell r="I1608">
            <v>-46698112</v>
          </cell>
        </row>
        <row r="1609">
          <cell r="H1609" t="str">
            <v>111179505</v>
          </cell>
          <cell r="I1609">
            <v>-59405260.960000001</v>
          </cell>
        </row>
        <row r="1610">
          <cell r="H1610" t="str">
            <v>101179510</v>
          </cell>
          <cell r="I1610">
            <v>-64637667</v>
          </cell>
        </row>
        <row r="1611">
          <cell r="H1611" t="str">
            <v>102179510</v>
          </cell>
          <cell r="I1611">
            <v>-37038478</v>
          </cell>
        </row>
        <row r="1612">
          <cell r="H1612" t="str">
            <v>103179510</v>
          </cell>
          <cell r="I1612">
            <v>-14437785</v>
          </cell>
        </row>
        <row r="1613">
          <cell r="H1613" t="str">
            <v>104179510</v>
          </cell>
          <cell r="I1613">
            <v>-17571563</v>
          </cell>
        </row>
        <row r="1614">
          <cell r="H1614" t="str">
            <v>105179510</v>
          </cell>
          <cell r="I1614">
            <v>-30977522</v>
          </cell>
        </row>
        <row r="1615">
          <cell r="H1615" t="str">
            <v>107179510</v>
          </cell>
          <cell r="I1615">
            <v>-9091127</v>
          </cell>
        </row>
        <row r="1616">
          <cell r="H1616" t="str">
            <v>108179510</v>
          </cell>
          <cell r="I1616">
            <v>-8329702</v>
          </cell>
        </row>
        <row r="1617">
          <cell r="H1617" t="str">
            <v>109179510</v>
          </cell>
          <cell r="I1617">
            <v>-10659061</v>
          </cell>
        </row>
        <row r="1618">
          <cell r="H1618" t="str">
            <v>110179510</v>
          </cell>
          <cell r="I1618">
            <v>-24128732</v>
          </cell>
        </row>
        <row r="1619">
          <cell r="H1619" t="str">
            <v>111179510</v>
          </cell>
          <cell r="I1619">
            <v>-67344562</v>
          </cell>
        </row>
        <row r="1620">
          <cell r="H1620" t="str">
            <v>112179510</v>
          </cell>
          <cell r="I1620">
            <v>-19231620</v>
          </cell>
        </row>
        <row r="1621">
          <cell r="H1621" t="str">
            <v>113179510</v>
          </cell>
          <cell r="I1621">
            <v>-17311039</v>
          </cell>
        </row>
        <row r="1622">
          <cell r="H1622" t="str">
            <v>114179510</v>
          </cell>
          <cell r="I1622">
            <v>-21651698</v>
          </cell>
        </row>
        <row r="1623">
          <cell r="H1623" t="str">
            <v>685179510</v>
          </cell>
          <cell r="I1623">
            <v>-94879299</v>
          </cell>
        </row>
        <row r="1624">
          <cell r="H1624" t="str">
            <v>10117951005</v>
          </cell>
          <cell r="I1624">
            <v>-57808605</v>
          </cell>
        </row>
        <row r="1625">
          <cell r="H1625" t="str">
            <v>10217951005</v>
          </cell>
          <cell r="I1625">
            <v>-26455153</v>
          </cell>
        </row>
        <row r="1626">
          <cell r="H1626" t="str">
            <v>10317951005</v>
          </cell>
          <cell r="I1626">
            <v>-11412854</v>
          </cell>
        </row>
        <row r="1627">
          <cell r="H1627" t="str">
            <v>10417951005</v>
          </cell>
          <cell r="I1627">
            <v>-11329192</v>
          </cell>
        </row>
        <row r="1628">
          <cell r="H1628" t="str">
            <v>10517951005</v>
          </cell>
          <cell r="I1628">
            <v>-16552990</v>
          </cell>
        </row>
        <row r="1629">
          <cell r="H1629" t="str">
            <v>10717951005</v>
          </cell>
          <cell r="I1629">
            <v>-4660509</v>
          </cell>
        </row>
        <row r="1630">
          <cell r="H1630" t="str">
            <v>10817951005</v>
          </cell>
          <cell r="I1630">
            <v>-4703504</v>
          </cell>
        </row>
        <row r="1631">
          <cell r="H1631" t="str">
            <v>10917951005</v>
          </cell>
          <cell r="I1631">
            <v>-8323729</v>
          </cell>
        </row>
        <row r="1632">
          <cell r="H1632" t="str">
            <v>11017951005</v>
          </cell>
          <cell r="I1632">
            <v>-21087826</v>
          </cell>
        </row>
        <row r="1633">
          <cell r="H1633" t="str">
            <v>11117951005</v>
          </cell>
          <cell r="I1633">
            <v>-52995319</v>
          </cell>
        </row>
        <row r="1634">
          <cell r="H1634" t="str">
            <v>11217951005</v>
          </cell>
          <cell r="I1634">
            <v>-17375838</v>
          </cell>
        </row>
        <row r="1635">
          <cell r="H1635" t="str">
            <v>11317951005</v>
          </cell>
          <cell r="I1635">
            <v>-13126519</v>
          </cell>
        </row>
        <row r="1636">
          <cell r="H1636" t="str">
            <v>11417951005</v>
          </cell>
          <cell r="I1636">
            <v>-16838770</v>
          </cell>
        </row>
        <row r="1637">
          <cell r="H1637" t="str">
            <v>68517951005</v>
          </cell>
          <cell r="I1637">
            <v>-70461024</v>
          </cell>
        </row>
        <row r="1638">
          <cell r="H1638" t="str">
            <v>10117951010</v>
          </cell>
          <cell r="I1638">
            <v>-6829062</v>
          </cell>
        </row>
        <row r="1639">
          <cell r="H1639" t="str">
            <v>10217951010</v>
          </cell>
          <cell r="I1639">
            <v>-10583325</v>
          </cell>
        </row>
        <row r="1640">
          <cell r="H1640" t="str">
            <v>10317951010</v>
          </cell>
          <cell r="I1640">
            <v>-3024931</v>
          </cell>
        </row>
        <row r="1641">
          <cell r="H1641" t="str">
            <v>10417951010</v>
          </cell>
          <cell r="I1641">
            <v>-6242371</v>
          </cell>
        </row>
        <row r="1642">
          <cell r="H1642" t="str">
            <v>10517951010</v>
          </cell>
          <cell r="I1642">
            <v>-14424532</v>
          </cell>
        </row>
        <row r="1643">
          <cell r="H1643" t="str">
            <v>10717951010</v>
          </cell>
          <cell r="I1643">
            <v>-4430618</v>
          </cell>
        </row>
        <row r="1644">
          <cell r="H1644" t="str">
            <v>10817951010</v>
          </cell>
          <cell r="I1644">
            <v>-3626198</v>
          </cell>
        </row>
        <row r="1645">
          <cell r="H1645" t="str">
            <v>10917951010</v>
          </cell>
          <cell r="I1645">
            <v>-2335332</v>
          </cell>
        </row>
        <row r="1646">
          <cell r="H1646" t="str">
            <v>11017951010</v>
          </cell>
          <cell r="I1646">
            <v>-3040906</v>
          </cell>
        </row>
        <row r="1647">
          <cell r="H1647" t="str">
            <v>11117951010</v>
          </cell>
          <cell r="I1647">
            <v>-14349243</v>
          </cell>
        </row>
        <row r="1648">
          <cell r="H1648" t="str">
            <v>11217951010</v>
          </cell>
          <cell r="I1648">
            <v>-1855782</v>
          </cell>
        </row>
        <row r="1649">
          <cell r="H1649" t="str">
            <v>11317951010</v>
          </cell>
          <cell r="I1649">
            <v>-4184520</v>
          </cell>
        </row>
        <row r="1650">
          <cell r="H1650" t="str">
            <v>11417951010</v>
          </cell>
          <cell r="I1650">
            <v>-4812928</v>
          </cell>
        </row>
        <row r="1651">
          <cell r="H1651" t="str">
            <v>68517951010</v>
          </cell>
          <cell r="I1651">
            <v>-24418275</v>
          </cell>
        </row>
        <row r="1652">
          <cell r="H1652" t="str">
            <v>101179520</v>
          </cell>
          <cell r="I1652">
            <v>-93853535.230000004</v>
          </cell>
        </row>
        <row r="1653">
          <cell r="H1653" t="str">
            <v>102179520</v>
          </cell>
          <cell r="I1653">
            <v>-48866357</v>
          </cell>
        </row>
        <row r="1654">
          <cell r="H1654" t="str">
            <v>103179520</v>
          </cell>
          <cell r="I1654">
            <v>-19715353</v>
          </cell>
        </row>
        <row r="1655">
          <cell r="H1655" t="str">
            <v>104179520</v>
          </cell>
          <cell r="I1655">
            <v>-19503963</v>
          </cell>
        </row>
        <row r="1656">
          <cell r="H1656" t="str">
            <v>105179520</v>
          </cell>
          <cell r="I1656">
            <v>-26748005</v>
          </cell>
        </row>
        <row r="1657">
          <cell r="H1657" t="str">
            <v>107179520</v>
          </cell>
          <cell r="I1657">
            <v>-13313888</v>
          </cell>
        </row>
        <row r="1658">
          <cell r="H1658" t="str">
            <v>108179520</v>
          </cell>
          <cell r="I1658">
            <v>-12701246</v>
          </cell>
        </row>
        <row r="1659">
          <cell r="H1659" t="str">
            <v>109179520</v>
          </cell>
          <cell r="I1659">
            <v>-15466131</v>
          </cell>
        </row>
        <row r="1660">
          <cell r="H1660" t="str">
            <v>110179520</v>
          </cell>
          <cell r="I1660">
            <v>-17991421</v>
          </cell>
        </row>
        <row r="1661">
          <cell r="H1661" t="str">
            <v>111179520</v>
          </cell>
          <cell r="I1661">
            <v>-59089521</v>
          </cell>
        </row>
        <row r="1662">
          <cell r="H1662" t="str">
            <v>112179520</v>
          </cell>
          <cell r="I1662">
            <v>-8145766</v>
          </cell>
        </row>
        <row r="1663">
          <cell r="H1663" t="str">
            <v>113179520</v>
          </cell>
          <cell r="I1663">
            <v>-18598953</v>
          </cell>
        </row>
        <row r="1664">
          <cell r="H1664" t="str">
            <v>114179520</v>
          </cell>
          <cell r="I1664">
            <v>-776874</v>
          </cell>
        </row>
        <row r="1665">
          <cell r="H1665" t="str">
            <v>685179520</v>
          </cell>
          <cell r="I1665">
            <v>-191204294</v>
          </cell>
        </row>
        <row r="1666">
          <cell r="H1666" t="str">
            <v>10117952005</v>
          </cell>
          <cell r="I1666">
            <v>-82467174</v>
          </cell>
        </row>
        <row r="1667">
          <cell r="H1667" t="str">
            <v>10217952005</v>
          </cell>
          <cell r="I1667">
            <v>-45124792</v>
          </cell>
        </row>
        <row r="1668">
          <cell r="H1668" t="str">
            <v>10317952005</v>
          </cell>
          <cell r="I1668">
            <v>-18302858</v>
          </cell>
        </row>
        <row r="1669">
          <cell r="H1669" t="str">
            <v>10417952005</v>
          </cell>
          <cell r="I1669">
            <v>-18315536</v>
          </cell>
        </row>
        <row r="1670">
          <cell r="H1670" t="str">
            <v>10517952005</v>
          </cell>
          <cell r="I1670">
            <v>-23997054</v>
          </cell>
        </row>
        <row r="1671">
          <cell r="H1671" t="str">
            <v>10717952005</v>
          </cell>
          <cell r="I1671">
            <v>-11292429</v>
          </cell>
        </row>
        <row r="1672">
          <cell r="H1672" t="str">
            <v>10817952005</v>
          </cell>
          <cell r="I1672">
            <v>-11612061</v>
          </cell>
        </row>
        <row r="1673">
          <cell r="H1673" t="str">
            <v>10917952005</v>
          </cell>
          <cell r="I1673">
            <v>-14976131</v>
          </cell>
        </row>
        <row r="1674">
          <cell r="H1674" t="str">
            <v>11017952005</v>
          </cell>
          <cell r="I1674">
            <v>-13919025</v>
          </cell>
        </row>
        <row r="1675">
          <cell r="H1675" t="str">
            <v>11117952005</v>
          </cell>
          <cell r="I1675">
            <v>-52478225</v>
          </cell>
        </row>
        <row r="1676">
          <cell r="H1676" t="str">
            <v>11217952005</v>
          </cell>
          <cell r="I1676">
            <v>-8145766</v>
          </cell>
        </row>
        <row r="1677">
          <cell r="H1677" t="str">
            <v>11317952005</v>
          </cell>
          <cell r="I1677">
            <v>-16880677</v>
          </cell>
        </row>
        <row r="1678">
          <cell r="H1678" t="str">
            <v>11417952005</v>
          </cell>
          <cell r="I1678">
            <v>-533604</v>
          </cell>
        </row>
        <row r="1679">
          <cell r="H1679" t="str">
            <v>68517952005</v>
          </cell>
          <cell r="I1679">
            <v>-185536338</v>
          </cell>
        </row>
        <row r="1680">
          <cell r="H1680" t="str">
            <v>10117952010</v>
          </cell>
          <cell r="I1680">
            <v>-11386361.23</v>
          </cell>
        </row>
        <row r="1681">
          <cell r="H1681" t="str">
            <v>10217952010</v>
          </cell>
          <cell r="I1681">
            <v>-3741565</v>
          </cell>
        </row>
        <row r="1682">
          <cell r="H1682" t="str">
            <v>10317952010</v>
          </cell>
          <cell r="I1682">
            <v>-1412495</v>
          </cell>
        </row>
        <row r="1683">
          <cell r="H1683" t="str">
            <v>10417952010</v>
          </cell>
          <cell r="I1683">
            <v>-1188427</v>
          </cell>
        </row>
        <row r="1684">
          <cell r="H1684" t="str">
            <v>10517952010</v>
          </cell>
          <cell r="I1684">
            <v>-2750951</v>
          </cell>
        </row>
        <row r="1685">
          <cell r="H1685" t="str">
            <v>10717952010</v>
          </cell>
          <cell r="I1685">
            <v>-2021459</v>
          </cell>
        </row>
        <row r="1686">
          <cell r="H1686" t="str">
            <v>10817952010</v>
          </cell>
          <cell r="I1686">
            <v>-1089185</v>
          </cell>
        </row>
        <row r="1687">
          <cell r="H1687" t="str">
            <v>10917952010</v>
          </cell>
          <cell r="I1687">
            <v>-490000</v>
          </cell>
        </row>
        <row r="1688">
          <cell r="H1688" t="str">
            <v>11017952010</v>
          </cell>
          <cell r="I1688">
            <v>-4072396</v>
          </cell>
        </row>
        <row r="1689">
          <cell r="H1689" t="str">
            <v>11117952010</v>
          </cell>
          <cell r="I1689">
            <v>-6611296</v>
          </cell>
        </row>
        <row r="1690">
          <cell r="H1690" t="str">
            <v>11317952010</v>
          </cell>
          <cell r="I1690">
            <v>-1718276</v>
          </cell>
        </row>
        <row r="1691">
          <cell r="H1691" t="str">
            <v>11417952010</v>
          </cell>
          <cell r="I1691">
            <v>-243270</v>
          </cell>
        </row>
        <row r="1692">
          <cell r="H1692" t="str">
            <v>68517952010</v>
          </cell>
          <cell r="I1692">
            <v>-5667956</v>
          </cell>
        </row>
        <row r="1693">
          <cell r="H1693" t="str">
            <v>101179545</v>
          </cell>
          <cell r="I1693">
            <v>-16820187</v>
          </cell>
        </row>
        <row r="1694">
          <cell r="H1694" t="str">
            <v>102179545</v>
          </cell>
          <cell r="I1694">
            <v>-20301106</v>
          </cell>
        </row>
        <row r="1695">
          <cell r="H1695" t="str">
            <v>103179545</v>
          </cell>
          <cell r="I1695">
            <v>-5941677</v>
          </cell>
        </row>
        <row r="1696">
          <cell r="H1696" t="str">
            <v>104179545</v>
          </cell>
          <cell r="I1696">
            <v>-9329800</v>
          </cell>
        </row>
        <row r="1697">
          <cell r="H1697" t="str">
            <v>105179545</v>
          </cell>
          <cell r="I1697">
            <v>-1471965</v>
          </cell>
        </row>
        <row r="1698">
          <cell r="H1698" t="str">
            <v>107179545</v>
          </cell>
          <cell r="I1698">
            <v>-4692280</v>
          </cell>
        </row>
        <row r="1699">
          <cell r="H1699" t="str">
            <v>108179545</v>
          </cell>
          <cell r="I1699">
            <v>-4720728</v>
          </cell>
        </row>
        <row r="1700">
          <cell r="H1700" t="str">
            <v>109179545</v>
          </cell>
          <cell r="I1700">
            <v>-3150168</v>
          </cell>
        </row>
        <row r="1701">
          <cell r="H1701" t="str">
            <v>110179545</v>
          </cell>
          <cell r="I1701">
            <v>-29880272</v>
          </cell>
        </row>
        <row r="1702">
          <cell r="H1702" t="str">
            <v>111179545</v>
          </cell>
          <cell r="I1702">
            <v>-13375241</v>
          </cell>
        </row>
        <row r="1703">
          <cell r="H1703" t="str">
            <v>112179545</v>
          </cell>
          <cell r="I1703">
            <v>-365400</v>
          </cell>
        </row>
        <row r="1704">
          <cell r="H1704" t="str">
            <v>113179545</v>
          </cell>
          <cell r="I1704">
            <v>-4692280</v>
          </cell>
        </row>
        <row r="1705">
          <cell r="H1705" t="str">
            <v>685179545</v>
          </cell>
          <cell r="I1705">
            <v>-50651242</v>
          </cell>
        </row>
        <row r="1706">
          <cell r="H1706" t="str">
            <v>10117954510</v>
          </cell>
          <cell r="I1706">
            <v>-16820187</v>
          </cell>
        </row>
        <row r="1707">
          <cell r="H1707" t="str">
            <v>10217954510</v>
          </cell>
          <cell r="I1707">
            <v>-20301106</v>
          </cell>
        </row>
        <row r="1708">
          <cell r="H1708" t="str">
            <v>10317954510</v>
          </cell>
          <cell r="I1708">
            <v>-5941677</v>
          </cell>
        </row>
        <row r="1709">
          <cell r="H1709" t="str">
            <v>10417954510</v>
          </cell>
          <cell r="I1709">
            <v>-9329800</v>
          </cell>
        </row>
        <row r="1710">
          <cell r="H1710" t="str">
            <v>10517954510</v>
          </cell>
          <cell r="I1710">
            <v>-1471965</v>
          </cell>
        </row>
        <row r="1711">
          <cell r="H1711" t="str">
            <v>10717954510</v>
          </cell>
          <cell r="I1711">
            <v>-4692280</v>
          </cell>
        </row>
        <row r="1712">
          <cell r="H1712" t="str">
            <v>10817954510</v>
          </cell>
          <cell r="I1712">
            <v>-4720728</v>
          </cell>
        </row>
        <row r="1713">
          <cell r="H1713" t="str">
            <v>10917954510</v>
          </cell>
          <cell r="I1713">
            <v>-3150168</v>
          </cell>
        </row>
        <row r="1714">
          <cell r="H1714" t="str">
            <v>11017954510</v>
          </cell>
          <cell r="I1714">
            <v>-29880272</v>
          </cell>
        </row>
        <row r="1715">
          <cell r="H1715" t="str">
            <v>11117954510</v>
          </cell>
          <cell r="I1715">
            <v>-13375241</v>
          </cell>
        </row>
        <row r="1716">
          <cell r="H1716" t="str">
            <v>11217954510</v>
          </cell>
          <cell r="I1716">
            <v>-365400</v>
          </cell>
        </row>
        <row r="1717">
          <cell r="H1717" t="str">
            <v>11317954510</v>
          </cell>
          <cell r="I1717">
            <v>-4692280</v>
          </cell>
        </row>
        <row r="1718">
          <cell r="H1718" t="str">
            <v>68517954510</v>
          </cell>
          <cell r="I1718">
            <v>-50651242</v>
          </cell>
        </row>
        <row r="1719">
          <cell r="H1719" t="str">
            <v>101179550</v>
          </cell>
          <cell r="I1719">
            <v>-217700</v>
          </cell>
        </row>
        <row r="1720">
          <cell r="H1720" t="str">
            <v>102179550</v>
          </cell>
          <cell r="I1720">
            <v>-539415</v>
          </cell>
        </row>
        <row r="1721">
          <cell r="H1721" t="str">
            <v>685179550</v>
          </cell>
          <cell r="I1721">
            <v>-198018</v>
          </cell>
        </row>
        <row r="1722">
          <cell r="H1722" t="str">
            <v>101179595</v>
          </cell>
          <cell r="I1722">
            <v>-139956409</v>
          </cell>
        </row>
        <row r="1723">
          <cell r="H1723" t="str">
            <v>102179595</v>
          </cell>
          <cell r="I1723">
            <v>-36300379</v>
          </cell>
        </row>
        <row r="1724">
          <cell r="H1724" t="str">
            <v>104179595</v>
          </cell>
          <cell r="I1724">
            <v>-8906902</v>
          </cell>
        </row>
        <row r="1725">
          <cell r="H1725" t="str">
            <v>107179595</v>
          </cell>
          <cell r="I1725">
            <v>-5474356</v>
          </cell>
        </row>
        <row r="1726">
          <cell r="H1726" t="str">
            <v>108179595</v>
          </cell>
          <cell r="I1726">
            <v>112752</v>
          </cell>
        </row>
        <row r="1727">
          <cell r="H1727" t="str">
            <v>111179595</v>
          </cell>
          <cell r="I1727">
            <v>-5310045.8499999996</v>
          </cell>
        </row>
        <row r="1728">
          <cell r="H1728" t="str">
            <v>10117959505</v>
          </cell>
          <cell r="I1728">
            <v>-139956409</v>
          </cell>
        </row>
        <row r="1729">
          <cell r="H1729" t="str">
            <v>10217959505</v>
          </cell>
          <cell r="I1729">
            <v>-36300379</v>
          </cell>
        </row>
        <row r="1730">
          <cell r="H1730" t="str">
            <v>10417959505</v>
          </cell>
          <cell r="I1730">
            <v>-8906902</v>
          </cell>
        </row>
        <row r="1731">
          <cell r="H1731" t="str">
            <v>10717959505</v>
          </cell>
          <cell r="I1731">
            <v>-5474356</v>
          </cell>
        </row>
        <row r="1732">
          <cell r="H1732" t="str">
            <v>11117959505</v>
          </cell>
          <cell r="I1732">
            <v>-5310045.8499999996</v>
          </cell>
        </row>
        <row r="1733">
          <cell r="H1733" t="str">
            <v>10817959510</v>
          </cell>
          <cell r="I1733">
            <v>112752</v>
          </cell>
        </row>
        <row r="1734">
          <cell r="H1734" t="str">
            <v>1101799</v>
          </cell>
          <cell r="I1734">
            <v>-1995272</v>
          </cell>
        </row>
        <row r="1735">
          <cell r="H1735" t="str">
            <v>1111799</v>
          </cell>
          <cell r="I1735">
            <v>-2323873</v>
          </cell>
        </row>
        <row r="1736">
          <cell r="H1736" t="str">
            <v>110179905</v>
          </cell>
          <cell r="I1736">
            <v>-1995272</v>
          </cell>
        </row>
        <row r="1737">
          <cell r="H1737" t="str">
            <v>111179910</v>
          </cell>
          <cell r="I1737">
            <v>-2323873</v>
          </cell>
        </row>
        <row r="1738">
          <cell r="H1738" t="str">
            <v>10118</v>
          </cell>
          <cell r="I1738">
            <v>26409736</v>
          </cell>
        </row>
        <row r="1739">
          <cell r="H1739" t="str">
            <v>10218</v>
          </cell>
          <cell r="I1739">
            <v>5013830</v>
          </cell>
        </row>
        <row r="1740">
          <cell r="H1740" t="str">
            <v>10318</v>
          </cell>
          <cell r="I1740">
            <v>4240661.2300000004</v>
          </cell>
        </row>
        <row r="1741">
          <cell r="H1741" t="str">
            <v>10418</v>
          </cell>
          <cell r="I1741">
            <v>3804583.14</v>
          </cell>
        </row>
        <row r="1742">
          <cell r="H1742" t="str">
            <v>10518</v>
          </cell>
          <cell r="I1742">
            <v>3073225</v>
          </cell>
        </row>
        <row r="1743">
          <cell r="H1743" t="str">
            <v>10718</v>
          </cell>
          <cell r="I1743">
            <v>2282770.65</v>
          </cell>
        </row>
        <row r="1744">
          <cell r="H1744" t="str">
            <v>10818</v>
          </cell>
          <cell r="I1744">
            <v>3334239.27</v>
          </cell>
        </row>
        <row r="1745">
          <cell r="H1745" t="str">
            <v>10918</v>
          </cell>
          <cell r="I1745">
            <v>3460412.5</v>
          </cell>
        </row>
        <row r="1746">
          <cell r="H1746" t="str">
            <v>11018</v>
          </cell>
          <cell r="I1746">
            <v>2249757.41</v>
          </cell>
        </row>
        <row r="1747">
          <cell r="H1747" t="str">
            <v>11118</v>
          </cell>
          <cell r="I1747">
            <v>4114018.1</v>
          </cell>
        </row>
        <row r="1748">
          <cell r="H1748" t="str">
            <v>11218</v>
          </cell>
          <cell r="I1748">
            <v>2579235.77</v>
          </cell>
        </row>
        <row r="1749">
          <cell r="H1749" t="str">
            <v>11318</v>
          </cell>
          <cell r="I1749">
            <v>2175787.35</v>
          </cell>
        </row>
        <row r="1750">
          <cell r="H1750" t="str">
            <v>11418</v>
          </cell>
          <cell r="I1750">
            <v>1789994.84</v>
          </cell>
        </row>
        <row r="1751">
          <cell r="H1751" t="str">
            <v>68518</v>
          </cell>
          <cell r="I1751">
            <v>465698041</v>
          </cell>
        </row>
        <row r="1752">
          <cell r="H1752" t="str">
            <v>1011810</v>
          </cell>
          <cell r="I1752">
            <v>10365233</v>
          </cell>
        </row>
        <row r="1753">
          <cell r="H1753" t="str">
            <v>1021810</v>
          </cell>
          <cell r="I1753">
            <v>4484981</v>
          </cell>
        </row>
        <row r="1754">
          <cell r="H1754" t="str">
            <v>1031810</v>
          </cell>
          <cell r="I1754">
            <v>3319098</v>
          </cell>
        </row>
        <row r="1755">
          <cell r="H1755" t="str">
            <v>1041810</v>
          </cell>
          <cell r="I1755">
            <v>3097837</v>
          </cell>
        </row>
        <row r="1756">
          <cell r="H1756" t="str">
            <v>1051810</v>
          </cell>
          <cell r="I1756">
            <v>2557830</v>
          </cell>
        </row>
        <row r="1757">
          <cell r="H1757" t="str">
            <v>1071810</v>
          </cell>
          <cell r="I1757">
            <v>1548212</v>
          </cell>
        </row>
        <row r="1758">
          <cell r="H1758" t="str">
            <v>1081810</v>
          </cell>
          <cell r="I1758">
            <v>2702693</v>
          </cell>
        </row>
        <row r="1759">
          <cell r="H1759" t="str">
            <v>1091810</v>
          </cell>
          <cell r="I1759">
            <v>3089642</v>
          </cell>
        </row>
        <row r="1760">
          <cell r="H1760" t="str">
            <v>1101810</v>
          </cell>
          <cell r="I1760">
            <v>2216673</v>
          </cell>
        </row>
        <row r="1761">
          <cell r="H1761" t="str">
            <v>1111810</v>
          </cell>
          <cell r="I1761">
            <v>2883145</v>
          </cell>
        </row>
        <row r="1762">
          <cell r="H1762" t="str">
            <v>1121810</v>
          </cell>
          <cell r="I1762">
            <v>968415</v>
          </cell>
        </row>
        <row r="1763">
          <cell r="H1763" t="str">
            <v>1131810</v>
          </cell>
          <cell r="I1763">
            <v>1808145</v>
          </cell>
        </row>
        <row r="1764">
          <cell r="H1764" t="str">
            <v>1141810</v>
          </cell>
          <cell r="I1764">
            <v>1753982</v>
          </cell>
        </row>
        <row r="1765">
          <cell r="H1765" t="str">
            <v>6851810</v>
          </cell>
          <cell r="I1765">
            <v>33764431</v>
          </cell>
        </row>
        <row r="1766">
          <cell r="H1766" t="str">
            <v>10118101000008600284155</v>
          </cell>
          <cell r="I1766">
            <v>1657976</v>
          </cell>
        </row>
        <row r="1767">
          <cell r="H1767" t="str">
            <v>10118101000008605246546</v>
          </cell>
          <cell r="I1767">
            <v>8707257</v>
          </cell>
        </row>
        <row r="1768">
          <cell r="H1768" t="str">
            <v>10218101000008600284155</v>
          </cell>
          <cell r="I1768">
            <v>4484981</v>
          </cell>
        </row>
        <row r="1769">
          <cell r="H1769" t="str">
            <v>10318101000008600284155</v>
          </cell>
          <cell r="I1769">
            <v>3319098</v>
          </cell>
        </row>
        <row r="1770">
          <cell r="H1770" t="str">
            <v>10418101000008600284155</v>
          </cell>
          <cell r="I1770">
            <v>3097837</v>
          </cell>
        </row>
        <row r="1771">
          <cell r="H1771" t="str">
            <v>10518101000008600284155</v>
          </cell>
          <cell r="I1771">
            <v>2557830</v>
          </cell>
        </row>
        <row r="1772">
          <cell r="H1772" t="str">
            <v>10718101000008600284155</v>
          </cell>
          <cell r="I1772">
            <v>1548212</v>
          </cell>
        </row>
        <row r="1773">
          <cell r="H1773" t="str">
            <v>10818101000008600284155</v>
          </cell>
          <cell r="I1773">
            <v>2702693</v>
          </cell>
        </row>
        <row r="1774">
          <cell r="H1774" t="str">
            <v>10918101000008600284155</v>
          </cell>
          <cell r="I1774">
            <v>3089642</v>
          </cell>
        </row>
        <row r="1775">
          <cell r="H1775" t="str">
            <v>11018101000008600284155</v>
          </cell>
          <cell r="I1775">
            <v>2216673</v>
          </cell>
        </row>
        <row r="1776">
          <cell r="H1776" t="str">
            <v>11118101000008600284155</v>
          </cell>
          <cell r="I1776">
            <v>2883145</v>
          </cell>
        </row>
        <row r="1777">
          <cell r="H1777" t="str">
            <v>11218101000008600284155</v>
          </cell>
          <cell r="I1777">
            <v>968415</v>
          </cell>
        </row>
        <row r="1778">
          <cell r="H1778" t="str">
            <v>11318101000008600284155</v>
          </cell>
          <cell r="I1778">
            <v>1808145</v>
          </cell>
        </row>
        <row r="1779">
          <cell r="H1779" t="str">
            <v>11418101000008600284155</v>
          </cell>
          <cell r="I1779">
            <v>1753982</v>
          </cell>
        </row>
        <row r="1780">
          <cell r="H1780" t="str">
            <v>68518101000008300086861</v>
          </cell>
          <cell r="I1780">
            <v>4882500</v>
          </cell>
        </row>
        <row r="1781">
          <cell r="H1781" t="str">
            <v>68518101000008605246546</v>
          </cell>
          <cell r="I1781">
            <v>19553257</v>
          </cell>
        </row>
        <row r="1782">
          <cell r="H1782" t="str">
            <v>68518102000008002200281</v>
          </cell>
          <cell r="I1782">
            <v>9328674</v>
          </cell>
        </row>
        <row r="1783">
          <cell r="H1783" t="str">
            <v>1011820</v>
          </cell>
          <cell r="I1783">
            <v>16044503</v>
          </cell>
        </row>
        <row r="1784">
          <cell r="H1784" t="str">
            <v>1021820</v>
          </cell>
          <cell r="I1784">
            <v>528849</v>
          </cell>
        </row>
        <row r="1785">
          <cell r="H1785" t="str">
            <v>1031820</v>
          </cell>
          <cell r="I1785">
            <v>921563.23</v>
          </cell>
        </row>
        <row r="1786">
          <cell r="H1786" t="str">
            <v>1041820</v>
          </cell>
          <cell r="I1786">
            <v>706746.14</v>
          </cell>
        </row>
        <row r="1787">
          <cell r="H1787" t="str">
            <v>1051820</v>
          </cell>
          <cell r="I1787">
            <v>515395</v>
          </cell>
        </row>
        <row r="1788">
          <cell r="H1788" t="str">
            <v>1071820</v>
          </cell>
          <cell r="I1788">
            <v>734558.65</v>
          </cell>
        </row>
        <row r="1789">
          <cell r="H1789" t="str">
            <v>1081820</v>
          </cell>
          <cell r="I1789">
            <v>631546.27</v>
          </cell>
        </row>
        <row r="1790">
          <cell r="H1790" t="str">
            <v>1091820</v>
          </cell>
          <cell r="I1790">
            <v>370770.5</v>
          </cell>
        </row>
        <row r="1791">
          <cell r="H1791" t="str">
            <v>1101820</v>
          </cell>
          <cell r="I1791">
            <v>33084.410000000003</v>
          </cell>
        </row>
        <row r="1792">
          <cell r="H1792" t="str">
            <v>1111820</v>
          </cell>
          <cell r="I1792">
            <v>1230873.1000000001</v>
          </cell>
        </row>
        <row r="1793">
          <cell r="H1793" t="str">
            <v>1121820</v>
          </cell>
          <cell r="I1793">
            <v>1610820.77</v>
          </cell>
        </row>
        <row r="1794">
          <cell r="H1794" t="str">
            <v>1131820</v>
          </cell>
          <cell r="I1794">
            <v>367642.35</v>
          </cell>
        </row>
        <row r="1795">
          <cell r="H1795" t="str">
            <v>1141820</v>
          </cell>
          <cell r="I1795">
            <v>36012.839999999997</v>
          </cell>
        </row>
        <row r="1796">
          <cell r="H1796" t="str">
            <v>6851820</v>
          </cell>
          <cell r="I1796">
            <v>431933610</v>
          </cell>
        </row>
        <row r="1797">
          <cell r="H1797" t="str">
            <v>101182025</v>
          </cell>
          <cell r="I1797">
            <v>-689622</v>
          </cell>
        </row>
        <row r="1798">
          <cell r="H1798" t="str">
            <v>102182025</v>
          </cell>
          <cell r="I1798">
            <v>528849</v>
          </cell>
        </row>
        <row r="1799">
          <cell r="H1799" t="str">
            <v>103182025</v>
          </cell>
          <cell r="I1799">
            <v>921563.23</v>
          </cell>
        </row>
        <row r="1800">
          <cell r="H1800" t="str">
            <v>104182025</v>
          </cell>
          <cell r="I1800">
            <v>706746.14</v>
          </cell>
        </row>
        <row r="1801">
          <cell r="H1801" t="str">
            <v>105182025</v>
          </cell>
          <cell r="I1801">
            <v>515395</v>
          </cell>
        </row>
        <row r="1802">
          <cell r="H1802" t="str">
            <v>107182025</v>
          </cell>
          <cell r="I1802">
            <v>734558.65</v>
          </cell>
        </row>
        <row r="1803">
          <cell r="H1803" t="str">
            <v>108182025</v>
          </cell>
          <cell r="I1803">
            <v>631546.27</v>
          </cell>
        </row>
        <row r="1804">
          <cell r="H1804" t="str">
            <v>109182025</v>
          </cell>
          <cell r="I1804">
            <v>370770.5</v>
          </cell>
        </row>
        <row r="1805">
          <cell r="H1805" t="str">
            <v>110182025</v>
          </cell>
          <cell r="I1805">
            <v>33084.410000000003</v>
          </cell>
        </row>
        <row r="1806">
          <cell r="H1806" t="str">
            <v>111182025</v>
          </cell>
          <cell r="I1806">
            <v>1230873.1000000001</v>
          </cell>
        </row>
        <row r="1807">
          <cell r="H1807" t="str">
            <v>112182025</v>
          </cell>
          <cell r="I1807">
            <v>1610820.77</v>
          </cell>
        </row>
        <row r="1808">
          <cell r="H1808" t="str">
            <v>113182025</v>
          </cell>
          <cell r="I1808">
            <v>367642.35</v>
          </cell>
        </row>
        <row r="1809">
          <cell r="H1809" t="str">
            <v>114182025</v>
          </cell>
          <cell r="I1809">
            <v>36012.839999999997</v>
          </cell>
        </row>
        <row r="1810">
          <cell r="H1810" t="str">
            <v>685182025</v>
          </cell>
          <cell r="I1810">
            <v>44468262</v>
          </cell>
        </row>
        <row r="1811">
          <cell r="H1811" t="str">
            <v>101182045</v>
          </cell>
          <cell r="I1811">
            <v>16734125</v>
          </cell>
        </row>
        <row r="1812">
          <cell r="H1812" t="str">
            <v>685182045</v>
          </cell>
          <cell r="I1812">
            <v>370155626</v>
          </cell>
        </row>
        <row r="1813">
          <cell r="H1813" t="str">
            <v>1011820450500008911800091</v>
          </cell>
          <cell r="I1813">
            <v>4658125</v>
          </cell>
        </row>
        <row r="1814">
          <cell r="H1814" t="str">
            <v>6851820450500008911800091</v>
          </cell>
          <cell r="I1814">
            <v>4658125</v>
          </cell>
        </row>
        <row r="1815">
          <cell r="H1815" t="str">
            <v>1011820451000008911800091</v>
          </cell>
          <cell r="I1815">
            <v>12076000</v>
          </cell>
        </row>
        <row r="1816">
          <cell r="H1816" t="str">
            <v>6851820458500008001972684</v>
          </cell>
          <cell r="I1816">
            <v>365497501</v>
          </cell>
        </row>
        <row r="1817">
          <cell r="H1817" t="str">
            <v>685182050</v>
          </cell>
          <cell r="I1817">
            <v>17309722</v>
          </cell>
        </row>
        <row r="1818">
          <cell r="H1818" t="str">
            <v>6851820500500008300530435</v>
          </cell>
          <cell r="I1818">
            <v>17309722</v>
          </cell>
        </row>
        <row r="1819">
          <cell r="H1819" t="str">
            <v>10119</v>
          </cell>
          <cell r="I1819">
            <v>7675977598.5799999</v>
          </cell>
        </row>
        <row r="1820">
          <cell r="H1820" t="str">
            <v>10219</v>
          </cell>
          <cell r="I1820">
            <v>5236943288.5900002</v>
          </cell>
        </row>
        <row r="1821">
          <cell r="H1821" t="str">
            <v>10319</v>
          </cell>
          <cell r="I1821">
            <v>1774333552.6800001</v>
          </cell>
        </row>
        <row r="1822">
          <cell r="H1822" t="str">
            <v>10419</v>
          </cell>
          <cell r="I1822">
            <v>-11811943.359999999</v>
          </cell>
        </row>
        <row r="1823">
          <cell r="H1823" t="str">
            <v>10519</v>
          </cell>
          <cell r="I1823">
            <v>1011198825.3</v>
          </cell>
        </row>
        <row r="1824">
          <cell r="H1824" t="str">
            <v>10719</v>
          </cell>
          <cell r="I1824">
            <v>656867145.80999994</v>
          </cell>
        </row>
        <row r="1825">
          <cell r="H1825" t="str">
            <v>10819</v>
          </cell>
          <cell r="I1825">
            <v>-1000031356.51</v>
          </cell>
        </row>
        <row r="1826">
          <cell r="H1826" t="str">
            <v>10919</v>
          </cell>
          <cell r="I1826">
            <v>1492486923.1800001</v>
          </cell>
        </row>
        <row r="1827">
          <cell r="H1827" t="str">
            <v>11019</v>
          </cell>
          <cell r="I1827">
            <v>1520441481.7</v>
          </cell>
        </row>
        <row r="1828">
          <cell r="H1828" t="str">
            <v>11119</v>
          </cell>
          <cell r="I1828">
            <v>193199543.77000001</v>
          </cell>
        </row>
        <row r="1829">
          <cell r="H1829" t="str">
            <v>11219</v>
          </cell>
          <cell r="I1829">
            <v>-1618993853.23</v>
          </cell>
        </row>
        <row r="1830">
          <cell r="H1830" t="str">
            <v>11319</v>
          </cell>
          <cell r="I1830">
            <v>228136092.50999999</v>
          </cell>
        </row>
        <row r="1831">
          <cell r="H1831" t="str">
            <v>11419</v>
          </cell>
          <cell r="I1831">
            <v>195716623.80000001</v>
          </cell>
        </row>
        <row r="1832">
          <cell r="H1832" t="str">
            <v>68519</v>
          </cell>
          <cell r="I1832">
            <v>-14295821293.969999</v>
          </cell>
        </row>
        <row r="1833">
          <cell r="H1833" t="str">
            <v>1011904</v>
          </cell>
          <cell r="I1833">
            <v>6463870545.5799999</v>
          </cell>
        </row>
        <row r="1834">
          <cell r="H1834" t="str">
            <v>1021904</v>
          </cell>
          <cell r="I1834">
            <v>4751280153.5900002</v>
          </cell>
        </row>
        <row r="1835">
          <cell r="H1835" t="str">
            <v>1031904</v>
          </cell>
          <cell r="I1835">
            <v>1774130735.6800001</v>
          </cell>
        </row>
        <row r="1836">
          <cell r="H1836" t="str">
            <v>1041904</v>
          </cell>
          <cell r="I1836">
            <v>-41002954.359999999</v>
          </cell>
        </row>
        <row r="1837">
          <cell r="H1837" t="str">
            <v>1051904</v>
          </cell>
          <cell r="I1837">
            <v>1011189350.3</v>
          </cell>
        </row>
        <row r="1838">
          <cell r="H1838" t="str">
            <v>1071904</v>
          </cell>
          <cell r="I1838">
            <v>586725339.80999994</v>
          </cell>
        </row>
        <row r="1839">
          <cell r="H1839" t="str">
            <v>1081904</v>
          </cell>
          <cell r="I1839">
            <v>-1000073182.51</v>
          </cell>
        </row>
        <row r="1840">
          <cell r="H1840" t="str">
            <v>1091904</v>
          </cell>
          <cell r="I1840">
            <v>1492486923.1800001</v>
          </cell>
        </row>
        <row r="1841">
          <cell r="H1841" t="str">
            <v>1101904</v>
          </cell>
          <cell r="I1841">
            <v>1451565697.7</v>
          </cell>
        </row>
        <row r="1842">
          <cell r="H1842" t="str">
            <v>1111904</v>
          </cell>
          <cell r="I1842">
            <v>190188512.84</v>
          </cell>
        </row>
        <row r="1843">
          <cell r="H1843" t="str">
            <v>1121904</v>
          </cell>
          <cell r="I1843">
            <v>-1619093715.23</v>
          </cell>
        </row>
        <row r="1844">
          <cell r="H1844" t="str">
            <v>1131904</v>
          </cell>
          <cell r="I1844">
            <v>228136092.50999999</v>
          </cell>
        </row>
        <row r="1845">
          <cell r="H1845" t="str">
            <v>1141904</v>
          </cell>
          <cell r="I1845">
            <v>195716623.80000001</v>
          </cell>
        </row>
        <row r="1846">
          <cell r="H1846" t="str">
            <v>6851904</v>
          </cell>
          <cell r="I1846">
            <v>-15485120122.889999</v>
          </cell>
        </row>
        <row r="1847">
          <cell r="H1847" t="str">
            <v>101190405</v>
          </cell>
          <cell r="I1847">
            <v>4942762295.8900003</v>
          </cell>
        </row>
        <row r="1848">
          <cell r="H1848" t="str">
            <v>102190405</v>
          </cell>
          <cell r="I1848">
            <v>2511744546</v>
          </cell>
        </row>
        <row r="1849">
          <cell r="H1849" t="str">
            <v>103190405</v>
          </cell>
          <cell r="I1849">
            <v>85549362</v>
          </cell>
        </row>
        <row r="1850">
          <cell r="H1850" t="str">
            <v>104190405</v>
          </cell>
          <cell r="I1850">
            <v>-1030064800</v>
          </cell>
        </row>
        <row r="1851">
          <cell r="H1851" t="str">
            <v>105190405</v>
          </cell>
          <cell r="I1851">
            <v>-170622242</v>
          </cell>
        </row>
        <row r="1852">
          <cell r="H1852" t="str">
            <v>107190405</v>
          </cell>
          <cell r="I1852">
            <v>-21422380</v>
          </cell>
        </row>
        <row r="1853">
          <cell r="H1853" t="str">
            <v>108190405</v>
          </cell>
          <cell r="I1853">
            <v>933806</v>
          </cell>
        </row>
        <row r="1854">
          <cell r="H1854" t="str">
            <v>109190405</v>
          </cell>
          <cell r="I1854">
            <v>-607500000</v>
          </cell>
        </row>
        <row r="1855">
          <cell r="H1855" t="str">
            <v>110190405</v>
          </cell>
          <cell r="I1855">
            <v>1049842000</v>
          </cell>
        </row>
        <row r="1856">
          <cell r="H1856" t="str">
            <v>111190405</v>
          </cell>
          <cell r="I1856">
            <v>1314674973.6199999</v>
          </cell>
        </row>
        <row r="1857">
          <cell r="H1857" t="str">
            <v>112190405</v>
          </cell>
          <cell r="I1857">
            <v>-514254266</v>
          </cell>
        </row>
        <row r="1858">
          <cell r="H1858" t="str">
            <v>113190405</v>
          </cell>
          <cell r="I1858">
            <v>-720960764</v>
          </cell>
        </row>
        <row r="1859">
          <cell r="H1859" t="str">
            <v>114190405</v>
          </cell>
          <cell r="I1859">
            <v>1173103849</v>
          </cell>
        </row>
        <row r="1860">
          <cell r="H1860" t="str">
            <v>685190405</v>
          </cell>
          <cell r="I1860">
            <v>-8013786380.5100002</v>
          </cell>
        </row>
        <row r="1861">
          <cell r="H1861" t="str">
            <v>10219040505</v>
          </cell>
          <cell r="I1861">
            <v>455000</v>
          </cell>
        </row>
        <row r="1862">
          <cell r="H1862" t="str">
            <v>10719040505</v>
          </cell>
          <cell r="I1862">
            <v>220683</v>
          </cell>
        </row>
        <row r="1863">
          <cell r="H1863" t="str">
            <v>11019040505</v>
          </cell>
          <cell r="I1863">
            <v>-926000</v>
          </cell>
        </row>
        <row r="1864">
          <cell r="H1864" t="str">
            <v>11119040505</v>
          </cell>
          <cell r="I1864">
            <v>1327981</v>
          </cell>
        </row>
        <row r="1865">
          <cell r="H1865" t="str">
            <v>11219040505</v>
          </cell>
          <cell r="I1865">
            <v>-1439505</v>
          </cell>
        </row>
        <row r="1866">
          <cell r="H1866" t="str">
            <v>11319040505</v>
          </cell>
          <cell r="I1866">
            <v>2136000</v>
          </cell>
        </row>
        <row r="1867">
          <cell r="H1867" t="str">
            <v>11419040505</v>
          </cell>
          <cell r="I1867">
            <v>-39035391</v>
          </cell>
        </row>
        <row r="1868">
          <cell r="H1868" t="str">
            <v>68519040505</v>
          </cell>
          <cell r="I1868">
            <v>-4905501063.8900003</v>
          </cell>
        </row>
        <row r="1869">
          <cell r="H1869" t="str">
            <v>10119040510</v>
          </cell>
          <cell r="I1869">
            <v>-455000</v>
          </cell>
        </row>
        <row r="1870">
          <cell r="H1870" t="str">
            <v>10319040510</v>
          </cell>
          <cell r="I1870">
            <v>85549362</v>
          </cell>
        </row>
        <row r="1871">
          <cell r="H1871" t="str">
            <v>10419040510</v>
          </cell>
          <cell r="I1871">
            <v>-20000000</v>
          </cell>
        </row>
        <row r="1872">
          <cell r="H1872" t="str">
            <v>10919040510</v>
          </cell>
          <cell r="I1872">
            <v>-110000000</v>
          </cell>
        </row>
        <row r="1873">
          <cell r="H1873" t="str">
            <v>11219040510</v>
          </cell>
          <cell r="I1873">
            <v>-1475600000</v>
          </cell>
        </row>
        <row r="1874">
          <cell r="H1874" t="str">
            <v>68519040510</v>
          </cell>
          <cell r="I1874">
            <v>-991238908</v>
          </cell>
        </row>
        <row r="1875">
          <cell r="H1875" t="str">
            <v>10219040515</v>
          </cell>
          <cell r="I1875">
            <v>-85549362</v>
          </cell>
        </row>
        <row r="1876">
          <cell r="H1876" t="str">
            <v>10219040520</v>
          </cell>
          <cell r="I1876">
            <v>20000000</v>
          </cell>
        </row>
        <row r="1877">
          <cell r="H1877" t="str">
            <v>68519040520</v>
          </cell>
          <cell r="I1877">
            <v>1010064800</v>
          </cell>
        </row>
        <row r="1878">
          <cell r="H1878" t="str">
            <v>10119040525</v>
          </cell>
          <cell r="I1878">
            <v>-220683</v>
          </cell>
        </row>
        <row r="1879">
          <cell r="H1879" t="str">
            <v>11019040525</v>
          </cell>
          <cell r="I1879">
            <v>20000000</v>
          </cell>
        </row>
        <row r="1880">
          <cell r="H1880" t="str">
            <v>68519040525</v>
          </cell>
          <cell r="I1880">
            <v>1643063</v>
          </cell>
        </row>
        <row r="1881">
          <cell r="H1881" t="str">
            <v>68519040530</v>
          </cell>
          <cell r="I1881">
            <v>-933806</v>
          </cell>
        </row>
        <row r="1882">
          <cell r="H1882" t="str">
            <v>10219040535</v>
          </cell>
          <cell r="I1882">
            <v>110000000</v>
          </cell>
        </row>
        <row r="1883">
          <cell r="H1883" t="str">
            <v>68519040535</v>
          </cell>
          <cell r="I1883">
            <v>497500000</v>
          </cell>
        </row>
        <row r="1884">
          <cell r="H1884" t="str">
            <v>10119040540</v>
          </cell>
          <cell r="I1884">
            <v>-2136000</v>
          </cell>
        </row>
        <row r="1885">
          <cell r="H1885" t="str">
            <v>10519040540</v>
          </cell>
          <cell r="I1885">
            <v>29935000</v>
          </cell>
        </row>
        <row r="1886">
          <cell r="H1886" t="str">
            <v>68519040540</v>
          </cell>
          <cell r="I1886">
            <v>693161764</v>
          </cell>
        </row>
        <row r="1887">
          <cell r="H1887" t="str">
            <v>11319040545</v>
          </cell>
          <cell r="I1887">
            <v>-29935000</v>
          </cell>
        </row>
        <row r="1888">
          <cell r="H1888" t="str">
            <v>68519040545</v>
          </cell>
          <cell r="I1888">
            <v>200557242</v>
          </cell>
        </row>
        <row r="1889">
          <cell r="H1889" t="str">
            <v>10119040550</v>
          </cell>
          <cell r="I1889">
            <v>926000</v>
          </cell>
        </row>
        <row r="1890">
          <cell r="H1890" t="str">
            <v>10719040550</v>
          </cell>
          <cell r="I1890">
            <v>-20000000</v>
          </cell>
        </row>
        <row r="1891">
          <cell r="H1891" t="str">
            <v>68519040550</v>
          </cell>
          <cell r="I1891">
            <v>-1030768000</v>
          </cell>
        </row>
        <row r="1892">
          <cell r="H1892" t="str">
            <v>10119040555</v>
          </cell>
          <cell r="I1892">
            <v>-1327981</v>
          </cell>
        </row>
        <row r="1893">
          <cell r="H1893" t="str">
            <v>68519040555</v>
          </cell>
          <cell r="I1893">
            <v>-1313346992.6199999</v>
          </cell>
        </row>
        <row r="1894">
          <cell r="H1894" t="str">
            <v>10119040560</v>
          </cell>
          <cell r="I1894">
            <v>1439505</v>
          </cell>
        </row>
        <row r="1895">
          <cell r="H1895" t="str">
            <v>10219040560</v>
          </cell>
          <cell r="I1895">
            <v>1475600000</v>
          </cell>
        </row>
        <row r="1896">
          <cell r="H1896" t="str">
            <v>68519040560</v>
          </cell>
          <cell r="I1896">
            <v>-962785239</v>
          </cell>
        </row>
        <row r="1897">
          <cell r="H1897" t="str">
            <v>10119040565</v>
          </cell>
          <cell r="I1897">
            <v>39035391</v>
          </cell>
        </row>
        <row r="1898">
          <cell r="H1898" t="str">
            <v>68519040565</v>
          </cell>
          <cell r="I1898">
            <v>-1212139240</v>
          </cell>
        </row>
        <row r="1899">
          <cell r="H1899" t="str">
            <v>10119040585</v>
          </cell>
          <cell r="I1899">
            <v>4905501063.8900003</v>
          </cell>
        </row>
        <row r="1900">
          <cell r="H1900" t="str">
            <v>10219040585</v>
          </cell>
          <cell r="I1900">
            <v>991238908</v>
          </cell>
        </row>
        <row r="1901">
          <cell r="H1901" t="str">
            <v>10419040585</v>
          </cell>
          <cell r="I1901">
            <v>-1010064800</v>
          </cell>
        </row>
        <row r="1902">
          <cell r="H1902" t="str">
            <v>10519040585</v>
          </cell>
          <cell r="I1902">
            <v>-200557242</v>
          </cell>
        </row>
        <row r="1903">
          <cell r="H1903" t="str">
            <v>10719040585</v>
          </cell>
          <cell r="I1903">
            <v>-1643063</v>
          </cell>
        </row>
        <row r="1904">
          <cell r="H1904" t="str">
            <v>10819040585</v>
          </cell>
          <cell r="I1904">
            <v>933806</v>
          </cell>
        </row>
        <row r="1905">
          <cell r="H1905" t="str">
            <v>10919040585</v>
          </cell>
          <cell r="I1905">
            <v>-497500000</v>
          </cell>
        </row>
        <row r="1906">
          <cell r="H1906" t="str">
            <v>11019040585</v>
          </cell>
          <cell r="I1906">
            <v>1030768000</v>
          </cell>
        </row>
        <row r="1907">
          <cell r="H1907" t="str">
            <v>11119040585</v>
          </cell>
          <cell r="I1907">
            <v>1313346992.6199999</v>
          </cell>
        </row>
        <row r="1908">
          <cell r="H1908" t="str">
            <v>11219040585</v>
          </cell>
          <cell r="I1908">
            <v>962785239</v>
          </cell>
        </row>
        <row r="1909">
          <cell r="H1909" t="str">
            <v>11319040585</v>
          </cell>
          <cell r="I1909">
            <v>-693161764</v>
          </cell>
        </row>
        <row r="1910">
          <cell r="H1910" t="str">
            <v>11419040585</v>
          </cell>
          <cell r="I1910">
            <v>1212139240</v>
          </cell>
        </row>
        <row r="1911">
          <cell r="H1911" t="str">
            <v>101190415</v>
          </cell>
          <cell r="I1911">
            <v>605287261.13</v>
          </cell>
        </row>
        <row r="1912">
          <cell r="H1912" t="str">
            <v>102190415</v>
          </cell>
          <cell r="I1912">
            <v>7292814</v>
          </cell>
        </row>
        <row r="1913">
          <cell r="H1913" t="str">
            <v>103190415</v>
          </cell>
          <cell r="I1913">
            <v>101565444</v>
          </cell>
        </row>
        <row r="1914">
          <cell r="H1914" t="str">
            <v>104190415</v>
          </cell>
          <cell r="I1914">
            <v>52813892</v>
          </cell>
        </row>
        <row r="1915">
          <cell r="H1915" t="str">
            <v>105190415</v>
          </cell>
          <cell r="I1915">
            <v>13561678</v>
          </cell>
        </row>
        <row r="1916">
          <cell r="H1916" t="str">
            <v>107190415</v>
          </cell>
          <cell r="I1916">
            <v>48013883</v>
          </cell>
        </row>
        <row r="1917">
          <cell r="H1917" t="str">
            <v>108190415</v>
          </cell>
          <cell r="I1917">
            <v>20816919</v>
          </cell>
        </row>
        <row r="1918">
          <cell r="H1918" t="str">
            <v>109190415</v>
          </cell>
          <cell r="I1918">
            <v>41812975</v>
          </cell>
        </row>
        <row r="1919">
          <cell r="H1919" t="str">
            <v>110190415</v>
          </cell>
          <cell r="I1919">
            <v>196512741</v>
          </cell>
        </row>
        <row r="1920">
          <cell r="H1920" t="str">
            <v>111190415</v>
          </cell>
          <cell r="I1920">
            <v>-4057323</v>
          </cell>
        </row>
        <row r="1921">
          <cell r="H1921" t="str">
            <v>112190415</v>
          </cell>
          <cell r="I1921">
            <v>-67422371</v>
          </cell>
        </row>
        <row r="1922">
          <cell r="H1922" t="str">
            <v>113190415</v>
          </cell>
          <cell r="I1922">
            <v>48527718</v>
          </cell>
        </row>
        <row r="1923">
          <cell r="H1923" t="str">
            <v>114190415</v>
          </cell>
          <cell r="I1923">
            <v>-970852792</v>
          </cell>
        </row>
        <row r="1924">
          <cell r="H1924" t="str">
            <v>685190415</v>
          </cell>
          <cell r="I1924">
            <v>-93872839.129999995</v>
          </cell>
        </row>
        <row r="1925">
          <cell r="H1925" t="str">
            <v>10219041505</v>
          </cell>
          <cell r="I1925">
            <v>51922797</v>
          </cell>
        </row>
        <row r="1926">
          <cell r="H1926" t="str">
            <v>10319041505</v>
          </cell>
          <cell r="I1926">
            <v>65140134</v>
          </cell>
        </row>
        <row r="1927">
          <cell r="H1927" t="str">
            <v>10419041505</v>
          </cell>
          <cell r="I1927">
            <v>61147526</v>
          </cell>
        </row>
        <row r="1928">
          <cell r="H1928" t="str">
            <v>10519041505</v>
          </cell>
          <cell r="I1928">
            <v>33655585</v>
          </cell>
        </row>
        <row r="1929">
          <cell r="H1929" t="str">
            <v>10719041505</v>
          </cell>
          <cell r="I1929">
            <v>37638506</v>
          </cell>
        </row>
        <row r="1930">
          <cell r="H1930" t="str">
            <v>10819041505</v>
          </cell>
          <cell r="I1930">
            <v>15085945</v>
          </cell>
        </row>
        <row r="1931">
          <cell r="H1931" t="str">
            <v>10919041505</v>
          </cell>
          <cell r="I1931">
            <v>10420457</v>
          </cell>
        </row>
        <row r="1932">
          <cell r="H1932" t="str">
            <v>11019041505</v>
          </cell>
          <cell r="I1932">
            <v>45046952</v>
          </cell>
        </row>
        <row r="1933">
          <cell r="H1933" t="str">
            <v>11119041505</v>
          </cell>
          <cell r="I1933">
            <v>5050598</v>
          </cell>
        </row>
        <row r="1934">
          <cell r="H1934" t="str">
            <v>11219041505</v>
          </cell>
          <cell r="I1934">
            <v>-41804092</v>
          </cell>
        </row>
        <row r="1935">
          <cell r="H1935" t="str">
            <v>11319041505</v>
          </cell>
          <cell r="I1935">
            <v>18702280</v>
          </cell>
        </row>
        <row r="1936">
          <cell r="H1936" t="str">
            <v>11419041505</v>
          </cell>
          <cell r="I1936">
            <v>-813421110</v>
          </cell>
        </row>
        <row r="1937">
          <cell r="H1937" t="str">
            <v>68519041505</v>
          </cell>
          <cell r="I1937">
            <v>-93872839.129999995</v>
          </cell>
        </row>
        <row r="1938">
          <cell r="H1938" t="str">
            <v>10119041510</v>
          </cell>
          <cell r="I1938">
            <v>-51922797</v>
          </cell>
        </row>
        <row r="1939">
          <cell r="H1939" t="str">
            <v>10319041510</v>
          </cell>
          <cell r="I1939">
            <v>39343106</v>
          </cell>
        </row>
        <row r="1940">
          <cell r="H1940" t="str">
            <v>10419041510</v>
          </cell>
          <cell r="I1940">
            <v>403460</v>
          </cell>
        </row>
        <row r="1941">
          <cell r="H1941" t="str">
            <v>10519041510</v>
          </cell>
          <cell r="I1941">
            <v>-701000</v>
          </cell>
        </row>
        <row r="1942">
          <cell r="H1942" t="str">
            <v>10819041510</v>
          </cell>
          <cell r="I1942">
            <v>-3410641</v>
          </cell>
        </row>
        <row r="1943">
          <cell r="H1943" t="str">
            <v>10919041510</v>
          </cell>
          <cell r="I1943">
            <v>22609442</v>
          </cell>
        </row>
        <row r="1944">
          <cell r="H1944" t="str">
            <v>11019041510</v>
          </cell>
          <cell r="I1944">
            <v>717336</v>
          </cell>
        </row>
        <row r="1945">
          <cell r="H1945" t="str">
            <v>11119041510</v>
          </cell>
          <cell r="I1945">
            <v>-4670462</v>
          </cell>
        </row>
        <row r="1946">
          <cell r="H1946" t="str">
            <v>11219041510</v>
          </cell>
          <cell r="I1946">
            <v>-9219935</v>
          </cell>
        </row>
        <row r="1947">
          <cell r="H1947" t="str">
            <v>11319041510</v>
          </cell>
          <cell r="I1947">
            <v>2481922</v>
          </cell>
        </row>
        <row r="1948">
          <cell r="H1948" t="str">
            <v>11419041510</v>
          </cell>
          <cell r="I1948">
            <v>-2923245</v>
          </cell>
        </row>
        <row r="1949">
          <cell r="H1949" t="str">
            <v>10119041515</v>
          </cell>
          <cell r="I1949">
            <v>-65140134</v>
          </cell>
        </row>
        <row r="1950">
          <cell r="H1950" t="str">
            <v>10219041515</v>
          </cell>
          <cell r="I1950">
            <v>-39343106</v>
          </cell>
        </row>
        <row r="1951">
          <cell r="H1951" t="str">
            <v>10419041515</v>
          </cell>
          <cell r="I1951">
            <v>327480</v>
          </cell>
        </row>
        <row r="1952">
          <cell r="H1952" t="str">
            <v>10919041515</v>
          </cell>
          <cell r="I1952">
            <v>1376735</v>
          </cell>
        </row>
        <row r="1953">
          <cell r="H1953" t="str">
            <v>11019041515</v>
          </cell>
          <cell r="I1953">
            <v>333082</v>
          </cell>
        </row>
        <row r="1954">
          <cell r="H1954" t="str">
            <v>11119041515</v>
          </cell>
          <cell r="I1954">
            <v>-671819</v>
          </cell>
        </row>
        <row r="1955">
          <cell r="H1955" t="str">
            <v>11219041515</v>
          </cell>
          <cell r="I1955">
            <v>-1063561</v>
          </cell>
        </row>
        <row r="1956">
          <cell r="H1956" t="str">
            <v>11319041515</v>
          </cell>
          <cell r="I1956">
            <v>670794</v>
          </cell>
        </row>
        <row r="1957">
          <cell r="H1957" t="str">
            <v>11419041515</v>
          </cell>
          <cell r="I1957">
            <v>1945085</v>
          </cell>
        </row>
        <row r="1958">
          <cell r="H1958" t="str">
            <v>10119041520</v>
          </cell>
          <cell r="I1958">
            <v>-61147526</v>
          </cell>
        </row>
        <row r="1959">
          <cell r="H1959" t="str">
            <v>10219041520</v>
          </cell>
          <cell r="I1959">
            <v>-403460</v>
          </cell>
        </row>
        <row r="1960">
          <cell r="H1960" t="str">
            <v>10319041520</v>
          </cell>
          <cell r="I1960">
            <v>-327480</v>
          </cell>
        </row>
        <row r="1961">
          <cell r="H1961" t="str">
            <v>10519041520</v>
          </cell>
          <cell r="I1961">
            <v>53977</v>
          </cell>
        </row>
        <row r="1962">
          <cell r="H1962" t="str">
            <v>10819041520</v>
          </cell>
          <cell r="I1962">
            <v>325402</v>
          </cell>
        </row>
        <row r="1963">
          <cell r="H1963" t="str">
            <v>10919041520</v>
          </cell>
          <cell r="I1963">
            <v>-286022</v>
          </cell>
        </row>
        <row r="1964">
          <cell r="H1964" t="str">
            <v>11019041520</v>
          </cell>
          <cell r="I1964">
            <v>3602146</v>
          </cell>
        </row>
        <row r="1965">
          <cell r="H1965" t="str">
            <v>11119041520</v>
          </cell>
          <cell r="I1965">
            <v>-2055205</v>
          </cell>
        </row>
        <row r="1966">
          <cell r="H1966" t="str">
            <v>11219041520</v>
          </cell>
          <cell r="I1966">
            <v>-6801486</v>
          </cell>
        </row>
        <row r="1967">
          <cell r="H1967" t="str">
            <v>11319041520</v>
          </cell>
          <cell r="I1967">
            <v>808210</v>
          </cell>
        </row>
        <row r="1968">
          <cell r="H1968" t="str">
            <v>11419041520</v>
          </cell>
          <cell r="I1968">
            <v>13417552</v>
          </cell>
        </row>
        <row r="1969">
          <cell r="H1969" t="str">
            <v>10119041525</v>
          </cell>
          <cell r="I1969">
            <v>-37638506</v>
          </cell>
        </row>
        <row r="1970">
          <cell r="H1970" t="str">
            <v>11019041525</v>
          </cell>
          <cell r="I1970">
            <v>-5539723</v>
          </cell>
        </row>
        <row r="1971">
          <cell r="H1971" t="str">
            <v>11419041525</v>
          </cell>
          <cell r="I1971">
            <v>-4835654</v>
          </cell>
        </row>
        <row r="1972">
          <cell r="H1972" t="str">
            <v>10119041530</v>
          </cell>
          <cell r="I1972">
            <v>-15085945</v>
          </cell>
        </row>
        <row r="1973">
          <cell r="H1973" t="str">
            <v>10219041530</v>
          </cell>
          <cell r="I1973">
            <v>3410641</v>
          </cell>
        </row>
        <row r="1974">
          <cell r="H1974" t="str">
            <v>10419041530</v>
          </cell>
          <cell r="I1974">
            <v>-325402</v>
          </cell>
        </row>
        <row r="1975">
          <cell r="H1975" t="str">
            <v>10519041530</v>
          </cell>
          <cell r="I1975">
            <v>-30472</v>
          </cell>
        </row>
        <row r="1976">
          <cell r="H1976" t="str">
            <v>11019041530</v>
          </cell>
          <cell r="I1976">
            <v>-552321</v>
          </cell>
        </row>
        <row r="1977">
          <cell r="H1977" t="str">
            <v>11219041530</v>
          </cell>
          <cell r="I1977">
            <v>92669</v>
          </cell>
        </row>
        <row r="1978">
          <cell r="H1978" t="str">
            <v>11319041530</v>
          </cell>
          <cell r="I1978">
            <v>-1305622</v>
          </cell>
        </row>
        <row r="1979">
          <cell r="H1979" t="str">
            <v>11419041530</v>
          </cell>
          <cell r="I1979">
            <v>-7020467</v>
          </cell>
        </row>
        <row r="1980">
          <cell r="H1980" t="str">
            <v>10119041535</v>
          </cell>
          <cell r="I1980">
            <v>-10420457</v>
          </cell>
        </row>
        <row r="1981">
          <cell r="H1981" t="str">
            <v>10219041535</v>
          </cell>
          <cell r="I1981">
            <v>-22609442</v>
          </cell>
        </row>
        <row r="1982">
          <cell r="H1982" t="str">
            <v>10319041535</v>
          </cell>
          <cell r="I1982">
            <v>-1376735</v>
          </cell>
        </row>
        <row r="1983">
          <cell r="H1983" t="str">
            <v>10419041535</v>
          </cell>
          <cell r="I1983">
            <v>286022</v>
          </cell>
        </row>
        <row r="1984">
          <cell r="H1984" t="str">
            <v>10519041535</v>
          </cell>
          <cell r="I1984">
            <v>-1868213</v>
          </cell>
        </row>
        <row r="1985">
          <cell r="H1985" t="str">
            <v>11019041535</v>
          </cell>
          <cell r="I1985">
            <v>264991</v>
          </cell>
        </row>
        <row r="1986">
          <cell r="H1986" t="str">
            <v>11119041535</v>
          </cell>
          <cell r="I1986">
            <v>-143536</v>
          </cell>
        </row>
        <row r="1987">
          <cell r="H1987" t="str">
            <v>11219041535</v>
          </cell>
          <cell r="I1987">
            <v>-4062188</v>
          </cell>
        </row>
        <row r="1988">
          <cell r="H1988" t="str">
            <v>11419041535</v>
          </cell>
          <cell r="I1988">
            <v>-1883417</v>
          </cell>
        </row>
        <row r="1989">
          <cell r="H1989" t="str">
            <v>10119041540</v>
          </cell>
          <cell r="I1989">
            <v>-18702280</v>
          </cell>
        </row>
        <row r="1990">
          <cell r="H1990" t="str">
            <v>10219041540</v>
          </cell>
          <cell r="I1990">
            <v>-2481922</v>
          </cell>
        </row>
        <row r="1991">
          <cell r="H1991" t="str">
            <v>10319041540</v>
          </cell>
          <cell r="I1991">
            <v>-670794</v>
          </cell>
        </row>
        <row r="1992">
          <cell r="H1992" t="str">
            <v>10419041540</v>
          </cell>
          <cell r="I1992">
            <v>-808210</v>
          </cell>
        </row>
        <row r="1993">
          <cell r="H1993" t="str">
            <v>10519041540</v>
          </cell>
          <cell r="I1993">
            <v>-15655903</v>
          </cell>
        </row>
        <row r="1994">
          <cell r="H1994" t="str">
            <v>10819041540</v>
          </cell>
          <cell r="I1994">
            <v>1305622</v>
          </cell>
        </row>
        <row r="1995">
          <cell r="H1995" t="str">
            <v>11019041540</v>
          </cell>
          <cell r="I1995">
            <v>-891839</v>
          </cell>
        </row>
        <row r="1996">
          <cell r="H1996" t="str">
            <v>11119041540</v>
          </cell>
          <cell r="I1996">
            <v>-200000</v>
          </cell>
        </row>
        <row r="1997">
          <cell r="H1997" t="str">
            <v>11219041540</v>
          </cell>
          <cell r="I1997">
            <v>-7702000</v>
          </cell>
        </row>
        <row r="1998">
          <cell r="H1998" t="str">
            <v>11419041540</v>
          </cell>
          <cell r="I1998">
            <v>-2720392</v>
          </cell>
        </row>
        <row r="1999">
          <cell r="H1999" t="str">
            <v>10119041545</v>
          </cell>
          <cell r="I1999">
            <v>-33655585</v>
          </cell>
        </row>
        <row r="2000">
          <cell r="H2000" t="str">
            <v>10219041545</v>
          </cell>
          <cell r="I2000">
            <v>701000</v>
          </cell>
        </row>
        <row r="2001">
          <cell r="H2001" t="str">
            <v>10419041545</v>
          </cell>
          <cell r="I2001">
            <v>-53977</v>
          </cell>
        </row>
        <row r="2002">
          <cell r="H2002" t="str">
            <v>10819041545</v>
          </cell>
          <cell r="I2002">
            <v>30472</v>
          </cell>
        </row>
        <row r="2003">
          <cell r="H2003" t="str">
            <v>10919041545</v>
          </cell>
          <cell r="I2003">
            <v>1868213</v>
          </cell>
        </row>
        <row r="2004">
          <cell r="H2004" t="str">
            <v>11019041545</v>
          </cell>
          <cell r="I2004">
            <v>3835012</v>
          </cell>
        </row>
        <row r="2005">
          <cell r="H2005" t="str">
            <v>11219041545</v>
          </cell>
          <cell r="I2005">
            <v>122454</v>
          </cell>
        </row>
        <row r="2006">
          <cell r="H2006" t="str">
            <v>11319041545</v>
          </cell>
          <cell r="I2006">
            <v>15655903</v>
          </cell>
        </row>
        <row r="2007">
          <cell r="H2007" t="str">
            <v>11419041545</v>
          </cell>
          <cell r="I2007">
            <v>-2065170</v>
          </cell>
        </row>
        <row r="2008">
          <cell r="H2008" t="str">
            <v>10119041550</v>
          </cell>
          <cell r="I2008">
            <v>-45046952</v>
          </cell>
        </row>
        <row r="2009">
          <cell r="H2009" t="str">
            <v>10219041550</v>
          </cell>
          <cell r="I2009">
            <v>-717336</v>
          </cell>
        </row>
        <row r="2010">
          <cell r="H2010" t="str">
            <v>10319041550</v>
          </cell>
          <cell r="I2010">
            <v>-333082</v>
          </cell>
        </row>
        <row r="2011">
          <cell r="H2011" t="str">
            <v>10419041550</v>
          </cell>
          <cell r="I2011">
            <v>-3602146</v>
          </cell>
        </row>
        <row r="2012">
          <cell r="H2012" t="str">
            <v>10519041550</v>
          </cell>
          <cell r="I2012">
            <v>-3835012</v>
          </cell>
        </row>
        <row r="2013">
          <cell r="H2013" t="str">
            <v>10719041550</v>
          </cell>
          <cell r="I2013">
            <v>5539723</v>
          </cell>
        </row>
        <row r="2014">
          <cell r="H2014" t="str">
            <v>10819041550</v>
          </cell>
          <cell r="I2014">
            <v>552321</v>
          </cell>
        </row>
        <row r="2015">
          <cell r="H2015" t="str">
            <v>10919041550</v>
          </cell>
          <cell r="I2015">
            <v>-264991</v>
          </cell>
        </row>
        <row r="2016">
          <cell r="H2016" t="str">
            <v>11119041550</v>
          </cell>
          <cell r="I2016">
            <v>-92000</v>
          </cell>
        </row>
        <row r="2017">
          <cell r="H2017" t="str">
            <v>11219041550</v>
          </cell>
          <cell r="I2017">
            <v>-1709681</v>
          </cell>
        </row>
        <row r="2018">
          <cell r="H2018" t="str">
            <v>11319041550</v>
          </cell>
          <cell r="I2018">
            <v>891839</v>
          </cell>
        </row>
        <row r="2019">
          <cell r="H2019" t="str">
            <v>11419041550</v>
          </cell>
          <cell r="I2019">
            <v>-147895424</v>
          </cell>
        </row>
        <row r="2020">
          <cell r="H2020" t="str">
            <v>10119041555</v>
          </cell>
          <cell r="I2020">
            <v>-5050598</v>
          </cell>
        </row>
        <row r="2021">
          <cell r="H2021" t="str">
            <v>10219041555</v>
          </cell>
          <cell r="I2021">
            <v>4670462</v>
          </cell>
        </row>
        <row r="2022">
          <cell r="H2022" t="str">
            <v>10319041555</v>
          </cell>
          <cell r="I2022">
            <v>671819</v>
          </cell>
        </row>
        <row r="2023">
          <cell r="H2023" t="str">
            <v>10419041555</v>
          </cell>
          <cell r="I2023">
            <v>2055205</v>
          </cell>
        </row>
        <row r="2024">
          <cell r="H2024" t="str">
            <v>10919041555</v>
          </cell>
          <cell r="I2024">
            <v>143536</v>
          </cell>
        </row>
        <row r="2025">
          <cell r="H2025" t="str">
            <v>11019041555</v>
          </cell>
          <cell r="I2025">
            <v>92000</v>
          </cell>
        </row>
        <row r="2026">
          <cell r="H2026" t="str">
            <v>11219041555</v>
          </cell>
          <cell r="I2026">
            <v>1555392</v>
          </cell>
        </row>
        <row r="2027">
          <cell r="H2027" t="str">
            <v>11319041555</v>
          </cell>
          <cell r="I2027">
            <v>200000</v>
          </cell>
        </row>
        <row r="2028">
          <cell r="H2028" t="str">
            <v>11419041555</v>
          </cell>
          <cell r="I2028">
            <v>-280493</v>
          </cell>
        </row>
        <row r="2029">
          <cell r="H2029" t="str">
            <v>10119041560</v>
          </cell>
          <cell r="I2029">
            <v>41804092</v>
          </cell>
        </row>
        <row r="2030">
          <cell r="H2030" t="str">
            <v>10219041560</v>
          </cell>
          <cell r="I2030">
            <v>9219935</v>
          </cell>
        </row>
        <row r="2031">
          <cell r="H2031" t="str">
            <v>10319041560</v>
          </cell>
          <cell r="I2031">
            <v>1063561</v>
          </cell>
        </row>
        <row r="2032">
          <cell r="H2032" t="str">
            <v>10419041560</v>
          </cell>
          <cell r="I2032">
            <v>6801486</v>
          </cell>
        </row>
        <row r="2033">
          <cell r="H2033" t="str">
            <v>10519041560</v>
          </cell>
          <cell r="I2033">
            <v>-122454</v>
          </cell>
        </row>
        <row r="2034">
          <cell r="H2034" t="str">
            <v>10819041560</v>
          </cell>
          <cell r="I2034">
            <v>-92669</v>
          </cell>
        </row>
        <row r="2035">
          <cell r="H2035" t="str">
            <v>10919041560</v>
          </cell>
          <cell r="I2035">
            <v>4062188</v>
          </cell>
        </row>
        <row r="2036">
          <cell r="H2036" t="str">
            <v>11019041560</v>
          </cell>
          <cell r="I2036">
            <v>1709681</v>
          </cell>
        </row>
        <row r="2037">
          <cell r="H2037" t="str">
            <v>11119041560</v>
          </cell>
          <cell r="I2037">
            <v>-1555392</v>
          </cell>
        </row>
        <row r="2038">
          <cell r="H2038" t="str">
            <v>11319041560</v>
          </cell>
          <cell r="I2038">
            <v>7702000</v>
          </cell>
        </row>
        <row r="2039">
          <cell r="H2039" t="str">
            <v>11419041560</v>
          </cell>
          <cell r="I2039">
            <v>-3170057</v>
          </cell>
        </row>
        <row r="2040">
          <cell r="H2040" t="str">
            <v>10119041565</v>
          </cell>
          <cell r="I2040">
            <v>813421110</v>
          </cell>
        </row>
        <row r="2041">
          <cell r="H2041" t="str">
            <v>10219041565</v>
          </cell>
          <cell r="I2041">
            <v>2923245</v>
          </cell>
        </row>
        <row r="2042">
          <cell r="H2042" t="str">
            <v>10319041565</v>
          </cell>
          <cell r="I2042">
            <v>-1945085</v>
          </cell>
        </row>
        <row r="2043">
          <cell r="H2043" t="str">
            <v>10419041565</v>
          </cell>
          <cell r="I2043">
            <v>-13417552</v>
          </cell>
        </row>
        <row r="2044">
          <cell r="H2044" t="str">
            <v>10519041565</v>
          </cell>
          <cell r="I2044">
            <v>2065170</v>
          </cell>
        </row>
        <row r="2045">
          <cell r="H2045" t="str">
            <v>10719041565</v>
          </cell>
          <cell r="I2045">
            <v>4835654</v>
          </cell>
        </row>
        <row r="2046">
          <cell r="H2046" t="str">
            <v>10819041565</v>
          </cell>
          <cell r="I2046">
            <v>7020467</v>
          </cell>
        </row>
        <row r="2047">
          <cell r="H2047" t="str">
            <v>10919041565</v>
          </cell>
          <cell r="I2047">
            <v>1883417</v>
          </cell>
        </row>
        <row r="2048">
          <cell r="H2048" t="str">
            <v>11019041565</v>
          </cell>
          <cell r="I2048">
            <v>147895424</v>
          </cell>
        </row>
        <row r="2049">
          <cell r="H2049" t="str">
            <v>11119041565</v>
          </cell>
          <cell r="I2049">
            <v>280493</v>
          </cell>
        </row>
        <row r="2050">
          <cell r="H2050" t="str">
            <v>11219041565</v>
          </cell>
          <cell r="I2050">
            <v>3170057</v>
          </cell>
        </row>
        <row r="2051">
          <cell r="H2051" t="str">
            <v>11319041565</v>
          </cell>
          <cell r="I2051">
            <v>2720392</v>
          </cell>
        </row>
        <row r="2052">
          <cell r="H2052" t="str">
            <v>10119041585</v>
          </cell>
          <cell r="I2052">
            <v>93872839.129999995</v>
          </cell>
        </row>
        <row r="2053">
          <cell r="H2053" t="str">
            <v>102190425</v>
          </cell>
          <cell r="I2053">
            <v>-1360800</v>
          </cell>
        </row>
        <row r="2054">
          <cell r="H2054" t="str">
            <v>103190425</v>
          </cell>
          <cell r="I2054">
            <v>-324000</v>
          </cell>
        </row>
        <row r="2055">
          <cell r="H2055" t="str">
            <v>104190425</v>
          </cell>
          <cell r="I2055">
            <v>-324000</v>
          </cell>
        </row>
        <row r="2056">
          <cell r="H2056" t="str">
            <v>108190425</v>
          </cell>
          <cell r="I2056">
            <v>-2139360</v>
          </cell>
        </row>
        <row r="2057">
          <cell r="H2057" t="str">
            <v>112190425</v>
          </cell>
          <cell r="I2057">
            <v>-1306800</v>
          </cell>
        </row>
        <row r="2058">
          <cell r="H2058" t="str">
            <v>114190425</v>
          </cell>
          <cell r="I2058">
            <v>-1058400</v>
          </cell>
        </row>
        <row r="2059">
          <cell r="H2059" t="str">
            <v>685190425</v>
          </cell>
          <cell r="I2059">
            <v>6513360</v>
          </cell>
        </row>
        <row r="2060">
          <cell r="H2060" t="str">
            <v>68519042510</v>
          </cell>
          <cell r="I2060">
            <v>1360800</v>
          </cell>
        </row>
        <row r="2061">
          <cell r="H2061" t="str">
            <v>68519042515</v>
          </cell>
          <cell r="I2061">
            <v>324000</v>
          </cell>
        </row>
        <row r="2062">
          <cell r="H2062" t="str">
            <v>68519042520</v>
          </cell>
          <cell r="I2062">
            <v>324000</v>
          </cell>
        </row>
        <row r="2063">
          <cell r="H2063" t="str">
            <v>68519042530</v>
          </cell>
          <cell r="I2063">
            <v>2139360</v>
          </cell>
        </row>
        <row r="2064">
          <cell r="H2064" t="str">
            <v>68519042560</v>
          </cell>
          <cell r="I2064">
            <v>1306800</v>
          </cell>
        </row>
        <row r="2065">
          <cell r="H2065" t="str">
            <v>68519042565</v>
          </cell>
          <cell r="I2065">
            <v>1058400</v>
          </cell>
        </row>
        <row r="2066">
          <cell r="H2066" t="str">
            <v>10219042585</v>
          </cell>
          <cell r="I2066">
            <v>-1360800</v>
          </cell>
        </row>
        <row r="2067">
          <cell r="H2067" t="str">
            <v>10319042585</v>
          </cell>
          <cell r="I2067">
            <v>-324000</v>
          </cell>
        </row>
        <row r="2068">
          <cell r="H2068" t="str">
            <v>10419042585</v>
          </cell>
          <cell r="I2068">
            <v>-324000</v>
          </cell>
        </row>
        <row r="2069">
          <cell r="H2069" t="str">
            <v>10819042585</v>
          </cell>
          <cell r="I2069">
            <v>-2139360</v>
          </cell>
        </row>
        <row r="2070">
          <cell r="H2070" t="str">
            <v>11219042585</v>
          </cell>
          <cell r="I2070">
            <v>-1306800</v>
          </cell>
        </row>
        <row r="2071">
          <cell r="H2071" t="str">
            <v>11419042585</v>
          </cell>
          <cell r="I2071">
            <v>-1058400</v>
          </cell>
        </row>
        <row r="2072">
          <cell r="H2072" t="str">
            <v>101190430</v>
          </cell>
          <cell r="I2072">
            <v>-119050064</v>
          </cell>
        </row>
        <row r="2073">
          <cell r="H2073" t="str">
            <v>102190430</v>
          </cell>
          <cell r="I2073">
            <v>-49962989</v>
          </cell>
        </row>
        <row r="2074">
          <cell r="H2074" t="str">
            <v>103190430</v>
          </cell>
          <cell r="I2074">
            <v>-25080619</v>
          </cell>
        </row>
        <row r="2075">
          <cell r="H2075" t="str">
            <v>104190430</v>
          </cell>
          <cell r="I2075">
            <v>454262</v>
          </cell>
        </row>
        <row r="2076">
          <cell r="H2076" t="str">
            <v>105190430</v>
          </cell>
          <cell r="I2076">
            <v>-30589212</v>
          </cell>
        </row>
        <row r="2077">
          <cell r="H2077" t="str">
            <v>107190430</v>
          </cell>
          <cell r="I2077">
            <v>-14737388</v>
          </cell>
        </row>
        <row r="2078">
          <cell r="H2078" t="str">
            <v>108190430</v>
          </cell>
          <cell r="I2078">
            <v>-19967757</v>
          </cell>
        </row>
        <row r="2079">
          <cell r="H2079" t="str">
            <v>109190430</v>
          </cell>
          <cell r="I2079">
            <v>-21379496</v>
          </cell>
        </row>
        <row r="2080">
          <cell r="H2080" t="str">
            <v>110190430</v>
          </cell>
          <cell r="I2080">
            <v>-36520589</v>
          </cell>
        </row>
        <row r="2081">
          <cell r="H2081" t="str">
            <v>111190430</v>
          </cell>
          <cell r="I2081">
            <v>-29949403</v>
          </cell>
        </row>
        <row r="2082">
          <cell r="H2082" t="str">
            <v>112190430</v>
          </cell>
          <cell r="I2082">
            <v>-23020777</v>
          </cell>
        </row>
        <row r="2083">
          <cell r="H2083" t="str">
            <v>113190430</v>
          </cell>
          <cell r="I2083">
            <v>-100935431</v>
          </cell>
        </row>
        <row r="2084">
          <cell r="H2084" t="str">
            <v>114190430</v>
          </cell>
          <cell r="I2084">
            <v>-23522736.350000001</v>
          </cell>
        </row>
        <row r="2085">
          <cell r="H2085" t="str">
            <v>685190430</v>
          </cell>
          <cell r="I2085">
            <v>494262199.35000002</v>
          </cell>
        </row>
        <row r="2086">
          <cell r="H2086" t="str">
            <v>10219043005</v>
          </cell>
          <cell r="I2086">
            <v>4981708</v>
          </cell>
        </row>
        <row r="2087">
          <cell r="H2087" t="str">
            <v>10419043005</v>
          </cell>
          <cell r="I2087">
            <v>-3761679</v>
          </cell>
        </row>
        <row r="2088">
          <cell r="H2088" t="str">
            <v>10719043005</v>
          </cell>
          <cell r="I2088">
            <v>-163160</v>
          </cell>
        </row>
        <row r="2089">
          <cell r="H2089" t="str">
            <v>10819043005</v>
          </cell>
          <cell r="I2089">
            <v>-964296</v>
          </cell>
        </row>
        <row r="2090">
          <cell r="H2090" t="str">
            <v>10919043005</v>
          </cell>
          <cell r="I2090">
            <v>-1767813</v>
          </cell>
        </row>
        <row r="2091">
          <cell r="H2091" t="str">
            <v>11019043005</v>
          </cell>
          <cell r="I2091">
            <v>-5109374</v>
          </cell>
        </row>
        <row r="2092">
          <cell r="H2092" t="str">
            <v>11119043005</v>
          </cell>
          <cell r="I2092">
            <v>2804640</v>
          </cell>
        </row>
        <row r="2093">
          <cell r="H2093" t="str">
            <v>11319043005</v>
          </cell>
          <cell r="I2093">
            <v>-2356440</v>
          </cell>
        </row>
        <row r="2094">
          <cell r="H2094" t="str">
            <v>11419043005</v>
          </cell>
          <cell r="I2094">
            <v>-1335360</v>
          </cell>
        </row>
        <row r="2095">
          <cell r="H2095" t="str">
            <v>68519043005</v>
          </cell>
          <cell r="I2095">
            <v>126721838</v>
          </cell>
        </row>
        <row r="2096">
          <cell r="H2096" t="str">
            <v>10119043010</v>
          </cell>
          <cell r="I2096">
            <v>-4981708</v>
          </cell>
        </row>
        <row r="2097">
          <cell r="H2097" t="str">
            <v>10319043010</v>
          </cell>
          <cell r="I2097">
            <v>-32400</v>
          </cell>
        </row>
        <row r="2098">
          <cell r="H2098" t="str">
            <v>10919043010</v>
          </cell>
          <cell r="I2098">
            <v>-32400</v>
          </cell>
        </row>
        <row r="2099">
          <cell r="H2099" t="str">
            <v>68519043010</v>
          </cell>
          <cell r="I2099">
            <v>55009497</v>
          </cell>
        </row>
        <row r="2100">
          <cell r="H2100" t="str">
            <v>10219043015</v>
          </cell>
          <cell r="I2100">
            <v>32400</v>
          </cell>
        </row>
        <row r="2101">
          <cell r="H2101" t="str">
            <v>68519043015</v>
          </cell>
          <cell r="I2101">
            <v>25048219</v>
          </cell>
        </row>
        <row r="2102">
          <cell r="H2102" t="str">
            <v>10119043020</v>
          </cell>
          <cell r="I2102">
            <v>3761679</v>
          </cell>
        </row>
        <row r="2103">
          <cell r="H2103" t="str">
            <v>68519043020</v>
          </cell>
          <cell r="I2103">
            <v>-4215941</v>
          </cell>
        </row>
        <row r="2104">
          <cell r="H2104" t="str">
            <v>10119043025</v>
          </cell>
          <cell r="I2104">
            <v>163160</v>
          </cell>
        </row>
        <row r="2105">
          <cell r="H2105" t="str">
            <v>68519043025</v>
          </cell>
          <cell r="I2105">
            <v>14574228</v>
          </cell>
        </row>
        <row r="2106">
          <cell r="H2106" t="str">
            <v>10119043030</v>
          </cell>
          <cell r="I2106">
            <v>964296</v>
          </cell>
        </row>
        <row r="2107">
          <cell r="H2107" t="str">
            <v>68519043030</v>
          </cell>
          <cell r="I2107">
            <v>19003461</v>
          </cell>
        </row>
        <row r="2108">
          <cell r="H2108" t="str">
            <v>10119043035</v>
          </cell>
          <cell r="I2108">
            <v>1767813</v>
          </cell>
        </row>
        <row r="2109">
          <cell r="H2109" t="str">
            <v>10219043035</v>
          </cell>
          <cell r="I2109">
            <v>32400</v>
          </cell>
        </row>
        <row r="2110">
          <cell r="H2110" t="str">
            <v>68519043035</v>
          </cell>
          <cell r="I2110">
            <v>19579283</v>
          </cell>
        </row>
        <row r="2111">
          <cell r="H2111" t="str">
            <v>10119043040</v>
          </cell>
          <cell r="I2111">
            <v>2356440</v>
          </cell>
        </row>
        <row r="2112">
          <cell r="H2112" t="str">
            <v>68519043040</v>
          </cell>
          <cell r="I2112">
            <v>98578991</v>
          </cell>
        </row>
        <row r="2113">
          <cell r="H2113" t="str">
            <v>68519043045</v>
          </cell>
          <cell r="I2113">
            <v>30589212</v>
          </cell>
        </row>
        <row r="2114">
          <cell r="H2114" t="str">
            <v>10119043050</v>
          </cell>
          <cell r="I2114">
            <v>5109374</v>
          </cell>
        </row>
        <row r="2115">
          <cell r="H2115" t="str">
            <v>68519043050</v>
          </cell>
          <cell r="I2115">
            <v>31411215</v>
          </cell>
        </row>
        <row r="2116">
          <cell r="H2116" t="str">
            <v>10119043055</v>
          </cell>
          <cell r="I2116">
            <v>-2804640</v>
          </cell>
        </row>
        <row r="2117">
          <cell r="H2117" t="str">
            <v>11219043055</v>
          </cell>
          <cell r="I2117">
            <v>230000</v>
          </cell>
        </row>
        <row r="2118">
          <cell r="H2118" t="str">
            <v>68519043055</v>
          </cell>
          <cell r="I2118">
            <v>32524043</v>
          </cell>
        </row>
        <row r="2119">
          <cell r="H2119" t="str">
            <v>11119043060</v>
          </cell>
          <cell r="I2119">
            <v>-230000</v>
          </cell>
        </row>
        <row r="2120">
          <cell r="H2120" t="str">
            <v>68519043060</v>
          </cell>
          <cell r="I2120">
            <v>23250777</v>
          </cell>
        </row>
        <row r="2121">
          <cell r="H2121" t="str">
            <v>10119043065</v>
          </cell>
          <cell r="I2121">
            <v>1335360</v>
          </cell>
        </row>
        <row r="2122">
          <cell r="H2122" t="str">
            <v>68519043065</v>
          </cell>
          <cell r="I2122">
            <v>22187376.350000001</v>
          </cell>
        </row>
        <row r="2123">
          <cell r="H2123" t="str">
            <v>10119043085</v>
          </cell>
          <cell r="I2123">
            <v>-126721838</v>
          </cell>
        </row>
        <row r="2124">
          <cell r="H2124" t="str">
            <v>10219043085</v>
          </cell>
          <cell r="I2124">
            <v>-55009497</v>
          </cell>
        </row>
        <row r="2125">
          <cell r="H2125" t="str">
            <v>10319043085</v>
          </cell>
          <cell r="I2125">
            <v>-25048219</v>
          </cell>
        </row>
        <row r="2126">
          <cell r="H2126" t="str">
            <v>10419043085</v>
          </cell>
          <cell r="I2126">
            <v>4215941</v>
          </cell>
        </row>
        <row r="2127">
          <cell r="H2127" t="str">
            <v>10519043085</v>
          </cell>
          <cell r="I2127">
            <v>-30589212</v>
          </cell>
        </row>
        <row r="2128">
          <cell r="H2128" t="str">
            <v>10719043085</v>
          </cell>
          <cell r="I2128">
            <v>-14574228</v>
          </cell>
        </row>
        <row r="2129">
          <cell r="H2129" t="str">
            <v>10819043085</v>
          </cell>
          <cell r="I2129">
            <v>-19003461</v>
          </cell>
        </row>
        <row r="2130">
          <cell r="H2130" t="str">
            <v>10919043085</v>
          </cell>
          <cell r="I2130">
            <v>-19579283</v>
          </cell>
        </row>
        <row r="2131">
          <cell r="H2131" t="str">
            <v>11019043085</v>
          </cell>
          <cell r="I2131">
            <v>-31411215</v>
          </cell>
        </row>
        <row r="2132">
          <cell r="H2132" t="str">
            <v>11119043085</v>
          </cell>
          <cell r="I2132">
            <v>-32524043</v>
          </cell>
        </row>
        <row r="2133">
          <cell r="H2133" t="str">
            <v>11219043085</v>
          </cell>
          <cell r="I2133">
            <v>-23250777</v>
          </cell>
        </row>
        <row r="2134">
          <cell r="H2134" t="str">
            <v>11319043085</v>
          </cell>
          <cell r="I2134">
            <v>-98578991</v>
          </cell>
        </row>
        <row r="2135">
          <cell r="H2135" t="str">
            <v>11419043085</v>
          </cell>
          <cell r="I2135">
            <v>-22187376.350000001</v>
          </cell>
        </row>
        <row r="2136">
          <cell r="H2136" t="str">
            <v>101190435</v>
          </cell>
          <cell r="I2136">
            <v>3247394421</v>
          </cell>
        </row>
        <row r="2137">
          <cell r="H2137" t="str">
            <v>102190435</v>
          </cell>
          <cell r="I2137">
            <v>2858963104</v>
          </cell>
        </row>
        <row r="2138">
          <cell r="H2138" t="str">
            <v>103190435</v>
          </cell>
          <cell r="I2138">
            <v>1687881216</v>
          </cell>
        </row>
        <row r="2139">
          <cell r="H2139" t="str">
            <v>104190435</v>
          </cell>
          <cell r="I2139">
            <v>1466599021</v>
          </cell>
        </row>
        <row r="2140">
          <cell r="H2140" t="str">
            <v>105190435</v>
          </cell>
          <cell r="I2140">
            <v>1884513343</v>
          </cell>
        </row>
        <row r="2141">
          <cell r="H2141" t="str">
            <v>107190435</v>
          </cell>
          <cell r="I2141">
            <v>454834107</v>
          </cell>
        </row>
        <row r="2142">
          <cell r="H2142" t="str">
            <v>108190435</v>
          </cell>
          <cell r="I2142">
            <v>625048616</v>
          </cell>
        </row>
        <row r="2143">
          <cell r="H2143" t="str">
            <v>109190435</v>
          </cell>
          <cell r="I2143">
            <v>1532690000</v>
          </cell>
        </row>
        <row r="2144">
          <cell r="H2144" t="str">
            <v>110190435</v>
          </cell>
          <cell r="I2144">
            <v>720578416</v>
          </cell>
        </row>
        <row r="2145">
          <cell r="H2145" t="str">
            <v>111190435</v>
          </cell>
          <cell r="I2145">
            <v>810288692</v>
          </cell>
        </row>
        <row r="2146">
          <cell r="H2146" t="str">
            <v>112190435</v>
          </cell>
          <cell r="I2146">
            <v>620927355</v>
          </cell>
        </row>
        <row r="2147">
          <cell r="H2147" t="str">
            <v>113190435</v>
          </cell>
          <cell r="I2147">
            <v>1410954561</v>
          </cell>
        </row>
        <row r="2148">
          <cell r="H2148" t="str">
            <v>114190435</v>
          </cell>
          <cell r="I2148">
            <v>1216903071</v>
          </cell>
        </row>
        <row r="2149">
          <cell r="H2149" t="str">
            <v>685190435</v>
          </cell>
          <cell r="I2149">
            <v>-18537575923</v>
          </cell>
        </row>
        <row r="2150">
          <cell r="H2150" t="str">
            <v>10219043505</v>
          </cell>
          <cell r="I2150">
            <v>2320</v>
          </cell>
        </row>
        <row r="2151">
          <cell r="H2151" t="str">
            <v>10419043505</v>
          </cell>
          <cell r="I2151">
            <v>4888131</v>
          </cell>
        </row>
        <row r="2152">
          <cell r="H2152" t="str">
            <v>10519043505</v>
          </cell>
          <cell r="I2152">
            <v>4699043</v>
          </cell>
        </row>
        <row r="2153">
          <cell r="H2153" t="str">
            <v>10719043505</v>
          </cell>
          <cell r="I2153">
            <v>1134107</v>
          </cell>
        </row>
        <row r="2154">
          <cell r="H2154" t="str">
            <v>11019043505</v>
          </cell>
          <cell r="I2154">
            <v>3948416</v>
          </cell>
        </row>
        <row r="2155">
          <cell r="H2155" t="str">
            <v>11119043505</v>
          </cell>
          <cell r="I2155">
            <v>12992</v>
          </cell>
        </row>
        <row r="2156">
          <cell r="H2156" t="str">
            <v>11219043505</v>
          </cell>
          <cell r="I2156">
            <v>4857355</v>
          </cell>
        </row>
        <row r="2157">
          <cell r="H2157" t="str">
            <v>11319043505</v>
          </cell>
          <cell r="I2157">
            <v>1924561</v>
          </cell>
        </row>
        <row r="2158">
          <cell r="H2158" t="str">
            <v>11419043505</v>
          </cell>
          <cell r="I2158">
            <v>2573071</v>
          </cell>
        </row>
        <row r="2159">
          <cell r="H2159" t="str">
            <v>68519043505</v>
          </cell>
          <cell r="I2159">
            <v>-3271434417</v>
          </cell>
        </row>
        <row r="2160">
          <cell r="H2160" t="str">
            <v>10119043510</v>
          </cell>
          <cell r="I2160">
            <v>-2320</v>
          </cell>
        </row>
        <row r="2161">
          <cell r="H2161" t="str">
            <v>10319043510</v>
          </cell>
          <cell r="I2161">
            <v>-638784</v>
          </cell>
        </row>
        <row r="2162">
          <cell r="H2162" t="str">
            <v>68519043510</v>
          </cell>
          <cell r="I2162">
            <v>-2858322000</v>
          </cell>
        </row>
        <row r="2163">
          <cell r="H2163" t="str">
            <v>10219043515</v>
          </cell>
          <cell r="I2163">
            <v>638784</v>
          </cell>
        </row>
        <row r="2164">
          <cell r="H2164" t="str">
            <v>68519043515</v>
          </cell>
          <cell r="I2164">
            <v>-1688520000</v>
          </cell>
        </row>
        <row r="2165">
          <cell r="H2165" t="str">
            <v>10119043520</v>
          </cell>
          <cell r="I2165">
            <v>-4888131</v>
          </cell>
        </row>
        <row r="2166">
          <cell r="H2166" t="str">
            <v>68519043520</v>
          </cell>
          <cell r="I2166">
            <v>-1461710890</v>
          </cell>
        </row>
        <row r="2167">
          <cell r="H2167" t="str">
            <v>10119043525</v>
          </cell>
          <cell r="I2167">
            <v>-1134107</v>
          </cell>
        </row>
        <row r="2168">
          <cell r="H2168" t="str">
            <v>68519043525</v>
          </cell>
          <cell r="I2168">
            <v>-453700000</v>
          </cell>
        </row>
        <row r="2169">
          <cell r="H2169" t="str">
            <v>68519043530</v>
          </cell>
          <cell r="I2169">
            <v>-625048616</v>
          </cell>
        </row>
        <row r="2170">
          <cell r="H2170" t="str">
            <v>68519043535</v>
          </cell>
          <cell r="I2170">
            <v>-1532690000</v>
          </cell>
        </row>
        <row r="2171">
          <cell r="H2171" t="str">
            <v>10119043540</v>
          </cell>
          <cell r="I2171">
            <v>-1924561</v>
          </cell>
        </row>
        <row r="2172">
          <cell r="H2172" t="str">
            <v>68519043540</v>
          </cell>
          <cell r="I2172">
            <v>-1409030000</v>
          </cell>
        </row>
        <row r="2173">
          <cell r="H2173" t="str">
            <v>10119043545</v>
          </cell>
          <cell r="I2173">
            <v>-4699043</v>
          </cell>
        </row>
        <row r="2174">
          <cell r="H2174" t="str">
            <v>11119043545</v>
          </cell>
          <cell r="I2174">
            <v>-4300</v>
          </cell>
        </row>
        <row r="2175">
          <cell r="H2175" t="str">
            <v>68519043545</v>
          </cell>
          <cell r="I2175">
            <v>-1879810000</v>
          </cell>
        </row>
        <row r="2176">
          <cell r="H2176" t="str">
            <v>10119043550</v>
          </cell>
          <cell r="I2176">
            <v>-3948416</v>
          </cell>
        </row>
        <row r="2177">
          <cell r="H2177" t="str">
            <v>68519043550</v>
          </cell>
          <cell r="I2177">
            <v>-716630000</v>
          </cell>
        </row>
        <row r="2178">
          <cell r="H2178" t="str">
            <v>10119043555</v>
          </cell>
          <cell r="I2178">
            <v>-12992</v>
          </cell>
        </row>
        <row r="2179">
          <cell r="H2179" t="str">
            <v>10519043555</v>
          </cell>
          <cell r="I2179">
            <v>4300</v>
          </cell>
        </row>
        <row r="2180">
          <cell r="H2180" t="str">
            <v>68519043555</v>
          </cell>
          <cell r="I2180">
            <v>-810280000</v>
          </cell>
        </row>
        <row r="2181">
          <cell r="H2181" t="str">
            <v>10119043560</v>
          </cell>
          <cell r="I2181">
            <v>-4857355</v>
          </cell>
        </row>
        <row r="2182">
          <cell r="H2182" t="str">
            <v>68519043560</v>
          </cell>
          <cell r="I2182">
            <v>-616070000</v>
          </cell>
        </row>
        <row r="2183">
          <cell r="H2183" t="str">
            <v>10119043565</v>
          </cell>
          <cell r="I2183">
            <v>-2573071</v>
          </cell>
        </row>
        <row r="2184">
          <cell r="H2184" t="str">
            <v>68519043565</v>
          </cell>
          <cell r="I2184">
            <v>-1214330000</v>
          </cell>
        </row>
        <row r="2185">
          <cell r="H2185" t="str">
            <v>10119043585</v>
          </cell>
          <cell r="I2185">
            <v>3271434417</v>
          </cell>
        </row>
        <row r="2186">
          <cell r="H2186" t="str">
            <v>10219043585</v>
          </cell>
          <cell r="I2186">
            <v>2858322000</v>
          </cell>
        </row>
        <row r="2187">
          <cell r="H2187" t="str">
            <v>10319043585</v>
          </cell>
          <cell r="I2187">
            <v>1688520000</v>
          </cell>
        </row>
        <row r="2188">
          <cell r="H2188" t="str">
            <v>10419043585</v>
          </cell>
          <cell r="I2188">
            <v>1461710890</v>
          </cell>
        </row>
        <row r="2189">
          <cell r="H2189" t="str">
            <v>10519043585</v>
          </cell>
          <cell r="I2189">
            <v>1879810000</v>
          </cell>
        </row>
        <row r="2190">
          <cell r="H2190" t="str">
            <v>10719043585</v>
          </cell>
          <cell r="I2190">
            <v>453700000</v>
          </cell>
        </row>
        <row r="2191">
          <cell r="H2191" t="str">
            <v>10819043585</v>
          </cell>
          <cell r="I2191">
            <v>625048616</v>
          </cell>
        </row>
        <row r="2192">
          <cell r="H2192" t="str">
            <v>10919043585</v>
          </cell>
          <cell r="I2192">
            <v>1532690000</v>
          </cell>
        </row>
        <row r="2193">
          <cell r="H2193" t="str">
            <v>11019043585</v>
          </cell>
          <cell r="I2193">
            <v>716630000</v>
          </cell>
        </row>
        <row r="2194">
          <cell r="H2194" t="str">
            <v>11119043585</v>
          </cell>
          <cell r="I2194">
            <v>810280000</v>
          </cell>
        </row>
        <row r="2195">
          <cell r="H2195" t="str">
            <v>11219043585</v>
          </cell>
          <cell r="I2195">
            <v>616070000</v>
          </cell>
        </row>
        <row r="2196">
          <cell r="H2196" t="str">
            <v>11319043585</v>
          </cell>
          <cell r="I2196">
            <v>1409030000</v>
          </cell>
        </row>
        <row r="2197">
          <cell r="H2197" t="str">
            <v>11419043585</v>
          </cell>
          <cell r="I2197">
            <v>1214330000</v>
          </cell>
        </row>
        <row r="2198">
          <cell r="H2198" t="str">
            <v>101190440</v>
          </cell>
          <cell r="I2198">
            <v>-35222084</v>
          </cell>
        </row>
        <row r="2199">
          <cell r="H2199" t="str">
            <v>102190440</v>
          </cell>
          <cell r="I2199">
            <v>-2742766</v>
          </cell>
        </row>
        <row r="2200">
          <cell r="H2200" t="str">
            <v>103190440</v>
          </cell>
          <cell r="I2200">
            <v>-1337604</v>
          </cell>
        </row>
        <row r="2201">
          <cell r="H2201" t="str">
            <v>104190440</v>
          </cell>
          <cell r="I2201">
            <v>-1206379</v>
          </cell>
        </row>
        <row r="2202">
          <cell r="H2202" t="str">
            <v>105190440</v>
          </cell>
          <cell r="I2202">
            <v>-1738757</v>
          </cell>
        </row>
        <row r="2203">
          <cell r="H2203" t="str">
            <v>107190440</v>
          </cell>
          <cell r="I2203">
            <v>-752158</v>
          </cell>
        </row>
        <row r="2204">
          <cell r="H2204" t="str">
            <v>108190440</v>
          </cell>
          <cell r="I2204">
            <v>-1175149</v>
          </cell>
        </row>
        <row r="2205">
          <cell r="H2205" t="str">
            <v>109190440</v>
          </cell>
          <cell r="I2205">
            <v>-853526</v>
          </cell>
        </row>
        <row r="2206">
          <cell r="H2206" t="str">
            <v>110190440</v>
          </cell>
          <cell r="I2206">
            <v>-1754133</v>
          </cell>
        </row>
        <row r="2207">
          <cell r="H2207" t="str">
            <v>111190440</v>
          </cell>
          <cell r="I2207">
            <v>-1776597</v>
          </cell>
        </row>
        <row r="2208">
          <cell r="H2208" t="str">
            <v>112190440</v>
          </cell>
          <cell r="I2208">
            <v>-1655205</v>
          </cell>
        </row>
        <row r="2209">
          <cell r="H2209" t="str">
            <v>113190440</v>
          </cell>
          <cell r="I2209">
            <v>-927218</v>
          </cell>
        </row>
        <row r="2210">
          <cell r="H2210" t="str">
            <v>114190440</v>
          </cell>
          <cell r="I2210">
            <v>-1323356</v>
          </cell>
        </row>
        <row r="2211">
          <cell r="H2211" t="str">
            <v>685190440</v>
          </cell>
          <cell r="I2211">
            <v>52464932</v>
          </cell>
        </row>
        <row r="2212">
          <cell r="H2212" t="str">
            <v>68519044005</v>
          </cell>
          <cell r="I2212">
            <v>35222084</v>
          </cell>
        </row>
        <row r="2213">
          <cell r="H2213" t="str">
            <v>68519044010</v>
          </cell>
          <cell r="I2213">
            <v>2742766</v>
          </cell>
        </row>
        <row r="2214">
          <cell r="H2214" t="str">
            <v>68519044015</v>
          </cell>
          <cell r="I2214">
            <v>1337604</v>
          </cell>
        </row>
        <row r="2215">
          <cell r="H2215" t="str">
            <v>68519044020</v>
          </cell>
          <cell r="I2215">
            <v>1206379</v>
          </cell>
        </row>
        <row r="2216">
          <cell r="H2216" t="str">
            <v>68519044025</v>
          </cell>
          <cell r="I2216">
            <v>752158</v>
          </cell>
        </row>
        <row r="2217">
          <cell r="H2217" t="str">
            <v>11319044030</v>
          </cell>
          <cell r="I2217">
            <v>-550</v>
          </cell>
        </row>
        <row r="2218">
          <cell r="H2218" t="str">
            <v>68519044030</v>
          </cell>
          <cell r="I2218">
            <v>1175699</v>
          </cell>
        </row>
        <row r="2219">
          <cell r="H2219" t="str">
            <v>68519044035</v>
          </cell>
          <cell r="I2219">
            <v>853526</v>
          </cell>
        </row>
        <row r="2220">
          <cell r="H2220" t="str">
            <v>10819044040</v>
          </cell>
          <cell r="I2220">
            <v>550</v>
          </cell>
        </row>
        <row r="2221">
          <cell r="H2221" t="str">
            <v>68519044040</v>
          </cell>
          <cell r="I2221">
            <v>926668</v>
          </cell>
        </row>
        <row r="2222">
          <cell r="H2222" t="str">
            <v>68519044045</v>
          </cell>
          <cell r="I2222">
            <v>1738757</v>
          </cell>
        </row>
        <row r="2223">
          <cell r="H2223" t="str">
            <v>68519044050</v>
          </cell>
          <cell r="I2223">
            <v>1754133</v>
          </cell>
        </row>
        <row r="2224">
          <cell r="H2224" t="str">
            <v>68519044055</v>
          </cell>
          <cell r="I2224">
            <v>1776597</v>
          </cell>
        </row>
        <row r="2225">
          <cell r="H2225" t="str">
            <v>68519044060</v>
          </cell>
          <cell r="I2225">
            <v>1655205</v>
          </cell>
        </row>
        <row r="2226">
          <cell r="H2226" t="str">
            <v>68519044065</v>
          </cell>
          <cell r="I2226">
            <v>1323356</v>
          </cell>
        </row>
        <row r="2227">
          <cell r="H2227" t="str">
            <v>10119044085</v>
          </cell>
          <cell r="I2227">
            <v>-35222084</v>
          </cell>
        </row>
        <row r="2228">
          <cell r="H2228" t="str">
            <v>10219044085</v>
          </cell>
          <cell r="I2228">
            <v>-2742766</v>
          </cell>
        </row>
        <row r="2229">
          <cell r="H2229" t="str">
            <v>10319044085</v>
          </cell>
          <cell r="I2229">
            <v>-1337604</v>
          </cell>
        </row>
        <row r="2230">
          <cell r="H2230" t="str">
            <v>10419044085</v>
          </cell>
          <cell r="I2230">
            <v>-1206379</v>
          </cell>
        </row>
        <row r="2231">
          <cell r="H2231" t="str">
            <v>10519044085</v>
          </cell>
          <cell r="I2231">
            <v>-1738757</v>
          </cell>
        </row>
        <row r="2232">
          <cell r="H2232" t="str">
            <v>10719044085</v>
          </cell>
          <cell r="I2232">
            <v>-752158</v>
          </cell>
        </row>
        <row r="2233">
          <cell r="H2233" t="str">
            <v>10819044085</v>
          </cell>
          <cell r="I2233">
            <v>-1175699</v>
          </cell>
        </row>
        <row r="2234">
          <cell r="H2234" t="str">
            <v>10919044085</v>
          </cell>
          <cell r="I2234">
            <v>-853526</v>
          </cell>
        </row>
        <row r="2235">
          <cell r="H2235" t="str">
            <v>11019044085</v>
          </cell>
          <cell r="I2235">
            <v>-1754133</v>
          </cell>
        </row>
        <row r="2236">
          <cell r="H2236" t="str">
            <v>11119044085</v>
          </cell>
          <cell r="I2236">
            <v>-1776597</v>
          </cell>
        </row>
        <row r="2237">
          <cell r="H2237" t="str">
            <v>11219044085</v>
          </cell>
          <cell r="I2237">
            <v>-1655205</v>
          </cell>
        </row>
        <row r="2238">
          <cell r="H2238" t="str">
            <v>11319044085</v>
          </cell>
          <cell r="I2238">
            <v>-926668</v>
          </cell>
        </row>
        <row r="2239">
          <cell r="H2239" t="str">
            <v>11419044085</v>
          </cell>
          <cell r="I2239">
            <v>-1323356</v>
          </cell>
        </row>
        <row r="2240">
          <cell r="H2240" t="str">
            <v>101190495</v>
          </cell>
          <cell r="I2240">
            <v>-2177301284.4400001</v>
          </cell>
        </row>
        <row r="2241">
          <cell r="H2241" t="str">
            <v>102190495</v>
          </cell>
          <cell r="I2241">
            <v>-572653755.40999997</v>
          </cell>
        </row>
        <row r="2242">
          <cell r="H2242" t="str">
            <v>103190495</v>
          </cell>
          <cell r="I2242">
            <v>-74123063.319999993</v>
          </cell>
        </row>
        <row r="2243">
          <cell r="H2243" t="str">
            <v>104190495</v>
          </cell>
          <cell r="I2243">
            <v>-529274950.36000001</v>
          </cell>
        </row>
        <row r="2244">
          <cell r="H2244" t="str">
            <v>105190495</v>
          </cell>
          <cell r="I2244">
            <v>-683935459.70000005</v>
          </cell>
        </row>
        <row r="2245">
          <cell r="H2245" t="str">
            <v>107190495</v>
          </cell>
          <cell r="I2245">
            <v>120789275.81</v>
          </cell>
        </row>
        <row r="2246">
          <cell r="H2246" t="str">
            <v>108190495</v>
          </cell>
          <cell r="I2246">
            <v>-1623590257.51</v>
          </cell>
        </row>
        <row r="2247">
          <cell r="H2247" t="str">
            <v>109190495</v>
          </cell>
          <cell r="I2247">
            <v>547716970.17999995</v>
          </cell>
        </row>
        <row r="2248">
          <cell r="H2248" t="str">
            <v>110190495</v>
          </cell>
          <cell r="I2248">
            <v>-477092737.30000001</v>
          </cell>
        </row>
        <row r="2249">
          <cell r="H2249" t="str">
            <v>111190495</v>
          </cell>
          <cell r="I2249">
            <v>-1898991829.78</v>
          </cell>
        </row>
        <row r="2250">
          <cell r="H2250" t="str">
            <v>112190495</v>
          </cell>
          <cell r="I2250">
            <v>-1632361651.23</v>
          </cell>
        </row>
        <row r="2251">
          <cell r="H2251" t="str">
            <v>113190495</v>
          </cell>
          <cell r="I2251">
            <v>-408522773.49000001</v>
          </cell>
        </row>
        <row r="2252">
          <cell r="H2252" t="str">
            <v>114190495</v>
          </cell>
          <cell r="I2252">
            <v>-1197533011.8499999</v>
          </cell>
        </row>
        <row r="2253">
          <cell r="H2253" t="str">
            <v>685190495</v>
          </cell>
          <cell r="I2253">
            <v>10606874528.4</v>
          </cell>
        </row>
        <row r="2254">
          <cell r="H2254" t="str">
            <v>68519049505</v>
          </cell>
          <cell r="I2254">
            <v>2177301284.4400001</v>
          </cell>
        </row>
        <row r="2255">
          <cell r="H2255" t="str">
            <v>68519049510</v>
          </cell>
          <cell r="I2255">
            <v>572653755.40999997</v>
          </cell>
        </row>
        <row r="2256">
          <cell r="H2256" t="str">
            <v>68519049515</v>
          </cell>
          <cell r="I2256">
            <v>74123063.319999993</v>
          </cell>
        </row>
        <row r="2257">
          <cell r="H2257" t="str">
            <v>68519049520</v>
          </cell>
          <cell r="I2257">
            <v>529274950.36000001</v>
          </cell>
        </row>
        <row r="2258">
          <cell r="H2258" t="str">
            <v>68519049525</v>
          </cell>
          <cell r="I2258">
            <v>-120789275.81</v>
          </cell>
        </row>
        <row r="2259">
          <cell r="H2259" t="str">
            <v>68519049530</v>
          </cell>
          <cell r="I2259">
            <v>1623590257.51</v>
          </cell>
        </row>
        <row r="2260">
          <cell r="H2260" t="str">
            <v>68519049535</v>
          </cell>
          <cell r="I2260">
            <v>-547716970.17999995</v>
          </cell>
        </row>
        <row r="2261">
          <cell r="H2261" t="str">
            <v>68519049540</v>
          </cell>
          <cell r="I2261">
            <v>408522773.49000001</v>
          </cell>
        </row>
        <row r="2262">
          <cell r="H2262" t="str">
            <v>68519049545</v>
          </cell>
          <cell r="I2262">
            <v>683935459.70000005</v>
          </cell>
        </row>
        <row r="2263">
          <cell r="H2263" t="str">
            <v>11419049550</v>
          </cell>
          <cell r="I2263">
            <v>-200000</v>
          </cell>
        </row>
        <row r="2264">
          <cell r="H2264" t="str">
            <v>68519049550</v>
          </cell>
          <cell r="I2264">
            <v>477292737.30000001</v>
          </cell>
        </row>
        <row r="2265">
          <cell r="H2265" t="str">
            <v>68519049555</v>
          </cell>
          <cell r="I2265">
            <v>1898991829.78</v>
          </cell>
        </row>
        <row r="2266">
          <cell r="H2266" t="str">
            <v>68519049560</v>
          </cell>
          <cell r="I2266">
            <v>1632361651.23</v>
          </cell>
        </row>
        <row r="2267">
          <cell r="H2267" t="str">
            <v>11019049565</v>
          </cell>
          <cell r="I2267">
            <v>200000</v>
          </cell>
        </row>
        <row r="2268">
          <cell r="H2268" t="str">
            <v>68519049565</v>
          </cell>
          <cell r="I2268">
            <v>1197333011.8499999</v>
          </cell>
        </row>
        <row r="2269">
          <cell r="H2269" t="str">
            <v>10119049585</v>
          </cell>
          <cell r="I2269">
            <v>-2177301284.4400001</v>
          </cell>
        </row>
        <row r="2270">
          <cell r="H2270" t="str">
            <v>10219049585</v>
          </cell>
          <cell r="I2270">
            <v>-572653755.40999997</v>
          </cell>
        </row>
        <row r="2271">
          <cell r="H2271" t="str">
            <v>10319049585</v>
          </cell>
          <cell r="I2271">
            <v>-74123063.319999993</v>
          </cell>
        </row>
        <row r="2272">
          <cell r="H2272" t="str">
            <v>10419049585</v>
          </cell>
          <cell r="I2272">
            <v>-529274950.36000001</v>
          </cell>
        </row>
        <row r="2273">
          <cell r="H2273" t="str">
            <v>10519049585</v>
          </cell>
          <cell r="I2273">
            <v>-683935459.70000005</v>
          </cell>
        </row>
        <row r="2274">
          <cell r="H2274" t="str">
            <v>10719049585</v>
          </cell>
          <cell r="I2274">
            <v>120789275.81</v>
          </cell>
        </row>
        <row r="2275">
          <cell r="H2275" t="str">
            <v>10819049585</v>
          </cell>
          <cell r="I2275">
            <v>-1623590257.51</v>
          </cell>
        </row>
        <row r="2276">
          <cell r="H2276" t="str">
            <v>10919049585</v>
          </cell>
          <cell r="I2276">
            <v>547716970.17999995</v>
          </cell>
        </row>
        <row r="2277">
          <cell r="H2277" t="str">
            <v>11019049585</v>
          </cell>
          <cell r="I2277">
            <v>-477292737.30000001</v>
          </cell>
        </row>
        <row r="2278">
          <cell r="H2278" t="str">
            <v>11119049585</v>
          </cell>
          <cell r="I2278">
            <v>-1898991829.78</v>
          </cell>
        </row>
        <row r="2279">
          <cell r="H2279" t="str">
            <v>11219049585</v>
          </cell>
          <cell r="I2279">
            <v>-1632361651.23</v>
          </cell>
        </row>
        <row r="2280">
          <cell r="H2280" t="str">
            <v>11319049585</v>
          </cell>
          <cell r="I2280">
            <v>-408522773.49000001</v>
          </cell>
        </row>
        <row r="2281">
          <cell r="H2281" t="str">
            <v>11419049585</v>
          </cell>
          <cell r="I2281">
            <v>-1197333011.8499999</v>
          </cell>
        </row>
        <row r="2282">
          <cell r="H2282" t="str">
            <v>1011950</v>
          </cell>
          <cell r="I2282">
            <v>27814084</v>
          </cell>
        </row>
        <row r="2283">
          <cell r="H2283" t="str">
            <v>1111950</v>
          </cell>
          <cell r="I2283">
            <v>84540670.75</v>
          </cell>
        </row>
        <row r="2284">
          <cell r="H2284" t="str">
            <v>101195005</v>
          </cell>
          <cell r="I2284">
            <v>27814084</v>
          </cell>
        </row>
        <row r="2285">
          <cell r="H2285" t="str">
            <v>111195005</v>
          </cell>
          <cell r="I2285">
            <v>84540670.75</v>
          </cell>
        </row>
        <row r="2286">
          <cell r="H2286" t="str">
            <v>10119500505</v>
          </cell>
          <cell r="I2286">
            <v>27814084</v>
          </cell>
        </row>
        <row r="2287">
          <cell r="H2287" t="str">
            <v>11119500505</v>
          </cell>
          <cell r="I2287">
            <v>44788354</v>
          </cell>
        </row>
        <row r="2288">
          <cell r="H2288" t="str">
            <v>11119500515</v>
          </cell>
          <cell r="I2288">
            <v>11946310.75</v>
          </cell>
        </row>
        <row r="2289">
          <cell r="H2289" t="str">
            <v>11119500525</v>
          </cell>
          <cell r="I2289">
            <v>27806006</v>
          </cell>
        </row>
        <row r="2290">
          <cell r="H2290" t="str">
            <v>1011965</v>
          </cell>
          <cell r="I2290">
            <v>1921005</v>
          </cell>
        </row>
        <row r="2291">
          <cell r="H2291" t="str">
            <v>1021965</v>
          </cell>
          <cell r="I2291">
            <v>180882</v>
          </cell>
        </row>
        <row r="2292">
          <cell r="H2292" t="str">
            <v>1031965</v>
          </cell>
          <cell r="I2292">
            <v>35000</v>
          </cell>
        </row>
        <row r="2293">
          <cell r="H2293" t="str">
            <v>1071965</v>
          </cell>
          <cell r="I2293">
            <v>40000</v>
          </cell>
        </row>
        <row r="2294">
          <cell r="H2294" t="str">
            <v>1091965</v>
          </cell>
          <cell r="I2294">
            <v>80000</v>
          </cell>
        </row>
        <row r="2295">
          <cell r="H2295" t="str">
            <v>101196510</v>
          </cell>
          <cell r="I2295">
            <v>1921005</v>
          </cell>
        </row>
        <row r="2296">
          <cell r="H2296" t="str">
            <v>102196510</v>
          </cell>
          <cell r="I2296">
            <v>180882</v>
          </cell>
        </row>
        <row r="2297">
          <cell r="H2297" t="str">
            <v>103196510</v>
          </cell>
          <cell r="I2297">
            <v>35000</v>
          </cell>
        </row>
        <row r="2298">
          <cell r="H2298" t="str">
            <v>107196510</v>
          </cell>
          <cell r="I2298">
            <v>40000</v>
          </cell>
        </row>
        <row r="2299">
          <cell r="H2299" t="str">
            <v>109196510</v>
          </cell>
          <cell r="I2299">
            <v>80000</v>
          </cell>
        </row>
        <row r="2300">
          <cell r="H2300" t="str">
            <v>10119651005</v>
          </cell>
          <cell r="I2300">
            <v>1921005</v>
          </cell>
        </row>
        <row r="2301">
          <cell r="H2301" t="str">
            <v>10219651005</v>
          </cell>
          <cell r="I2301">
            <v>180882</v>
          </cell>
        </row>
        <row r="2302">
          <cell r="H2302" t="str">
            <v>10319651005</v>
          </cell>
          <cell r="I2302">
            <v>35000</v>
          </cell>
        </row>
        <row r="2303">
          <cell r="H2303" t="str">
            <v>10719651005</v>
          </cell>
          <cell r="I2303">
            <v>40000</v>
          </cell>
        </row>
        <row r="2304">
          <cell r="H2304" t="str">
            <v>10919651005</v>
          </cell>
          <cell r="I2304">
            <v>80000</v>
          </cell>
        </row>
        <row r="2305">
          <cell r="H2305" t="str">
            <v>1011985</v>
          </cell>
          <cell r="I2305">
            <v>8054120</v>
          </cell>
        </row>
        <row r="2306">
          <cell r="H2306" t="str">
            <v>1031985</v>
          </cell>
          <cell r="I2306">
            <v>202817</v>
          </cell>
        </row>
        <row r="2307">
          <cell r="H2307" t="str">
            <v>1041985</v>
          </cell>
          <cell r="I2307">
            <v>453292</v>
          </cell>
        </row>
        <row r="2308">
          <cell r="H2308" t="str">
            <v>1051985</v>
          </cell>
          <cell r="I2308">
            <v>9475</v>
          </cell>
        </row>
        <row r="2309">
          <cell r="H2309" t="str">
            <v>1081985</v>
          </cell>
          <cell r="I2309">
            <v>41826</v>
          </cell>
        </row>
        <row r="2310">
          <cell r="H2310" t="str">
            <v>1101985</v>
          </cell>
          <cell r="I2310">
            <v>187737</v>
          </cell>
        </row>
        <row r="2311">
          <cell r="H2311" t="str">
            <v>1111985</v>
          </cell>
          <cell r="I2311">
            <v>15758754</v>
          </cell>
        </row>
        <row r="2312">
          <cell r="H2312" t="str">
            <v>1121985</v>
          </cell>
          <cell r="I2312">
            <v>99862</v>
          </cell>
        </row>
        <row r="2313">
          <cell r="H2313" t="str">
            <v>1141985</v>
          </cell>
          <cell r="I2313">
            <v>20024310</v>
          </cell>
        </row>
        <row r="2314">
          <cell r="H2314" t="str">
            <v>103198510</v>
          </cell>
          <cell r="I2314">
            <v>160817</v>
          </cell>
        </row>
        <row r="2315">
          <cell r="H2315" t="str">
            <v>103198510</v>
          </cell>
          <cell r="I2315">
            <v>42000</v>
          </cell>
        </row>
        <row r="2316">
          <cell r="H2316" t="str">
            <v>104198510</v>
          </cell>
          <cell r="I2316">
            <v>9600</v>
          </cell>
        </row>
        <row r="2317">
          <cell r="H2317" t="str">
            <v>105198510</v>
          </cell>
          <cell r="I2317">
            <v>9475</v>
          </cell>
        </row>
        <row r="2318">
          <cell r="H2318" t="str">
            <v>108198510</v>
          </cell>
          <cell r="I2318">
            <v>1029</v>
          </cell>
        </row>
        <row r="2319">
          <cell r="H2319" t="str">
            <v>108198510</v>
          </cell>
          <cell r="I2319">
            <v>40797</v>
          </cell>
        </row>
        <row r="2320">
          <cell r="H2320" t="str">
            <v>110198510</v>
          </cell>
          <cell r="I2320">
            <v>7737</v>
          </cell>
        </row>
        <row r="2321">
          <cell r="H2321" t="str">
            <v>110198510</v>
          </cell>
          <cell r="I2321">
            <v>180000</v>
          </cell>
        </row>
        <row r="2322">
          <cell r="H2322" t="str">
            <v>111198510</v>
          </cell>
          <cell r="I2322">
            <v>7122</v>
          </cell>
        </row>
        <row r="2323">
          <cell r="H2323" t="str">
            <v>111198510</v>
          </cell>
          <cell r="I2323">
            <v>19170</v>
          </cell>
        </row>
        <row r="2324">
          <cell r="H2324" t="str">
            <v>111198510</v>
          </cell>
          <cell r="I2324">
            <v>7866231</v>
          </cell>
        </row>
        <row r="2325">
          <cell r="H2325" t="str">
            <v>111198510</v>
          </cell>
          <cell r="I2325">
            <v>7866231</v>
          </cell>
        </row>
        <row r="2326">
          <cell r="H2326" t="str">
            <v>112198510</v>
          </cell>
          <cell r="I2326">
            <v>5000</v>
          </cell>
        </row>
        <row r="2327">
          <cell r="H2327" t="str">
            <v>112198510</v>
          </cell>
          <cell r="I2327">
            <v>94862</v>
          </cell>
        </row>
        <row r="2328">
          <cell r="H2328" t="str">
            <v>114198510</v>
          </cell>
          <cell r="I2328">
            <v>20024310</v>
          </cell>
        </row>
        <row r="2329">
          <cell r="H2329" t="str">
            <v>101198515</v>
          </cell>
          <cell r="I2329">
            <v>8054120</v>
          </cell>
        </row>
        <row r="2330">
          <cell r="H2330" t="str">
            <v>104198515</v>
          </cell>
          <cell r="I2330">
            <v>443692</v>
          </cell>
        </row>
        <row r="2331">
          <cell r="H2331" t="str">
            <v>6851987</v>
          </cell>
          <cell r="I2331">
            <v>582794843.91999996</v>
          </cell>
        </row>
        <row r="2332">
          <cell r="H2332" t="str">
            <v>68519871000008000061506</v>
          </cell>
          <cell r="I2332">
            <v>72808355</v>
          </cell>
        </row>
        <row r="2333">
          <cell r="H2333" t="str">
            <v>68519871000008001670341</v>
          </cell>
          <cell r="I2333">
            <v>1069671</v>
          </cell>
        </row>
        <row r="2334">
          <cell r="H2334" t="str">
            <v>68519871000008002371560</v>
          </cell>
          <cell r="I2334">
            <v>32731919.870000001</v>
          </cell>
        </row>
        <row r="2335">
          <cell r="H2335" t="str">
            <v>68519871000008300086861</v>
          </cell>
          <cell r="I2335">
            <v>19765218</v>
          </cell>
        </row>
        <row r="2336">
          <cell r="H2336" t="str">
            <v>68519871000008301079615</v>
          </cell>
          <cell r="I2336">
            <v>2414000</v>
          </cell>
        </row>
        <row r="2337">
          <cell r="H2337" t="str">
            <v>68519871000008600135577</v>
          </cell>
          <cell r="I2337">
            <v>122405613</v>
          </cell>
        </row>
        <row r="2338">
          <cell r="H2338" t="str">
            <v>68519871000008600284155</v>
          </cell>
          <cell r="I2338">
            <v>51746710</v>
          </cell>
        </row>
        <row r="2339">
          <cell r="H2339" t="str">
            <v>68519871000008605169998</v>
          </cell>
          <cell r="I2339">
            <v>1301100</v>
          </cell>
        </row>
        <row r="2340">
          <cell r="H2340" t="str">
            <v>68519871000008902030889</v>
          </cell>
          <cell r="I2340">
            <v>50000000</v>
          </cell>
        </row>
        <row r="2341">
          <cell r="H2341" t="str">
            <v>68519871000008911034689</v>
          </cell>
          <cell r="I2341">
            <v>177174657.05000001</v>
          </cell>
        </row>
        <row r="2342">
          <cell r="H2342" t="str">
            <v>68519871000009000543778</v>
          </cell>
          <cell r="I2342">
            <v>50000000</v>
          </cell>
        </row>
        <row r="2343">
          <cell r="H2343" t="str">
            <v>68519879500008600345941</v>
          </cell>
          <cell r="I2343">
            <v>1377600</v>
          </cell>
        </row>
        <row r="2344">
          <cell r="H2344" t="str">
            <v>1101990</v>
          </cell>
          <cell r="I2344">
            <v>-2500000</v>
          </cell>
        </row>
        <row r="2345">
          <cell r="H2345" t="str">
            <v>6851990</v>
          </cell>
          <cell r="I2345">
            <v>385674069.50999999</v>
          </cell>
        </row>
        <row r="2346">
          <cell r="H2346" t="str">
            <v>685199050</v>
          </cell>
          <cell r="I2346">
            <v>201260025.50999999</v>
          </cell>
        </row>
        <row r="2347">
          <cell r="H2347" t="str">
            <v>68519905005</v>
          </cell>
          <cell r="I2347">
            <v>144030883</v>
          </cell>
        </row>
        <row r="2348">
          <cell r="H2348" t="str">
            <v>68519905010</v>
          </cell>
          <cell r="I2348">
            <v>46254826.509999998</v>
          </cell>
        </row>
        <row r="2349">
          <cell r="H2349" t="str">
            <v>68519905020</v>
          </cell>
          <cell r="I2349">
            <v>8820800</v>
          </cell>
        </row>
        <row r="2350">
          <cell r="H2350" t="str">
            <v>68519905040</v>
          </cell>
          <cell r="I2350">
            <v>13000</v>
          </cell>
        </row>
        <row r="2351">
          <cell r="H2351" t="str">
            <v>68519905050</v>
          </cell>
          <cell r="I2351">
            <v>1148460</v>
          </cell>
        </row>
        <row r="2352">
          <cell r="H2352" t="str">
            <v>68519905055</v>
          </cell>
          <cell r="I2352">
            <v>992056</v>
          </cell>
        </row>
        <row r="2353">
          <cell r="H2353" t="str">
            <v>110199095</v>
          </cell>
          <cell r="I2353">
            <v>-2500000</v>
          </cell>
        </row>
        <row r="2354">
          <cell r="H2354" t="str">
            <v>685199095</v>
          </cell>
          <cell r="I2354">
            <v>237500000</v>
          </cell>
        </row>
        <row r="2355">
          <cell r="H2355" t="str">
            <v>11019909510</v>
          </cell>
          <cell r="I2355">
            <v>-2500000</v>
          </cell>
        </row>
        <row r="2356">
          <cell r="H2356" t="str">
            <v>68519909510</v>
          </cell>
          <cell r="I2356">
            <v>237500000</v>
          </cell>
        </row>
        <row r="2357">
          <cell r="H2357" t="str">
            <v>685199099</v>
          </cell>
          <cell r="I2357">
            <v>-53085956</v>
          </cell>
        </row>
        <row r="2358">
          <cell r="H2358" t="str">
            <v>68519909905</v>
          </cell>
          <cell r="I2358">
            <v>-42111640</v>
          </cell>
        </row>
        <row r="2359">
          <cell r="H2359" t="str">
            <v>68519909915</v>
          </cell>
          <cell r="I2359">
            <v>-8820800</v>
          </cell>
        </row>
        <row r="2360">
          <cell r="H2360" t="str">
            <v>68519909935</v>
          </cell>
          <cell r="I2360">
            <v>-13000</v>
          </cell>
        </row>
        <row r="2361">
          <cell r="H2361" t="str">
            <v>68519909990</v>
          </cell>
          <cell r="I2361">
            <v>-2140516</v>
          </cell>
        </row>
        <row r="2362">
          <cell r="H2362" t="str">
            <v>1011995</v>
          </cell>
          <cell r="I2362">
            <v>1216305763</v>
          </cell>
        </row>
        <row r="2363">
          <cell r="H2363" t="str">
            <v>1021995</v>
          </cell>
          <cell r="I2363">
            <v>485663135</v>
          </cell>
        </row>
        <row r="2364">
          <cell r="H2364" t="str">
            <v>1041995</v>
          </cell>
          <cell r="I2364">
            <v>29181411</v>
          </cell>
        </row>
        <row r="2365">
          <cell r="H2365" t="str">
            <v>1071995</v>
          </cell>
          <cell r="I2365">
            <v>70141806</v>
          </cell>
        </row>
        <row r="2366">
          <cell r="H2366" t="str">
            <v>1101995</v>
          </cell>
          <cell r="I2366">
            <v>71188047</v>
          </cell>
        </row>
        <row r="2367">
          <cell r="H2367" t="str">
            <v>1111995</v>
          </cell>
          <cell r="I2367">
            <v>2984738.93</v>
          </cell>
        </row>
        <row r="2368">
          <cell r="H2368" t="str">
            <v>6851995</v>
          </cell>
          <cell r="I2368">
            <v>413916546.49000001</v>
          </cell>
        </row>
        <row r="2369">
          <cell r="H2369" t="str">
            <v>101199510</v>
          </cell>
          <cell r="I2369">
            <v>1216305763</v>
          </cell>
        </row>
        <row r="2370">
          <cell r="H2370" t="str">
            <v>102199510</v>
          </cell>
          <cell r="I2370">
            <v>485663135</v>
          </cell>
        </row>
        <row r="2371">
          <cell r="H2371" t="str">
            <v>104199510</v>
          </cell>
          <cell r="I2371">
            <v>29181411</v>
          </cell>
        </row>
        <row r="2372">
          <cell r="H2372" t="str">
            <v>107199510</v>
          </cell>
          <cell r="I2372">
            <v>70141806</v>
          </cell>
        </row>
        <row r="2373">
          <cell r="H2373" t="str">
            <v>110199510</v>
          </cell>
          <cell r="I2373">
            <v>71188047</v>
          </cell>
        </row>
        <row r="2374">
          <cell r="H2374" t="str">
            <v>111199510</v>
          </cell>
          <cell r="I2374">
            <v>2984738.93</v>
          </cell>
        </row>
        <row r="2375">
          <cell r="H2375" t="str">
            <v>10119951005</v>
          </cell>
          <cell r="I2375">
            <v>166220001</v>
          </cell>
        </row>
        <row r="2376">
          <cell r="H2376" t="str">
            <v>10219951005</v>
          </cell>
          <cell r="I2376">
            <v>140788134</v>
          </cell>
        </row>
        <row r="2377">
          <cell r="H2377" t="str">
            <v>10419951005</v>
          </cell>
          <cell r="I2377">
            <v>16560000</v>
          </cell>
        </row>
        <row r="2378">
          <cell r="H2378" t="str">
            <v>10719951005</v>
          </cell>
          <cell r="I2378">
            <v>9956000</v>
          </cell>
        </row>
        <row r="2379">
          <cell r="H2379" t="str">
            <v>11119951005</v>
          </cell>
          <cell r="I2379">
            <v>2984738.93</v>
          </cell>
        </row>
        <row r="2380">
          <cell r="H2380" t="str">
            <v>10119951010</v>
          </cell>
          <cell r="I2380">
            <v>1050085762</v>
          </cell>
        </row>
        <row r="2381">
          <cell r="H2381" t="str">
            <v>10219951010</v>
          </cell>
          <cell r="I2381">
            <v>344875001</v>
          </cell>
        </row>
        <row r="2382">
          <cell r="H2382" t="str">
            <v>10419951010</v>
          </cell>
          <cell r="I2382">
            <v>12621411</v>
          </cell>
        </row>
        <row r="2383">
          <cell r="H2383" t="str">
            <v>10719951010</v>
          </cell>
          <cell r="I2383">
            <v>60185806</v>
          </cell>
        </row>
        <row r="2384">
          <cell r="H2384" t="str">
            <v>11019951010</v>
          </cell>
          <cell r="I2384">
            <v>71188047</v>
          </cell>
        </row>
        <row r="2385">
          <cell r="H2385" t="str">
            <v>685199595</v>
          </cell>
          <cell r="I2385">
            <v>413916546.49000001</v>
          </cell>
        </row>
        <row r="2386">
          <cell r="H2386" t="str">
            <v>68519959510</v>
          </cell>
          <cell r="I2386">
            <v>53427917</v>
          </cell>
        </row>
        <row r="2387">
          <cell r="H2387" t="str">
            <v>68519959515</v>
          </cell>
          <cell r="I2387">
            <v>360488629.49000001</v>
          </cell>
        </row>
        <row r="2388">
          <cell r="H2388" t="str">
            <v>1011999</v>
          </cell>
          <cell r="I2388">
            <v>-41987919</v>
          </cell>
        </row>
        <row r="2389">
          <cell r="H2389" t="str">
            <v>1021999</v>
          </cell>
          <cell r="I2389">
            <v>-180882</v>
          </cell>
        </row>
        <row r="2390">
          <cell r="H2390" t="str">
            <v>1031999</v>
          </cell>
          <cell r="I2390">
            <v>-35000</v>
          </cell>
        </row>
        <row r="2391">
          <cell r="H2391" t="str">
            <v>1041999</v>
          </cell>
          <cell r="I2391">
            <v>-443692</v>
          </cell>
        </row>
        <row r="2392">
          <cell r="H2392" t="str">
            <v>1071999</v>
          </cell>
          <cell r="I2392">
            <v>-40000</v>
          </cell>
        </row>
        <row r="2393">
          <cell r="H2393" t="str">
            <v>1091999</v>
          </cell>
          <cell r="I2393">
            <v>-80000</v>
          </cell>
        </row>
        <row r="2394">
          <cell r="H2394" t="str">
            <v>1111999</v>
          </cell>
          <cell r="I2394">
            <v>-100273132.75</v>
          </cell>
        </row>
        <row r="2395">
          <cell r="H2395" t="str">
            <v>1141999</v>
          </cell>
          <cell r="I2395">
            <v>-20024310</v>
          </cell>
        </row>
        <row r="2396">
          <cell r="H2396" t="str">
            <v>6851999</v>
          </cell>
          <cell r="I2396">
            <v>-193086631</v>
          </cell>
        </row>
        <row r="2397">
          <cell r="H2397" t="str">
            <v>101199910</v>
          </cell>
          <cell r="I2397">
            <v>-1921005</v>
          </cell>
        </row>
        <row r="2398">
          <cell r="H2398" t="str">
            <v>102199910</v>
          </cell>
          <cell r="I2398">
            <v>-180882</v>
          </cell>
        </row>
        <row r="2399">
          <cell r="H2399" t="str">
            <v>103199910</v>
          </cell>
          <cell r="I2399">
            <v>-35000</v>
          </cell>
        </row>
        <row r="2400">
          <cell r="H2400" t="str">
            <v>107199910</v>
          </cell>
          <cell r="I2400">
            <v>-40000</v>
          </cell>
        </row>
        <row r="2401">
          <cell r="H2401" t="str">
            <v>109199910</v>
          </cell>
          <cell r="I2401">
            <v>-80000</v>
          </cell>
        </row>
        <row r="2402">
          <cell r="H2402" t="str">
            <v>10119991010</v>
          </cell>
          <cell r="I2402">
            <v>-1921005</v>
          </cell>
        </row>
        <row r="2403">
          <cell r="H2403" t="str">
            <v>10219991010</v>
          </cell>
          <cell r="I2403">
            <v>-180882</v>
          </cell>
        </row>
        <row r="2404">
          <cell r="H2404" t="str">
            <v>10319991010</v>
          </cell>
          <cell r="I2404">
            <v>-35000</v>
          </cell>
        </row>
        <row r="2405">
          <cell r="H2405" t="str">
            <v>10719991010</v>
          </cell>
          <cell r="I2405">
            <v>-40000</v>
          </cell>
        </row>
        <row r="2406">
          <cell r="H2406" t="str">
            <v>10919991010</v>
          </cell>
          <cell r="I2406">
            <v>-80000</v>
          </cell>
        </row>
        <row r="2407">
          <cell r="H2407" t="str">
            <v>101199920</v>
          </cell>
          <cell r="I2407">
            <v>-27814084</v>
          </cell>
        </row>
        <row r="2408">
          <cell r="H2408" t="str">
            <v>111199920</v>
          </cell>
          <cell r="I2408">
            <v>-84540670.75</v>
          </cell>
        </row>
        <row r="2409">
          <cell r="H2409" t="str">
            <v>10119992005</v>
          </cell>
          <cell r="I2409">
            <v>-27814084</v>
          </cell>
        </row>
        <row r="2410">
          <cell r="H2410" t="str">
            <v>11119992005</v>
          </cell>
          <cell r="I2410">
            <v>-84540670.75</v>
          </cell>
        </row>
        <row r="2411">
          <cell r="H2411" t="str">
            <v>101199925</v>
          </cell>
          <cell r="I2411">
            <v>-12252830</v>
          </cell>
        </row>
        <row r="2412">
          <cell r="H2412" t="str">
            <v>104199925</v>
          </cell>
          <cell r="I2412">
            <v>-443692</v>
          </cell>
        </row>
        <row r="2413">
          <cell r="H2413" t="str">
            <v>111199925</v>
          </cell>
          <cell r="I2413">
            <v>-15732462</v>
          </cell>
        </row>
        <row r="2414">
          <cell r="H2414" t="str">
            <v>114199925</v>
          </cell>
          <cell r="I2414">
            <v>-20024310</v>
          </cell>
        </row>
        <row r="2415">
          <cell r="H2415" t="str">
            <v>11119992510</v>
          </cell>
          <cell r="I2415">
            <v>-15732462</v>
          </cell>
        </row>
        <row r="2416">
          <cell r="H2416" t="str">
            <v>11419992510</v>
          </cell>
          <cell r="I2416">
            <v>-20024310</v>
          </cell>
        </row>
        <row r="2417">
          <cell r="H2417" t="str">
            <v>10119992515</v>
          </cell>
          <cell r="I2417">
            <v>-12252830</v>
          </cell>
        </row>
        <row r="2418">
          <cell r="H2418" t="str">
            <v>10419992515</v>
          </cell>
          <cell r="I2418">
            <v>-443692</v>
          </cell>
        </row>
        <row r="2419">
          <cell r="H2419" t="str">
            <v>68519993500008000061506</v>
          </cell>
          <cell r="I2419">
            <v>-36404178</v>
          </cell>
        </row>
        <row r="2420">
          <cell r="H2420" t="str">
            <v>68519993500008001670341</v>
          </cell>
          <cell r="I2420">
            <v>-1069671</v>
          </cell>
        </row>
        <row r="2421">
          <cell r="H2421" t="str">
            <v>68519993500008002371560</v>
          </cell>
          <cell r="I2421">
            <v>-32731920</v>
          </cell>
        </row>
        <row r="2422">
          <cell r="H2422" t="str">
            <v>68519993500008300086861</v>
          </cell>
          <cell r="I2422">
            <v>-4941305</v>
          </cell>
        </row>
        <row r="2423">
          <cell r="H2423" t="str">
            <v>68519993500008301079615</v>
          </cell>
          <cell r="I2423">
            <v>-2414000</v>
          </cell>
        </row>
        <row r="2424">
          <cell r="H2424" t="str">
            <v>68519993500008600284155</v>
          </cell>
          <cell r="I2424">
            <v>-12936678</v>
          </cell>
        </row>
        <row r="2425">
          <cell r="H2425" t="str">
            <v>68519993500008600345941</v>
          </cell>
          <cell r="I2425">
            <v>-1377600</v>
          </cell>
        </row>
        <row r="2426">
          <cell r="H2426" t="str">
            <v>68519993500008605169998</v>
          </cell>
          <cell r="I2426">
            <v>-1301100</v>
          </cell>
        </row>
        <row r="2427">
          <cell r="H2427" t="str">
            <v>68519993500008911034689</v>
          </cell>
          <cell r="I2427">
            <v>-68655179</v>
          </cell>
        </row>
        <row r="2428">
          <cell r="H2428" t="str">
            <v>68519993500009000543778</v>
          </cell>
          <cell r="I2428">
            <v>-31255000</v>
          </cell>
        </row>
        <row r="2429">
          <cell r="H2429" t="str">
            <v>1012</v>
          </cell>
          <cell r="I2429">
            <v>-24346678536.503799</v>
          </cell>
        </row>
        <row r="2430">
          <cell r="H2430" t="str">
            <v>1022</v>
          </cell>
          <cell r="I2430">
            <v>-10988516272.18</v>
          </cell>
        </row>
        <row r="2431">
          <cell r="H2431" t="str">
            <v>1032</v>
          </cell>
          <cell r="I2431">
            <v>-3612092476.8099999</v>
          </cell>
        </row>
        <row r="2432">
          <cell r="H2432" t="str">
            <v>1042</v>
          </cell>
          <cell r="I2432">
            <v>-2838376635.5700002</v>
          </cell>
        </row>
        <row r="2433">
          <cell r="H2433" t="str">
            <v>1052</v>
          </cell>
          <cell r="I2433">
            <v>-3216469723.1399999</v>
          </cell>
        </row>
        <row r="2434">
          <cell r="H2434" t="str">
            <v>1072</v>
          </cell>
          <cell r="I2434">
            <v>-1189700924.25</v>
          </cell>
        </row>
        <row r="2435">
          <cell r="H2435" t="str">
            <v>1082</v>
          </cell>
          <cell r="I2435">
            <v>-1431919412.8399999</v>
          </cell>
        </row>
        <row r="2436">
          <cell r="H2436" t="str">
            <v>1092</v>
          </cell>
          <cell r="I2436">
            <v>-2714423132.2399998</v>
          </cell>
        </row>
        <row r="2437">
          <cell r="H2437" t="str">
            <v>1102</v>
          </cell>
          <cell r="I2437">
            <v>-4334658878.96</v>
          </cell>
        </row>
        <row r="2438">
          <cell r="H2438" t="str">
            <v>1112</v>
          </cell>
          <cell r="I2438">
            <v>-4348952867.6599998</v>
          </cell>
        </row>
        <row r="2439">
          <cell r="H2439" t="str">
            <v>1122</v>
          </cell>
          <cell r="I2439">
            <v>-733076727.76999998</v>
          </cell>
        </row>
        <row r="2440">
          <cell r="H2440" t="str">
            <v>1132</v>
          </cell>
          <cell r="I2440">
            <v>-1790058967.45</v>
          </cell>
        </row>
        <row r="2441">
          <cell r="H2441" t="str">
            <v>1142</v>
          </cell>
          <cell r="I2441">
            <v>-2277978071.0999999</v>
          </cell>
        </row>
        <row r="2442">
          <cell r="H2442" t="str">
            <v>6852</v>
          </cell>
          <cell r="I2442">
            <v>12149988749.6</v>
          </cell>
        </row>
        <row r="2443">
          <cell r="H2443" t="str">
            <v>10121</v>
          </cell>
          <cell r="I2443">
            <v>-16433447237.16</v>
          </cell>
        </row>
        <row r="2444">
          <cell r="H2444" t="str">
            <v>10221</v>
          </cell>
          <cell r="I2444">
            <v>-5074961012.8199997</v>
          </cell>
        </row>
        <row r="2445">
          <cell r="H2445" t="str">
            <v>10321</v>
          </cell>
          <cell r="I2445">
            <v>-1850570715.4400001</v>
          </cell>
        </row>
        <row r="2446">
          <cell r="H2446" t="str">
            <v>10421</v>
          </cell>
          <cell r="I2446">
            <v>-2728861866.5599999</v>
          </cell>
        </row>
        <row r="2447">
          <cell r="H2447" t="str">
            <v>10521</v>
          </cell>
          <cell r="I2447">
            <v>-1238915776.05</v>
          </cell>
        </row>
        <row r="2448">
          <cell r="H2448" t="str">
            <v>10721</v>
          </cell>
          <cell r="I2448">
            <v>-622305285.38</v>
          </cell>
        </row>
        <row r="2449">
          <cell r="H2449" t="str">
            <v>10821</v>
          </cell>
          <cell r="I2449">
            <v>-839199088.51999998</v>
          </cell>
        </row>
        <row r="2450">
          <cell r="H2450" t="str">
            <v>10921</v>
          </cell>
          <cell r="I2450">
            <v>-1547323063.8900001</v>
          </cell>
        </row>
        <row r="2451">
          <cell r="H2451" t="str">
            <v>11021</v>
          </cell>
          <cell r="I2451">
            <v>-3096940264.5900002</v>
          </cell>
        </row>
        <row r="2452">
          <cell r="H2452" t="str">
            <v>11121</v>
          </cell>
          <cell r="I2452">
            <v>-2016774167.8</v>
          </cell>
        </row>
        <row r="2453">
          <cell r="H2453" t="str">
            <v>11221</v>
          </cell>
          <cell r="I2453">
            <v>-626682002.73000002</v>
          </cell>
        </row>
        <row r="2454">
          <cell r="H2454" t="str">
            <v>11321</v>
          </cell>
          <cell r="I2454">
            <v>-1231988824.6600001</v>
          </cell>
        </row>
        <row r="2455">
          <cell r="H2455" t="str">
            <v>11421</v>
          </cell>
          <cell r="I2455">
            <v>-897735221.65999997</v>
          </cell>
        </row>
        <row r="2456">
          <cell r="H2456" t="str">
            <v>1012105</v>
          </cell>
          <cell r="I2456">
            <v>-8339043387.4200001</v>
          </cell>
        </row>
        <row r="2457">
          <cell r="H2457" t="str">
            <v>1022105</v>
          </cell>
          <cell r="I2457">
            <v>-3533752136.8200002</v>
          </cell>
        </row>
        <row r="2458">
          <cell r="H2458" t="str">
            <v>1032105</v>
          </cell>
          <cell r="I2458">
            <v>-1441559532.7</v>
          </cell>
        </row>
        <row r="2459">
          <cell r="H2459" t="str">
            <v>1042105</v>
          </cell>
          <cell r="I2459">
            <v>-1894771269.5599999</v>
          </cell>
        </row>
        <row r="2460">
          <cell r="H2460" t="str">
            <v>1052105</v>
          </cell>
          <cell r="I2460">
            <v>-922617838.04999995</v>
          </cell>
        </row>
        <row r="2461">
          <cell r="H2461" t="str">
            <v>1072105</v>
          </cell>
          <cell r="I2461">
            <v>-470238115.38</v>
          </cell>
        </row>
        <row r="2462">
          <cell r="H2462" t="str">
            <v>1082105</v>
          </cell>
          <cell r="I2462">
            <v>-712238543.51999998</v>
          </cell>
        </row>
        <row r="2463">
          <cell r="H2463" t="str">
            <v>1092105</v>
          </cell>
          <cell r="I2463">
            <v>-1221753257.8900001</v>
          </cell>
        </row>
        <row r="2464">
          <cell r="H2464" t="str">
            <v>1102105</v>
          </cell>
          <cell r="I2464">
            <v>-1429582319.1300001</v>
          </cell>
        </row>
        <row r="2465">
          <cell r="H2465" t="str">
            <v>1112105</v>
          </cell>
          <cell r="I2465">
            <v>-1511271951.73</v>
          </cell>
        </row>
        <row r="2466">
          <cell r="H2466" t="str">
            <v>1122105</v>
          </cell>
          <cell r="I2466">
            <v>-490491917.73000002</v>
          </cell>
        </row>
        <row r="2467">
          <cell r="H2467" t="str">
            <v>1132105</v>
          </cell>
          <cell r="I2467">
            <v>-838195536.65999997</v>
          </cell>
        </row>
        <row r="2468">
          <cell r="H2468" t="str">
            <v>1142105</v>
          </cell>
          <cell r="I2468">
            <v>-561901228.30999994</v>
          </cell>
        </row>
        <row r="2469">
          <cell r="H2469" t="str">
            <v>101210505</v>
          </cell>
          <cell r="I2469">
            <v>-8339043387.4200001</v>
          </cell>
        </row>
        <row r="2470">
          <cell r="H2470" t="str">
            <v>102210505</v>
          </cell>
          <cell r="I2470">
            <v>-3533752136.8200002</v>
          </cell>
        </row>
        <row r="2471">
          <cell r="H2471" t="str">
            <v>103210505</v>
          </cell>
          <cell r="I2471">
            <v>-1441559532.7</v>
          </cell>
        </row>
        <row r="2472">
          <cell r="H2472" t="str">
            <v>104210505</v>
          </cell>
          <cell r="I2472">
            <v>-1894771269.5599999</v>
          </cell>
        </row>
        <row r="2473">
          <cell r="H2473" t="str">
            <v>105210505</v>
          </cell>
          <cell r="I2473">
            <v>-922617838.04999995</v>
          </cell>
        </row>
        <row r="2474">
          <cell r="H2474" t="str">
            <v>107210505</v>
          </cell>
          <cell r="I2474">
            <v>-470238115.38</v>
          </cell>
        </row>
        <row r="2475">
          <cell r="H2475" t="str">
            <v>108210505</v>
          </cell>
          <cell r="I2475">
            <v>-712238543.51999998</v>
          </cell>
        </row>
        <row r="2476">
          <cell r="H2476" t="str">
            <v>109210505</v>
          </cell>
          <cell r="I2476">
            <v>-1221753257.8900001</v>
          </cell>
        </row>
        <row r="2477">
          <cell r="H2477" t="str">
            <v>110210505</v>
          </cell>
          <cell r="I2477">
            <v>-1429582319.1300001</v>
          </cell>
        </row>
        <row r="2478">
          <cell r="H2478" t="str">
            <v>111210505</v>
          </cell>
          <cell r="I2478">
            <v>-1511271951.73</v>
          </cell>
        </row>
        <row r="2479">
          <cell r="H2479" t="str">
            <v>112210505</v>
          </cell>
          <cell r="I2479">
            <v>-490491917.73000002</v>
          </cell>
        </row>
        <row r="2480">
          <cell r="H2480" t="str">
            <v>113210505</v>
          </cell>
          <cell r="I2480">
            <v>-838195536.65999997</v>
          </cell>
        </row>
        <row r="2481">
          <cell r="H2481" t="str">
            <v>114210505</v>
          </cell>
          <cell r="I2481">
            <v>-561901228.30999994</v>
          </cell>
        </row>
        <row r="2482">
          <cell r="H2482" t="str">
            <v>10121050505</v>
          </cell>
          <cell r="I2482">
            <v>-5155252644.5200005</v>
          </cell>
        </row>
        <row r="2483">
          <cell r="H2483" t="str">
            <v>10221050505</v>
          </cell>
          <cell r="I2483">
            <v>-2089262831.9200001</v>
          </cell>
        </row>
        <row r="2484">
          <cell r="H2484" t="str">
            <v>10321050505</v>
          </cell>
          <cell r="I2484">
            <v>-955840059.85000002</v>
          </cell>
        </row>
        <row r="2485">
          <cell r="H2485" t="str">
            <v>10421050505</v>
          </cell>
          <cell r="I2485">
            <v>-1290532841.55</v>
          </cell>
        </row>
        <row r="2486">
          <cell r="H2486" t="str">
            <v>10521050505</v>
          </cell>
          <cell r="I2486">
            <v>-624837786.33000004</v>
          </cell>
        </row>
        <row r="2487">
          <cell r="H2487" t="str">
            <v>10721050505</v>
          </cell>
          <cell r="I2487">
            <v>-305879649.39999998</v>
          </cell>
        </row>
        <row r="2488">
          <cell r="H2488" t="str">
            <v>10821050505</v>
          </cell>
          <cell r="I2488">
            <v>-412829423.07999998</v>
          </cell>
        </row>
        <row r="2489">
          <cell r="H2489" t="str">
            <v>10921050505</v>
          </cell>
          <cell r="I2489">
            <v>-841477720.16999996</v>
          </cell>
        </row>
        <row r="2490">
          <cell r="H2490" t="str">
            <v>11021050505</v>
          </cell>
          <cell r="I2490">
            <v>-1093255515.1500001</v>
          </cell>
        </row>
        <row r="2491">
          <cell r="H2491" t="str">
            <v>11121050505</v>
          </cell>
          <cell r="I2491">
            <v>-1075935416.8499999</v>
          </cell>
        </row>
        <row r="2492">
          <cell r="H2492" t="str">
            <v>11221050505</v>
          </cell>
          <cell r="I2492">
            <v>-382419703.88999999</v>
          </cell>
        </row>
        <row r="2493">
          <cell r="H2493" t="str">
            <v>11321050505</v>
          </cell>
          <cell r="I2493">
            <v>-514608604.19999999</v>
          </cell>
        </row>
        <row r="2494">
          <cell r="H2494" t="str">
            <v>11421050505</v>
          </cell>
          <cell r="I2494">
            <v>-419545191.32999998</v>
          </cell>
        </row>
        <row r="2495">
          <cell r="H2495" t="str">
            <v>10121050510</v>
          </cell>
          <cell r="I2495">
            <v>-2767645950.6100001</v>
          </cell>
        </row>
        <row r="2496">
          <cell r="H2496" t="str">
            <v>10221050510</v>
          </cell>
          <cell r="I2496">
            <v>-1224567450.9000001</v>
          </cell>
        </row>
        <row r="2497">
          <cell r="H2497" t="str">
            <v>10321050510</v>
          </cell>
          <cell r="I2497">
            <v>-362472942.97000003</v>
          </cell>
        </row>
        <row r="2498">
          <cell r="H2498" t="str">
            <v>10421050510</v>
          </cell>
          <cell r="I2498">
            <v>-481531048.00999999</v>
          </cell>
        </row>
        <row r="2499">
          <cell r="H2499" t="str">
            <v>10521050510</v>
          </cell>
          <cell r="I2499">
            <v>-207207375.72</v>
          </cell>
        </row>
        <row r="2500">
          <cell r="H2500" t="str">
            <v>10721050510</v>
          </cell>
          <cell r="I2500">
            <v>-113006902.98</v>
          </cell>
        </row>
        <row r="2501">
          <cell r="H2501" t="str">
            <v>10821050510</v>
          </cell>
          <cell r="I2501">
            <v>-264397525.44</v>
          </cell>
        </row>
        <row r="2502">
          <cell r="H2502" t="str">
            <v>10921050510</v>
          </cell>
          <cell r="I2502">
            <v>-313972605.72000003</v>
          </cell>
        </row>
        <row r="2503">
          <cell r="H2503" t="str">
            <v>11021050510</v>
          </cell>
          <cell r="I2503">
            <v>-233393654.94999999</v>
          </cell>
        </row>
        <row r="2504">
          <cell r="H2504" t="str">
            <v>11121050510</v>
          </cell>
          <cell r="I2504">
            <v>-340773102.92000002</v>
          </cell>
        </row>
        <row r="2505">
          <cell r="H2505" t="str">
            <v>11221050510</v>
          </cell>
          <cell r="I2505">
            <v>-84666734.840000004</v>
          </cell>
        </row>
        <row r="2506">
          <cell r="H2506" t="str">
            <v>11321050510</v>
          </cell>
          <cell r="I2506">
            <v>-249957359.46000001</v>
          </cell>
        </row>
        <row r="2507">
          <cell r="H2507" t="str">
            <v>11421050510</v>
          </cell>
          <cell r="I2507">
            <v>-98347961.980000004</v>
          </cell>
        </row>
        <row r="2508">
          <cell r="H2508" t="str">
            <v>10121050515</v>
          </cell>
          <cell r="I2508">
            <v>-375746678.76999998</v>
          </cell>
        </row>
        <row r="2509">
          <cell r="H2509" t="str">
            <v>10221050515</v>
          </cell>
          <cell r="I2509">
            <v>-163449996</v>
          </cell>
        </row>
        <row r="2510">
          <cell r="H2510" t="str">
            <v>10321050515</v>
          </cell>
          <cell r="I2510">
            <v>-112494450.88</v>
          </cell>
        </row>
        <row r="2511">
          <cell r="H2511" t="str">
            <v>10421050515</v>
          </cell>
          <cell r="I2511">
            <v>-112076429</v>
          </cell>
        </row>
        <row r="2512">
          <cell r="H2512" t="str">
            <v>10521050515</v>
          </cell>
          <cell r="I2512">
            <v>-80692441</v>
          </cell>
        </row>
        <row r="2513">
          <cell r="H2513" t="str">
            <v>10721050515</v>
          </cell>
          <cell r="I2513">
            <v>-42419823</v>
          </cell>
        </row>
        <row r="2514">
          <cell r="H2514" t="str">
            <v>10821050515</v>
          </cell>
          <cell r="I2514">
            <v>-25369917</v>
          </cell>
        </row>
        <row r="2515">
          <cell r="H2515" t="str">
            <v>10921050515</v>
          </cell>
          <cell r="I2515">
            <v>-61309120</v>
          </cell>
        </row>
        <row r="2516">
          <cell r="H2516" t="str">
            <v>11021050515</v>
          </cell>
          <cell r="I2516">
            <v>-97526079.030000001</v>
          </cell>
        </row>
        <row r="2517">
          <cell r="H2517" t="str">
            <v>11121050515</v>
          </cell>
          <cell r="I2517">
            <v>-94563431.959999993</v>
          </cell>
        </row>
        <row r="2518">
          <cell r="H2518" t="str">
            <v>11221050515</v>
          </cell>
          <cell r="I2518">
            <v>-22970385</v>
          </cell>
        </row>
        <row r="2519">
          <cell r="H2519" t="str">
            <v>11321050515</v>
          </cell>
          <cell r="I2519">
            <v>-41727243</v>
          </cell>
        </row>
        <row r="2520">
          <cell r="H2520" t="str">
            <v>11421050515</v>
          </cell>
          <cell r="I2520">
            <v>-43718207</v>
          </cell>
        </row>
        <row r="2521">
          <cell r="H2521" t="str">
            <v>10121050520</v>
          </cell>
          <cell r="I2521">
            <v>-40398113.520000003</v>
          </cell>
        </row>
        <row r="2522">
          <cell r="H2522" t="str">
            <v>10221050520</v>
          </cell>
          <cell r="I2522">
            <v>-56471858</v>
          </cell>
        </row>
        <row r="2523">
          <cell r="H2523" t="str">
            <v>10321050520</v>
          </cell>
          <cell r="I2523">
            <v>-10752079</v>
          </cell>
        </row>
        <row r="2524">
          <cell r="H2524" t="str">
            <v>10421050520</v>
          </cell>
          <cell r="I2524">
            <v>-10630951</v>
          </cell>
        </row>
        <row r="2525">
          <cell r="H2525" t="str">
            <v>10521050520</v>
          </cell>
          <cell r="I2525">
            <v>-9880235</v>
          </cell>
        </row>
        <row r="2526">
          <cell r="H2526" t="str">
            <v>10721050520</v>
          </cell>
          <cell r="I2526">
            <v>-8931740</v>
          </cell>
        </row>
        <row r="2527">
          <cell r="H2527" t="str">
            <v>10821050520</v>
          </cell>
          <cell r="I2527">
            <v>-9641678</v>
          </cell>
        </row>
        <row r="2528">
          <cell r="H2528" t="str">
            <v>10921050520</v>
          </cell>
          <cell r="I2528">
            <v>-4993812</v>
          </cell>
        </row>
        <row r="2529">
          <cell r="H2529" t="str">
            <v>11021050520</v>
          </cell>
          <cell r="I2529">
            <v>-5407070</v>
          </cell>
        </row>
        <row r="2530">
          <cell r="H2530" t="str">
            <v>11221050520</v>
          </cell>
          <cell r="I2530">
            <v>-435094</v>
          </cell>
        </row>
        <row r="2531">
          <cell r="H2531" t="str">
            <v>11321050520</v>
          </cell>
          <cell r="I2531">
            <v>-31902330</v>
          </cell>
        </row>
        <row r="2532">
          <cell r="H2532" t="str">
            <v>11421050520</v>
          </cell>
          <cell r="I2532">
            <v>-289868</v>
          </cell>
        </row>
        <row r="2533">
          <cell r="H2533" t="str">
            <v>1012110</v>
          </cell>
          <cell r="I2533">
            <v>-5643012785.79</v>
          </cell>
        </row>
        <row r="2534">
          <cell r="H2534" t="str">
            <v>1022110</v>
          </cell>
          <cell r="I2534">
            <v>-1480414074</v>
          </cell>
        </row>
        <row r="2535">
          <cell r="H2535" t="str">
            <v>1032110</v>
          </cell>
          <cell r="I2535">
            <v>-394595393.74000001</v>
          </cell>
        </row>
        <row r="2536">
          <cell r="H2536" t="str">
            <v>1042110</v>
          </cell>
          <cell r="I2536">
            <v>-817125307</v>
          </cell>
        </row>
        <row r="2537">
          <cell r="H2537" t="str">
            <v>1052110</v>
          </cell>
          <cell r="I2537">
            <v>-274181000</v>
          </cell>
        </row>
        <row r="2538">
          <cell r="H2538" t="str">
            <v>1072110</v>
          </cell>
          <cell r="I2538">
            <v>-134001368</v>
          </cell>
        </row>
        <row r="2539">
          <cell r="H2539" t="str">
            <v>1082110</v>
          </cell>
          <cell r="I2539">
            <v>-119700000</v>
          </cell>
        </row>
        <row r="2540">
          <cell r="H2540" t="str">
            <v>1092110</v>
          </cell>
          <cell r="I2540">
            <v>-323530000</v>
          </cell>
        </row>
        <row r="2541">
          <cell r="H2541" t="str">
            <v>1102110</v>
          </cell>
          <cell r="I2541">
            <v>-727559682</v>
          </cell>
        </row>
        <row r="2542">
          <cell r="H2542" t="str">
            <v>1112110</v>
          </cell>
          <cell r="I2542">
            <v>-455506967.25999999</v>
          </cell>
        </row>
        <row r="2543">
          <cell r="H2543" t="str">
            <v>1122110</v>
          </cell>
          <cell r="I2543">
            <v>-106940000</v>
          </cell>
        </row>
        <row r="2544">
          <cell r="H2544" t="str">
            <v>1132110</v>
          </cell>
          <cell r="I2544">
            <v>-338800000</v>
          </cell>
        </row>
        <row r="2545">
          <cell r="H2545" t="str">
            <v>1142110</v>
          </cell>
          <cell r="I2545">
            <v>-191534859</v>
          </cell>
        </row>
        <row r="2546">
          <cell r="H2546" t="str">
            <v>101211005</v>
          </cell>
          <cell r="I2546">
            <v>-4289426447.79</v>
          </cell>
        </row>
        <row r="2547">
          <cell r="H2547" t="str">
            <v>102211005</v>
          </cell>
          <cell r="I2547">
            <v>-1033393867</v>
          </cell>
        </row>
        <row r="2548">
          <cell r="H2548" t="str">
            <v>103211005</v>
          </cell>
          <cell r="I2548">
            <v>-310595393.74000001</v>
          </cell>
        </row>
        <row r="2549">
          <cell r="H2549" t="str">
            <v>104211005</v>
          </cell>
          <cell r="I2549">
            <v>-734058308</v>
          </cell>
        </row>
        <row r="2550">
          <cell r="H2550" t="str">
            <v>105211005</v>
          </cell>
          <cell r="I2550">
            <v>-267031000</v>
          </cell>
        </row>
        <row r="2551">
          <cell r="H2551" t="str">
            <v>107211005</v>
          </cell>
          <cell r="I2551">
            <v>-118501368</v>
          </cell>
        </row>
        <row r="2552">
          <cell r="H2552" t="str">
            <v>108211005</v>
          </cell>
          <cell r="I2552">
            <v>-115500000</v>
          </cell>
        </row>
        <row r="2553">
          <cell r="H2553" t="str">
            <v>109211005</v>
          </cell>
          <cell r="I2553">
            <v>-165130000</v>
          </cell>
        </row>
        <row r="2554">
          <cell r="H2554" t="str">
            <v>110211005</v>
          </cell>
          <cell r="I2554">
            <v>-598462856</v>
          </cell>
        </row>
        <row r="2555">
          <cell r="H2555" t="str">
            <v>111211005</v>
          </cell>
          <cell r="I2555">
            <v>-278666217.25999999</v>
          </cell>
        </row>
        <row r="2556">
          <cell r="H2556" t="str">
            <v>112211005</v>
          </cell>
          <cell r="I2556">
            <v>-8500000</v>
          </cell>
        </row>
        <row r="2557">
          <cell r="H2557" t="str">
            <v>113211005</v>
          </cell>
          <cell r="I2557">
            <v>-300080000</v>
          </cell>
        </row>
        <row r="2558">
          <cell r="H2558" t="str">
            <v>114211005</v>
          </cell>
          <cell r="I2558">
            <v>-109740000</v>
          </cell>
        </row>
        <row r="2559">
          <cell r="H2559" t="str">
            <v>10121100505</v>
          </cell>
          <cell r="I2559">
            <v>-4098274447.79</v>
          </cell>
        </row>
        <row r="2560">
          <cell r="H2560" t="str">
            <v>10221100505</v>
          </cell>
          <cell r="I2560">
            <v>-1018393867</v>
          </cell>
        </row>
        <row r="2561">
          <cell r="H2561" t="str">
            <v>10321100505</v>
          </cell>
          <cell r="I2561">
            <v>-306465393.74000001</v>
          </cell>
        </row>
        <row r="2562">
          <cell r="H2562" t="str">
            <v>10421100505</v>
          </cell>
          <cell r="I2562">
            <v>-729208308</v>
          </cell>
        </row>
        <row r="2563">
          <cell r="H2563" t="str">
            <v>10521100505</v>
          </cell>
          <cell r="I2563">
            <v>-263551000</v>
          </cell>
        </row>
        <row r="2564">
          <cell r="H2564" t="str">
            <v>10721100505</v>
          </cell>
          <cell r="I2564">
            <v>-88732368</v>
          </cell>
        </row>
        <row r="2565">
          <cell r="H2565" t="str">
            <v>10821100505</v>
          </cell>
          <cell r="I2565">
            <v>-115500000</v>
          </cell>
        </row>
        <row r="2566">
          <cell r="H2566" t="str">
            <v>10921100505</v>
          </cell>
          <cell r="I2566">
            <v>-165130000</v>
          </cell>
        </row>
        <row r="2567">
          <cell r="H2567" t="str">
            <v>11021100505</v>
          </cell>
          <cell r="I2567">
            <v>-511940280</v>
          </cell>
        </row>
        <row r="2568">
          <cell r="H2568" t="str">
            <v>11121100505</v>
          </cell>
          <cell r="I2568">
            <v>-278666217.25999999</v>
          </cell>
        </row>
        <row r="2569">
          <cell r="H2569" t="str">
            <v>11221100505</v>
          </cell>
          <cell r="I2569">
            <v>-8500000</v>
          </cell>
        </row>
        <row r="2570">
          <cell r="H2570" t="str">
            <v>11321100505</v>
          </cell>
          <cell r="I2570">
            <v>-300080000</v>
          </cell>
        </row>
        <row r="2571">
          <cell r="H2571" t="str">
            <v>11421100505</v>
          </cell>
          <cell r="I2571">
            <v>-96240000</v>
          </cell>
        </row>
        <row r="2572">
          <cell r="H2572" t="str">
            <v>10121100510</v>
          </cell>
          <cell r="I2572">
            <v>-191152000</v>
          </cell>
        </row>
        <row r="2573">
          <cell r="H2573" t="str">
            <v>10221100510</v>
          </cell>
          <cell r="I2573">
            <v>-15000000</v>
          </cell>
        </row>
        <row r="2574">
          <cell r="H2574" t="str">
            <v>10321100510</v>
          </cell>
          <cell r="I2574">
            <v>-4130000</v>
          </cell>
        </row>
        <row r="2575">
          <cell r="H2575" t="str">
            <v>10421100510</v>
          </cell>
          <cell r="I2575">
            <v>-4850000</v>
          </cell>
        </row>
        <row r="2576">
          <cell r="H2576" t="str">
            <v>10521100510</v>
          </cell>
          <cell r="I2576">
            <v>-3480000</v>
          </cell>
        </row>
        <row r="2577">
          <cell r="H2577" t="str">
            <v>10721100510</v>
          </cell>
          <cell r="I2577">
            <v>-29769000</v>
          </cell>
        </row>
        <row r="2578">
          <cell r="H2578" t="str">
            <v>11021100510</v>
          </cell>
          <cell r="I2578">
            <v>-86522576</v>
          </cell>
        </row>
        <row r="2579">
          <cell r="H2579" t="str">
            <v>11421100510</v>
          </cell>
          <cell r="I2579">
            <v>-13500000</v>
          </cell>
        </row>
        <row r="2580">
          <cell r="H2580" t="str">
            <v>101211010</v>
          </cell>
          <cell r="I2580">
            <v>-1350786338</v>
          </cell>
        </row>
        <row r="2581">
          <cell r="H2581" t="str">
            <v>102211010</v>
          </cell>
          <cell r="I2581">
            <v>-437020207</v>
          </cell>
        </row>
        <row r="2582">
          <cell r="H2582" t="str">
            <v>103211010</v>
          </cell>
          <cell r="I2582">
            <v>-84000000</v>
          </cell>
        </row>
        <row r="2583">
          <cell r="H2583" t="str">
            <v>104211010</v>
          </cell>
          <cell r="I2583">
            <v>-83066999</v>
          </cell>
        </row>
        <row r="2584">
          <cell r="H2584" t="str">
            <v>105211010</v>
          </cell>
          <cell r="I2584">
            <v>-7150000</v>
          </cell>
        </row>
        <row r="2585">
          <cell r="H2585" t="str">
            <v>107211010</v>
          </cell>
          <cell r="I2585">
            <v>-15500000</v>
          </cell>
        </row>
        <row r="2586">
          <cell r="H2586" t="str">
            <v>108211010</v>
          </cell>
          <cell r="I2586">
            <v>-4200000</v>
          </cell>
        </row>
        <row r="2587">
          <cell r="H2587" t="str">
            <v>109211010</v>
          </cell>
          <cell r="I2587">
            <v>-158400000</v>
          </cell>
        </row>
        <row r="2588">
          <cell r="H2588" t="str">
            <v>110211010</v>
          </cell>
          <cell r="I2588">
            <v>-129096826</v>
          </cell>
        </row>
        <row r="2589">
          <cell r="H2589" t="str">
            <v>111211010</v>
          </cell>
          <cell r="I2589">
            <v>-176840750</v>
          </cell>
        </row>
        <row r="2590">
          <cell r="H2590" t="str">
            <v>112211010</v>
          </cell>
          <cell r="I2590">
            <v>-98440000</v>
          </cell>
        </row>
        <row r="2591">
          <cell r="H2591" t="str">
            <v>113211010</v>
          </cell>
          <cell r="I2591">
            <v>-38720000</v>
          </cell>
        </row>
        <row r="2592">
          <cell r="H2592" t="str">
            <v>114211010</v>
          </cell>
          <cell r="I2592">
            <v>-81794859</v>
          </cell>
        </row>
        <row r="2593">
          <cell r="H2593" t="str">
            <v>10121101005</v>
          </cell>
          <cell r="I2593">
            <v>-1313456442</v>
          </cell>
        </row>
        <row r="2594">
          <cell r="H2594" t="str">
            <v>10221101005</v>
          </cell>
          <cell r="I2594">
            <v>-275982207</v>
          </cell>
        </row>
        <row r="2595">
          <cell r="H2595" t="str">
            <v>10321101005</v>
          </cell>
          <cell r="I2595">
            <v>-84000000</v>
          </cell>
        </row>
        <row r="2596">
          <cell r="H2596" t="str">
            <v>10421101005</v>
          </cell>
          <cell r="I2596">
            <v>-79566999</v>
          </cell>
        </row>
        <row r="2597">
          <cell r="H2597" t="str">
            <v>10521101005</v>
          </cell>
          <cell r="I2597">
            <v>-6900000</v>
          </cell>
        </row>
        <row r="2598">
          <cell r="H2598" t="str">
            <v>10721101005</v>
          </cell>
          <cell r="I2598">
            <v>-13000000</v>
          </cell>
        </row>
        <row r="2599">
          <cell r="H2599" t="str">
            <v>10821101005</v>
          </cell>
          <cell r="I2599">
            <v>-4200000</v>
          </cell>
        </row>
        <row r="2600">
          <cell r="H2600" t="str">
            <v>10921101005</v>
          </cell>
          <cell r="I2600">
            <v>-158400000</v>
          </cell>
        </row>
        <row r="2601">
          <cell r="H2601" t="str">
            <v>11021101005</v>
          </cell>
          <cell r="I2601">
            <v>-115268363</v>
          </cell>
        </row>
        <row r="2602">
          <cell r="H2602" t="str">
            <v>11121101005</v>
          </cell>
          <cell r="I2602">
            <v>-175340750</v>
          </cell>
        </row>
        <row r="2603">
          <cell r="H2603" t="str">
            <v>11221101005</v>
          </cell>
          <cell r="I2603">
            <v>-98100000</v>
          </cell>
        </row>
        <row r="2604">
          <cell r="H2604" t="str">
            <v>11321101005</v>
          </cell>
          <cell r="I2604">
            <v>-38720000</v>
          </cell>
        </row>
        <row r="2605">
          <cell r="H2605" t="str">
            <v>11421101005</v>
          </cell>
          <cell r="I2605">
            <v>-81794859</v>
          </cell>
        </row>
        <row r="2606">
          <cell r="H2606" t="str">
            <v>10121101010</v>
          </cell>
          <cell r="I2606">
            <v>-37329896</v>
          </cell>
        </row>
        <row r="2607">
          <cell r="H2607" t="str">
            <v>10221101010</v>
          </cell>
          <cell r="I2607">
            <v>-161038000</v>
          </cell>
        </row>
        <row r="2608">
          <cell r="H2608" t="str">
            <v>10421101010</v>
          </cell>
          <cell r="I2608">
            <v>-3500000</v>
          </cell>
        </row>
        <row r="2609">
          <cell r="H2609" t="str">
            <v>10521101010</v>
          </cell>
          <cell r="I2609">
            <v>-250000</v>
          </cell>
        </row>
        <row r="2610">
          <cell r="H2610" t="str">
            <v>10721101010</v>
          </cell>
          <cell r="I2610">
            <v>-2500000</v>
          </cell>
        </row>
        <row r="2611">
          <cell r="H2611" t="str">
            <v>11021101010</v>
          </cell>
          <cell r="I2611">
            <v>-13828463</v>
          </cell>
        </row>
        <row r="2612">
          <cell r="H2612" t="str">
            <v>11121101010</v>
          </cell>
          <cell r="I2612">
            <v>-1500000</v>
          </cell>
        </row>
        <row r="2613">
          <cell r="H2613" t="str">
            <v>11221101010</v>
          </cell>
          <cell r="I2613">
            <v>-340000</v>
          </cell>
        </row>
        <row r="2614">
          <cell r="H2614" t="str">
            <v>101211020</v>
          </cell>
          <cell r="I2614">
            <v>-2800000</v>
          </cell>
        </row>
        <row r="2615">
          <cell r="H2615" t="str">
            <v>102211020</v>
          </cell>
          <cell r="I2615">
            <v>-10000000</v>
          </cell>
        </row>
        <row r="2616">
          <cell r="H2616" t="str">
            <v>10121102005</v>
          </cell>
          <cell r="I2616">
            <v>-2800000</v>
          </cell>
        </row>
        <row r="2617">
          <cell r="H2617" t="str">
            <v>10221102005</v>
          </cell>
          <cell r="I2617">
            <v>-10000000</v>
          </cell>
        </row>
        <row r="2618">
          <cell r="H2618" t="str">
            <v>1012125</v>
          </cell>
          <cell r="I2618">
            <v>-2451391063.9499998</v>
          </cell>
        </row>
        <row r="2619">
          <cell r="H2619" t="str">
            <v>1022125</v>
          </cell>
          <cell r="I2619">
            <v>-60794802</v>
          </cell>
        </row>
        <row r="2620">
          <cell r="H2620" t="str">
            <v>1032125</v>
          </cell>
          <cell r="I2620">
            <v>-14415789</v>
          </cell>
        </row>
        <row r="2621">
          <cell r="H2621" t="str">
            <v>1042125</v>
          </cell>
          <cell r="I2621">
            <v>-16965290</v>
          </cell>
        </row>
        <row r="2622">
          <cell r="H2622" t="str">
            <v>1052125</v>
          </cell>
          <cell r="I2622">
            <v>-42116938</v>
          </cell>
        </row>
        <row r="2623">
          <cell r="H2623" t="str">
            <v>1072125</v>
          </cell>
          <cell r="I2623">
            <v>-18065802</v>
          </cell>
        </row>
        <row r="2624">
          <cell r="H2624" t="str">
            <v>1082125</v>
          </cell>
          <cell r="I2624">
            <v>-7260545</v>
          </cell>
        </row>
        <row r="2625">
          <cell r="H2625" t="str">
            <v>1092125</v>
          </cell>
          <cell r="I2625">
            <v>-2039806</v>
          </cell>
        </row>
        <row r="2626">
          <cell r="H2626" t="str">
            <v>1102125</v>
          </cell>
          <cell r="I2626">
            <v>-939798263.46000004</v>
          </cell>
        </row>
        <row r="2627">
          <cell r="H2627" t="str">
            <v>1112125</v>
          </cell>
          <cell r="I2627">
            <v>-49995248.810000002</v>
          </cell>
        </row>
        <row r="2628">
          <cell r="H2628" t="str">
            <v>1122125</v>
          </cell>
          <cell r="I2628">
            <v>-29250085</v>
          </cell>
        </row>
        <row r="2629">
          <cell r="H2629" t="str">
            <v>1132125</v>
          </cell>
          <cell r="I2629">
            <v>-54993288</v>
          </cell>
        </row>
        <row r="2630">
          <cell r="H2630" t="str">
            <v>1142125</v>
          </cell>
          <cell r="I2630">
            <v>-144299134.34999999</v>
          </cell>
        </row>
        <row r="2631">
          <cell r="H2631" t="str">
            <v>101212505</v>
          </cell>
          <cell r="I2631">
            <v>-2451391063.9499998</v>
          </cell>
        </row>
        <row r="2632">
          <cell r="H2632" t="str">
            <v>102212505</v>
          </cell>
          <cell r="I2632">
            <v>-60794802</v>
          </cell>
        </row>
        <row r="2633">
          <cell r="H2633" t="str">
            <v>103212505</v>
          </cell>
          <cell r="I2633">
            <v>-14415789</v>
          </cell>
        </row>
        <row r="2634">
          <cell r="H2634" t="str">
            <v>104212505</v>
          </cell>
          <cell r="I2634">
            <v>-16965290</v>
          </cell>
        </row>
        <row r="2635">
          <cell r="H2635" t="str">
            <v>105212505</v>
          </cell>
          <cell r="I2635">
            <v>-42116938</v>
          </cell>
        </row>
        <row r="2636">
          <cell r="H2636" t="str">
            <v>107212505</v>
          </cell>
          <cell r="I2636">
            <v>-18065802</v>
          </cell>
        </row>
        <row r="2637">
          <cell r="H2637" t="str">
            <v>108212505</v>
          </cell>
          <cell r="I2637">
            <v>-6910545</v>
          </cell>
        </row>
        <row r="2638">
          <cell r="H2638" t="str">
            <v>109212505</v>
          </cell>
          <cell r="I2638">
            <v>-2039806</v>
          </cell>
        </row>
        <row r="2639">
          <cell r="H2639" t="str">
            <v>110212505</v>
          </cell>
          <cell r="I2639">
            <v>-939798263.46000004</v>
          </cell>
        </row>
        <row r="2640">
          <cell r="H2640" t="str">
            <v>111212505</v>
          </cell>
          <cell r="I2640">
            <v>-49995248.810000002</v>
          </cell>
        </row>
        <row r="2641">
          <cell r="H2641" t="str">
            <v>112212505</v>
          </cell>
          <cell r="I2641">
            <v>-29250085</v>
          </cell>
        </row>
        <row r="2642">
          <cell r="H2642" t="str">
            <v>113212505</v>
          </cell>
          <cell r="I2642">
            <v>-54993288</v>
          </cell>
        </row>
        <row r="2643">
          <cell r="H2643" t="str">
            <v>114212505</v>
          </cell>
          <cell r="I2643">
            <v>-144299134.34999999</v>
          </cell>
        </row>
        <row r="2644">
          <cell r="H2644" t="str">
            <v>10121250505</v>
          </cell>
          <cell r="I2644">
            <v>-4283679</v>
          </cell>
        </row>
        <row r="2645">
          <cell r="H2645" t="str">
            <v>10221250505</v>
          </cell>
          <cell r="I2645">
            <v>-50739</v>
          </cell>
        </row>
        <row r="2646">
          <cell r="H2646" t="str">
            <v>10321250505</v>
          </cell>
          <cell r="I2646">
            <v>-663590</v>
          </cell>
        </row>
        <row r="2647">
          <cell r="H2647" t="str">
            <v>10421250505</v>
          </cell>
          <cell r="I2647">
            <v>-402033</v>
          </cell>
        </row>
        <row r="2648">
          <cell r="H2648" t="str">
            <v>10521250505</v>
          </cell>
          <cell r="I2648">
            <v>-2616264</v>
          </cell>
        </row>
        <row r="2649">
          <cell r="H2649" t="str">
            <v>10821250505</v>
          </cell>
          <cell r="I2649">
            <v>-2673044</v>
          </cell>
        </row>
        <row r="2650">
          <cell r="H2650" t="str">
            <v>11021250505</v>
          </cell>
          <cell r="I2650">
            <v>-1105123</v>
          </cell>
        </row>
        <row r="2651">
          <cell r="H2651" t="str">
            <v>11121250505</v>
          </cell>
          <cell r="I2651">
            <v>-1197334</v>
          </cell>
        </row>
        <row r="2652">
          <cell r="H2652" t="str">
            <v>11321250505</v>
          </cell>
          <cell r="I2652">
            <v>-30000</v>
          </cell>
        </row>
        <row r="2653">
          <cell r="H2653" t="str">
            <v>10121250510</v>
          </cell>
          <cell r="I2653">
            <v>-498505</v>
          </cell>
        </row>
        <row r="2654">
          <cell r="H2654" t="str">
            <v>10421250510</v>
          </cell>
          <cell r="I2654">
            <v>-162639</v>
          </cell>
        </row>
        <row r="2655">
          <cell r="H2655" t="str">
            <v>10521250510</v>
          </cell>
          <cell r="I2655">
            <v>-333488</v>
          </cell>
        </row>
        <row r="2656">
          <cell r="H2656" t="str">
            <v>11121250510</v>
          </cell>
          <cell r="I2656">
            <v>-1395468</v>
          </cell>
        </row>
        <row r="2657">
          <cell r="H2657" t="str">
            <v>10121250515</v>
          </cell>
          <cell r="I2657">
            <v>-2446608879.9499998</v>
          </cell>
        </row>
        <row r="2658">
          <cell r="H2658" t="str">
            <v>10221250515</v>
          </cell>
          <cell r="I2658">
            <v>-60744063</v>
          </cell>
        </row>
        <row r="2659">
          <cell r="H2659" t="str">
            <v>10321250515</v>
          </cell>
          <cell r="I2659">
            <v>-13752199</v>
          </cell>
        </row>
        <row r="2660">
          <cell r="H2660" t="str">
            <v>10421250515</v>
          </cell>
          <cell r="I2660">
            <v>-16400618</v>
          </cell>
        </row>
        <row r="2661">
          <cell r="H2661" t="str">
            <v>10521250515</v>
          </cell>
          <cell r="I2661">
            <v>-39167186</v>
          </cell>
        </row>
        <row r="2662">
          <cell r="H2662" t="str">
            <v>10721250515</v>
          </cell>
          <cell r="I2662">
            <v>-18065802</v>
          </cell>
        </row>
        <row r="2663">
          <cell r="H2663" t="str">
            <v>10821250515</v>
          </cell>
          <cell r="I2663">
            <v>-4587501</v>
          </cell>
        </row>
        <row r="2664">
          <cell r="H2664" t="str">
            <v>10921250515</v>
          </cell>
          <cell r="I2664">
            <v>-2039806</v>
          </cell>
        </row>
        <row r="2665">
          <cell r="H2665" t="str">
            <v>11021250515</v>
          </cell>
          <cell r="I2665">
            <v>-938693140.46000004</v>
          </cell>
        </row>
        <row r="2666">
          <cell r="H2666" t="str">
            <v>11121250515</v>
          </cell>
          <cell r="I2666">
            <v>-47402446.810000002</v>
          </cell>
        </row>
        <row r="2667">
          <cell r="H2667" t="str">
            <v>11221250515</v>
          </cell>
          <cell r="I2667">
            <v>-29250085</v>
          </cell>
        </row>
        <row r="2668">
          <cell r="H2668" t="str">
            <v>11321250515</v>
          </cell>
          <cell r="I2668">
            <v>-54963288</v>
          </cell>
        </row>
        <row r="2669">
          <cell r="H2669" t="str">
            <v>11421250515</v>
          </cell>
          <cell r="I2669">
            <v>-144299134.34999999</v>
          </cell>
        </row>
        <row r="2670">
          <cell r="H2670" t="str">
            <v>108212510</v>
          </cell>
          <cell r="I2670">
            <v>-350000</v>
          </cell>
        </row>
        <row r="2671">
          <cell r="H2671" t="str">
            <v>10821251005</v>
          </cell>
          <cell r="I2671">
            <v>-350000</v>
          </cell>
        </row>
        <row r="2672">
          <cell r="H2672" t="str">
            <v>68523</v>
          </cell>
          <cell r="I2672">
            <v>-873082262</v>
          </cell>
        </row>
        <row r="2673">
          <cell r="H2673" t="str">
            <v>6852305</v>
          </cell>
          <cell r="I2673">
            <v>-27280878</v>
          </cell>
        </row>
        <row r="2674">
          <cell r="H2674" t="str">
            <v>68523052000008300954019</v>
          </cell>
          <cell r="I2674">
            <v>-27280878</v>
          </cell>
        </row>
        <row r="2675">
          <cell r="H2675" t="str">
            <v>6852325</v>
          </cell>
          <cell r="I2675">
            <v>-706468048</v>
          </cell>
        </row>
        <row r="2676">
          <cell r="H2676" t="str">
            <v>68523250500008001499236</v>
          </cell>
          <cell r="I2676">
            <v>-554533334</v>
          </cell>
        </row>
        <row r="2677">
          <cell r="H2677" t="str">
            <v>68523251000008001499236</v>
          </cell>
          <cell r="I2677">
            <v>-151934714</v>
          </cell>
        </row>
        <row r="2678">
          <cell r="H2678" t="str">
            <v>6852350</v>
          </cell>
          <cell r="I2678">
            <v>-139333336</v>
          </cell>
        </row>
        <row r="2679">
          <cell r="H2679" t="str">
            <v>68523500500008911802136</v>
          </cell>
          <cell r="I2679">
            <v>-137333332</v>
          </cell>
        </row>
        <row r="2680">
          <cell r="H2680" t="str">
            <v>68523501000008911802136</v>
          </cell>
          <cell r="I2680">
            <v>-2000004</v>
          </cell>
        </row>
        <row r="2681">
          <cell r="H2681" t="str">
            <v>10124</v>
          </cell>
          <cell r="I2681">
            <v>-1675319096.5699999</v>
          </cell>
        </row>
        <row r="2682">
          <cell r="H2682" t="str">
            <v>10224</v>
          </cell>
          <cell r="I2682">
            <v>-1255776789</v>
          </cell>
        </row>
        <row r="2683">
          <cell r="H2683" t="str">
            <v>10324</v>
          </cell>
          <cell r="I2683">
            <v>-135432317.56999999</v>
          </cell>
        </row>
        <row r="2684">
          <cell r="H2684" t="str">
            <v>10424</v>
          </cell>
          <cell r="I2684">
            <v>-22307386</v>
          </cell>
        </row>
        <row r="2685">
          <cell r="H2685" t="str">
            <v>10524</v>
          </cell>
          <cell r="I2685">
            <v>-28516804.09</v>
          </cell>
        </row>
        <row r="2686">
          <cell r="H2686" t="str">
            <v>10724</v>
          </cell>
          <cell r="I2686">
            <v>-34598420</v>
          </cell>
        </row>
        <row r="2687">
          <cell r="H2687" t="str">
            <v>10824</v>
          </cell>
          <cell r="I2687">
            <v>-13591723.800000001</v>
          </cell>
        </row>
        <row r="2688">
          <cell r="H2688" t="str">
            <v>10924</v>
          </cell>
          <cell r="I2688">
            <v>-210072675.34999999</v>
          </cell>
        </row>
        <row r="2689">
          <cell r="H2689" t="str">
            <v>11024</v>
          </cell>
          <cell r="I2689">
            <v>-26474327.02</v>
          </cell>
        </row>
        <row r="2690">
          <cell r="H2690" t="str">
            <v>11124</v>
          </cell>
          <cell r="I2690">
            <v>-754698616.44000006</v>
          </cell>
        </row>
        <row r="2691">
          <cell r="H2691" t="str">
            <v>11224</v>
          </cell>
          <cell r="I2691">
            <v>-13594775</v>
          </cell>
        </row>
        <row r="2692">
          <cell r="H2692" t="str">
            <v>11324</v>
          </cell>
          <cell r="I2692">
            <v>-15470874</v>
          </cell>
        </row>
        <row r="2693">
          <cell r="H2693" t="str">
            <v>11424</v>
          </cell>
          <cell r="I2693">
            <v>-22339600</v>
          </cell>
        </row>
        <row r="2694">
          <cell r="H2694" t="str">
            <v>68524</v>
          </cell>
          <cell r="I2694">
            <v>-514239799.69999999</v>
          </cell>
        </row>
        <row r="2695">
          <cell r="H2695" t="str">
            <v>1012405</v>
          </cell>
          <cell r="I2695">
            <v>-56099316</v>
          </cell>
        </row>
        <row r="2696">
          <cell r="H2696" t="str">
            <v>1022405</v>
          </cell>
          <cell r="I2696">
            <v>-11325382</v>
          </cell>
        </row>
        <row r="2697">
          <cell r="H2697" t="str">
            <v>1032405</v>
          </cell>
          <cell r="I2697">
            <v>-3338777</v>
          </cell>
        </row>
        <row r="2698">
          <cell r="H2698" t="str">
            <v>1042405</v>
          </cell>
          <cell r="I2698">
            <v>-4070949</v>
          </cell>
        </row>
        <row r="2699">
          <cell r="H2699" t="str">
            <v>1052405</v>
          </cell>
          <cell r="I2699">
            <v>-228176</v>
          </cell>
        </row>
        <row r="2700">
          <cell r="H2700" t="str">
            <v>1072405</v>
          </cell>
          <cell r="I2700">
            <v>-195403</v>
          </cell>
        </row>
        <row r="2701">
          <cell r="H2701" t="str">
            <v>1082405</v>
          </cell>
          <cell r="I2701">
            <v>-707791</v>
          </cell>
        </row>
        <row r="2702">
          <cell r="H2702" t="str">
            <v>1092405</v>
          </cell>
          <cell r="I2702">
            <v>-2663418</v>
          </cell>
        </row>
        <row r="2703">
          <cell r="H2703" t="str">
            <v>1102405</v>
          </cell>
          <cell r="I2703">
            <v>-3079395</v>
          </cell>
        </row>
        <row r="2704">
          <cell r="H2704" t="str">
            <v>1112405</v>
          </cell>
          <cell r="I2704">
            <v>-6772203</v>
          </cell>
        </row>
        <row r="2705">
          <cell r="H2705" t="str">
            <v>1122405</v>
          </cell>
          <cell r="I2705">
            <v>-2977261</v>
          </cell>
        </row>
        <row r="2706">
          <cell r="H2706" t="str">
            <v>1132405</v>
          </cell>
          <cell r="I2706">
            <v>-4866317</v>
          </cell>
        </row>
        <row r="2707">
          <cell r="H2707" t="str">
            <v>1142405</v>
          </cell>
          <cell r="I2707">
            <v>-1951630</v>
          </cell>
        </row>
        <row r="2708">
          <cell r="H2708" t="str">
            <v>6852405</v>
          </cell>
          <cell r="I2708">
            <v>-5022516</v>
          </cell>
        </row>
        <row r="2709">
          <cell r="H2709" t="str">
            <v>101240510</v>
          </cell>
          <cell r="I2709">
            <v>-56099316</v>
          </cell>
        </row>
        <row r="2710">
          <cell r="H2710" t="str">
            <v>102240510</v>
          </cell>
          <cell r="I2710">
            <v>-11325382</v>
          </cell>
        </row>
        <row r="2711">
          <cell r="H2711" t="str">
            <v>103240510</v>
          </cell>
          <cell r="I2711">
            <v>-3338777</v>
          </cell>
        </row>
        <row r="2712">
          <cell r="H2712" t="str">
            <v>104240510</v>
          </cell>
          <cell r="I2712">
            <v>-4070949</v>
          </cell>
        </row>
        <row r="2713">
          <cell r="H2713" t="str">
            <v>105240510</v>
          </cell>
          <cell r="I2713">
            <v>-228176</v>
          </cell>
        </row>
        <row r="2714">
          <cell r="H2714" t="str">
            <v>107240510</v>
          </cell>
          <cell r="I2714">
            <v>-195403</v>
          </cell>
        </row>
        <row r="2715">
          <cell r="H2715" t="str">
            <v>108240510</v>
          </cell>
          <cell r="I2715">
            <v>-707791</v>
          </cell>
        </row>
        <row r="2716">
          <cell r="H2716" t="str">
            <v>109240510</v>
          </cell>
          <cell r="I2716">
            <v>-2663418</v>
          </cell>
        </row>
        <row r="2717">
          <cell r="H2717" t="str">
            <v>110240510</v>
          </cell>
          <cell r="I2717">
            <v>-3079395</v>
          </cell>
        </row>
        <row r="2718">
          <cell r="H2718" t="str">
            <v>111240510</v>
          </cell>
          <cell r="I2718">
            <v>-6772203</v>
          </cell>
        </row>
        <row r="2719">
          <cell r="H2719" t="str">
            <v>112240510</v>
          </cell>
          <cell r="I2719">
            <v>-2977261</v>
          </cell>
        </row>
        <row r="2720">
          <cell r="H2720" t="str">
            <v>113240510</v>
          </cell>
          <cell r="I2720">
            <v>-4866317</v>
          </cell>
        </row>
        <row r="2721">
          <cell r="H2721" t="str">
            <v>114240510</v>
          </cell>
          <cell r="I2721">
            <v>-1951630</v>
          </cell>
        </row>
        <row r="2722">
          <cell r="H2722" t="str">
            <v>68524053500008001499236</v>
          </cell>
          <cell r="I2722">
            <v>-1373757</v>
          </cell>
        </row>
        <row r="2723">
          <cell r="H2723" t="str">
            <v>68524053500008300954019</v>
          </cell>
          <cell r="I2723">
            <v>-114155</v>
          </cell>
        </row>
        <row r="2724">
          <cell r="H2724" t="str">
            <v>68524053500008911802136</v>
          </cell>
          <cell r="I2724">
            <v>-3534604</v>
          </cell>
        </row>
        <row r="2725">
          <cell r="H2725" t="str">
            <v>1012415</v>
          </cell>
          <cell r="I2725">
            <v>-1035505</v>
          </cell>
        </row>
        <row r="2726">
          <cell r="H2726" t="str">
            <v>1022415</v>
          </cell>
          <cell r="I2726">
            <v>-1965038</v>
          </cell>
        </row>
        <row r="2727">
          <cell r="H2727" t="str">
            <v>1032415</v>
          </cell>
          <cell r="I2727">
            <v>-1753441</v>
          </cell>
        </row>
        <row r="2728">
          <cell r="H2728" t="str">
            <v>1042415</v>
          </cell>
          <cell r="I2728">
            <v>-1847673</v>
          </cell>
        </row>
        <row r="2729">
          <cell r="H2729" t="str">
            <v>1052415</v>
          </cell>
          <cell r="I2729">
            <v>-1759185</v>
          </cell>
        </row>
        <row r="2730">
          <cell r="H2730" t="str">
            <v>1072415</v>
          </cell>
          <cell r="I2730">
            <v>-1949505</v>
          </cell>
        </row>
        <row r="2731">
          <cell r="H2731" t="str">
            <v>1082415</v>
          </cell>
          <cell r="I2731">
            <v>-882076</v>
          </cell>
        </row>
        <row r="2732">
          <cell r="H2732" t="str">
            <v>1092415</v>
          </cell>
          <cell r="I2732">
            <v>-690099</v>
          </cell>
        </row>
        <row r="2733">
          <cell r="H2733" t="str">
            <v>1102415</v>
          </cell>
          <cell r="I2733">
            <v>-2870000</v>
          </cell>
        </row>
        <row r="2734">
          <cell r="H2734" t="str">
            <v>1112415</v>
          </cell>
          <cell r="I2734">
            <v>-1052675</v>
          </cell>
        </row>
        <row r="2735">
          <cell r="H2735" t="str">
            <v>1122415</v>
          </cell>
          <cell r="I2735">
            <v>-1613839</v>
          </cell>
        </row>
        <row r="2736">
          <cell r="H2736" t="str">
            <v>1132415</v>
          </cell>
          <cell r="I2736">
            <v>-925049</v>
          </cell>
        </row>
        <row r="2737">
          <cell r="H2737" t="str">
            <v>1142415</v>
          </cell>
          <cell r="I2737">
            <v>-393230</v>
          </cell>
        </row>
        <row r="2738">
          <cell r="H2738" t="str">
            <v>6852415</v>
          </cell>
          <cell r="I2738">
            <v>-14104895.699999999</v>
          </cell>
        </row>
        <row r="2739">
          <cell r="H2739" t="str">
            <v>10124151500008300373307</v>
          </cell>
          <cell r="I2739">
            <v>-29879</v>
          </cell>
        </row>
        <row r="2740">
          <cell r="H2740" t="str">
            <v>10124151500008301225661</v>
          </cell>
          <cell r="I2740">
            <v>-800781</v>
          </cell>
        </row>
        <row r="2741">
          <cell r="H2741" t="str">
            <v>10124151500008911800011</v>
          </cell>
          <cell r="I2741">
            <v>-192465</v>
          </cell>
        </row>
        <row r="2742">
          <cell r="H2742" t="str">
            <v>10124151500008911800108</v>
          </cell>
          <cell r="I2742">
            <v>-12380</v>
          </cell>
        </row>
        <row r="2743">
          <cell r="H2743" t="str">
            <v>10224151500008000893128</v>
          </cell>
          <cell r="I2743">
            <v>-150000</v>
          </cell>
        </row>
        <row r="2744">
          <cell r="H2744" t="str">
            <v>10224151500008300373307</v>
          </cell>
          <cell r="I2744">
            <v>-15038</v>
          </cell>
        </row>
        <row r="2745">
          <cell r="H2745" t="str">
            <v>10224151500008301225661</v>
          </cell>
          <cell r="I2745">
            <v>-1000000</v>
          </cell>
        </row>
        <row r="2746">
          <cell r="H2746" t="str">
            <v>10224151500008911800011</v>
          </cell>
          <cell r="I2746">
            <v>-800000</v>
          </cell>
        </row>
        <row r="2747">
          <cell r="H2747" t="str">
            <v>10324151500008000946645</v>
          </cell>
          <cell r="I2747">
            <v>-20500</v>
          </cell>
        </row>
        <row r="2748">
          <cell r="H2748" t="str">
            <v>10324151500008300373307</v>
          </cell>
          <cell r="I2748">
            <v>-145564</v>
          </cell>
        </row>
        <row r="2749">
          <cell r="H2749" t="str">
            <v>10324151500008301225661</v>
          </cell>
          <cell r="I2749">
            <v>-331357</v>
          </cell>
        </row>
        <row r="2750">
          <cell r="H2750" t="str">
            <v>10324151500008911800011</v>
          </cell>
          <cell r="I2750">
            <v>-1256020</v>
          </cell>
        </row>
        <row r="2751">
          <cell r="H2751" t="str">
            <v>10424151500008300373307</v>
          </cell>
          <cell r="I2751">
            <v>-38309</v>
          </cell>
        </row>
        <row r="2752">
          <cell r="H2752" t="str">
            <v>10424151500008301225661</v>
          </cell>
          <cell r="I2752">
            <v>-676104</v>
          </cell>
        </row>
        <row r="2753">
          <cell r="H2753" t="str">
            <v>10424151500008911800011</v>
          </cell>
          <cell r="I2753">
            <v>-1133260</v>
          </cell>
        </row>
        <row r="2754">
          <cell r="H2754" t="str">
            <v>10524151500008300373307</v>
          </cell>
          <cell r="I2754">
            <v>-447004</v>
          </cell>
        </row>
        <row r="2755">
          <cell r="H2755" t="str">
            <v>10524151500008301225661</v>
          </cell>
          <cell r="I2755">
            <v>-813831</v>
          </cell>
        </row>
        <row r="2756">
          <cell r="H2756" t="str">
            <v>10524151500008911800011</v>
          </cell>
          <cell r="I2756">
            <v>-498350</v>
          </cell>
        </row>
        <row r="2757">
          <cell r="H2757" t="str">
            <v>10724151500008301225661</v>
          </cell>
          <cell r="I2757">
            <v>-1287035</v>
          </cell>
        </row>
        <row r="2758">
          <cell r="H2758" t="str">
            <v>10724151500008911800011</v>
          </cell>
          <cell r="I2758">
            <v>-662470</v>
          </cell>
        </row>
        <row r="2759">
          <cell r="H2759" t="str">
            <v>10824151500008301225661</v>
          </cell>
          <cell r="I2759">
            <v>-524086</v>
          </cell>
        </row>
        <row r="2760">
          <cell r="H2760" t="str">
            <v>10824151500008911800011</v>
          </cell>
          <cell r="I2760">
            <v>-357990</v>
          </cell>
        </row>
        <row r="2761">
          <cell r="H2761" t="str">
            <v>10924151500008300373307</v>
          </cell>
          <cell r="I2761">
            <v>199038</v>
          </cell>
        </row>
        <row r="2762">
          <cell r="H2762" t="str">
            <v>10924151500008301225661</v>
          </cell>
          <cell r="I2762">
            <v>-485487</v>
          </cell>
        </row>
        <row r="2763">
          <cell r="H2763" t="str">
            <v>10924151500008911800011</v>
          </cell>
          <cell r="I2763">
            <v>-375370</v>
          </cell>
        </row>
        <row r="2764">
          <cell r="H2764" t="str">
            <v>10924151500008911801826</v>
          </cell>
          <cell r="I2764">
            <v>-28280</v>
          </cell>
        </row>
        <row r="2765">
          <cell r="H2765" t="str">
            <v>11024151500008300373307</v>
          </cell>
          <cell r="I2765">
            <v>-203000</v>
          </cell>
        </row>
        <row r="2766">
          <cell r="H2766" t="str">
            <v>11024151500008301225661</v>
          </cell>
          <cell r="I2766">
            <v>-1265000</v>
          </cell>
        </row>
        <row r="2767">
          <cell r="H2767" t="str">
            <v>11024151500008911015774</v>
          </cell>
          <cell r="I2767">
            <v>-2000</v>
          </cell>
        </row>
        <row r="2768">
          <cell r="H2768" t="str">
            <v>11024151500008911800011</v>
          </cell>
          <cell r="I2768">
            <v>-1071000</v>
          </cell>
        </row>
        <row r="2769">
          <cell r="H2769" t="str">
            <v>11024151500008911800108</v>
          </cell>
          <cell r="I2769">
            <v>-59000</v>
          </cell>
        </row>
        <row r="2770">
          <cell r="H2770" t="str">
            <v>11124151500008001694707</v>
          </cell>
          <cell r="I2770">
            <v>-153842</v>
          </cell>
        </row>
        <row r="2771">
          <cell r="H2771" t="str">
            <v>11124151500008300373307</v>
          </cell>
          <cell r="I2771">
            <v>-310293</v>
          </cell>
        </row>
        <row r="2772">
          <cell r="H2772" t="str">
            <v>11124151500008301225661</v>
          </cell>
          <cell r="I2772">
            <v>-822430</v>
          </cell>
        </row>
        <row r="2773">
          <cell r="H2773" t="str">
            <v>11124151500008911901273</v>
          </cell>
          <cell r="I2773">
            <v>233890</v>
          </cell>
        </row>
        <row r="2774">
          <cell r="H2774" t="str">
            <v>11224151500008300373307</v>
          </cell>
          <cell r="I2774">
            <v>-8839</v>
          </cell>
        </row>
        <row r="2775">
          <cell r="H2775" t="str">
            <v>11224151500008301225661</v>
          </cell>
          <cell r="I2775">
            <v>-1000000</v>
          </cell>
        </row>
        <row r="2776">
          <cell r="H2776" t="str">
            <v>11224151500008911800011</v>
          </cell>
          <cell r="I2776">
            <v>-550000</v>
          </cell>
        </row>
        <row r="2777">
          <cell r="H2777" t="str">
            <v>11224151500008911800749</v>
          </cell>
          <cell r="I2777">
            <v>-55000</v>
          </cell>
        </row>
        <row r="2778">
          <cell r="H2778" t="str">
            <v>11324151500008000971766</v>
          </cell>
          <cell r="I2778">
            <v>-7615</v>
          </cell>
        </row>
        <row r="2779">
          <cell r="H2779" t="str">
            <v>11324151500008300373307</v>
          </cell>
          <cell r="I2779">
            <v>-148484</v>
          </cell>
        </row>
        <row r="2780">
          <cell r="H2780" t="str">
            <v>11324151500008301225661</v>
          </cell>
          <cell r="I2780">
            <v>-318950</v>
          </cell>
        </row>
        <row r="2781">
          <cell r="H2781" t="str">
            <v>11324151500008911800011</v>
          </cell>
          <cell r="I2781">
            <v>-450000</v>
          </cell>
        </row>
        <row r="2782">
          <cell r="H2782" t="str">
            <v>11424151500008301225661</v>
          </cell>
          <cell r="I2782">
            <v>885050</v>
          </cell>
        </row>
        <row r="2783">
          <cell r="H2783" t="str">
            <v>11424151500008911800011</v>
          </cell>
          <cell r="I2783">
            <v>-1197430</v>
          </cell>
        </row>
        <row r="2784">
          <cell r="H2784" t="str">
            <v>11424151500008911800108</v>
          </cell>
          <cell r="I2784">
            <v>-80850</v>
          </cell>
        </row>
        <row r="2785">
          <cell r="H2785" t="str">
            <v>68524151500008300373307</v>
          </cell>
          <cell r="I2785">
            <v>-41522</v>
          </cell>
        </row>
        <row r="2786">
          <cell r="H2786" t="str">
            <v>68524151500008301225661</v>
          </cell>
          <cell r="I2786">
            <v>-773245</v>
          </cell>
        </row>
        <row r="2787">
          <cell r="H2787" t="str">
            <v>68524151500008911800011</v>
          </cell>
          <cell r="I2787">
            <v>-932575</v>
          </cell>
        </row>
        <row r="2788">
          <cell r="H2788" t="str">
            <v>68524151500008911800108</v>
          </cell>
          <cell r="I2788">
            <v>-12380</v>
          </cell>
        </row>
        <row r="2789">
          <cell r="H2789" t="str">
            <v>11024159500000036182256</v>
          </cell>
          <cell r="I2789">
            <v>-270000</v>
          </cell>
        </row>
        <row r="2790">
          <cell r="H2790" t="str">
            <v>68524159500000012113869</v>
          </cell>
          <cell r="I2790">
            <v>-1182511</v>
          </cell>
        </row>
        <row r="2791">
          <cell r="H2791" t="str">
            <v>68524159500000026557517</v>
          </cell>
          <cell r="I2791">
            <v>-60802</v>
          </cell>
        </row>
        <row r="2792">
          <cell r="H2792" t="str">
            <v>68524159500000055166755</v>
          </cell>
          <cell r="I2792">
            <v>-1217655</v>
          </cell>
        </row>
        <row r="2793">
          <cell r="H2793" t="str">
            <v>68524159500008130089475</v>
          </cell>
          <cell r="I2793">
            <v>-183150</v>
          </cell>
        </row>
        <row r="2794">
          <cell r="H2794" t="str">
            <v>68524159500008600029644</v>
          </cell>
          <cell r="I2794">
            <v>-9521855.6999999993</v>
          </cell>
        </row>
        <row r="2795">
          <cell r="H2795" t="str">
            <v>68524159500009000908090</v>
          </cell>
          <cell r="I2795">
            <v>-179200</v>
          </cell>
        </row>
        <row r="2796">
          <cell r="H2796" t="str">
            <v>1012442</v>
          </cell>
          <cell r="I2796">
            <v>-19539550.23</v>
          </cell>
        </row>
        <row r="2797">
          <cell r="H2797" t="str">
            <v>1022442</v>
          </cell>
          <cell r="I2797">
            <v>-9052243</v>
          </cell>
        </row>
        <row r="2798">
          <cell r="H2798" t="str">
            <v>1032442</v>
          </cell>
          <cell r="I2798">
            <v>-1756594</v>
          </cell>
        </row>
        <row r="2799">
          <cell r="H2799" t="str">
            <v>1042442</v>
          </cell>
          <cell r="I2799">
            <v>-2356788</v>
          </cell>
        </row>
        <row r="2800">
          <cell r="H2800" t="str">
            <v>1052442</v>
          </cell>
          <cell r="I2800">
            <v>-2835679.8</v>
          </cell>
        </row>
        <row r="2801">
          <cell r="H2801" t="str">
            <v>1072442</v>
          </cell>
          <cell r="I2801">
            <v>-617476</v>
          </cell>
        </row>
        <row r="2802">
          <cell r="H2802" t="str">
            <v>1082442</v>
          </cell>
          <cell r="I2802">
            <v>-925305</v>
          </cell>
        </row>
        <row r="2803">
          <cell r="H2803" t="str">
            <v>1092442</v>
          </cell>
          <cell r="I2803">
            <v>-1012448</v>
          </cell>
        </row>
        <row r="2804">
          <cell r="H2804" t="str">
            <v>1102442</v>
          </cell>
          <cell r="I2804">
            <v>-1841208.72</v>
          </cell>
        </row>
        <row r="2805">
          <cell r="H2805" t="str">
            <v>1112442</v>
          </cell>
          <cell r="I2805">
            <v>-4329403</v>
          </cell>
        </row>
        <row r="2806">
          <cell r="H2806" t="str">
            <v>1122442</v>
          </cell>
          <cell r="I2806">
            <v>-2242501</v>
          </cell>
        </row>
        <row r="2807">
          <cell r="H2807" t="str">
            <v>1132442</v>
          </cell>
          <cell r="I2807">
            <v>-804295</v>
          </cell>
        </row>
        <row r="2808">
          <cell r="H2808" t="str">
            <v>1142442</v>
          </cell>
          <cell r="I2808">
            <v>-1737932</v>
          </cell>
        </row>
        <row r="2809">
          <cell r="H2809" t="str">
            <v>6852442</v>
          </cell>
          <cell r="I2809">
            <v>58207104</v>
          </cell>
        </row>
        <row r="2810">
          <cell r="H2810" t="str">
            <v>101244205</v>
          </cell>
          <cell r="I2810">
            <v>-10282988</v>
          </cell>
        </row>
        <row r="2811">
          <cell r="H2811" t="str">
            <v>102244205</v>
          </cell>
          <cell r="I2811">
            <v>-6248704</v>
          </cell>
        </row>
        <row r="2812">
          <cell r="H2812" t="str">
            <v>103244205</v>
          </cell>
          <cell r="I2812">
            <v>-1461628</v>
          </cell>
        </row>
        <row r="2813">
          <cell r="H2813" t="str">
            <v>104244205</v>
          </cell>
          <cell r="I2813">
            <v>-1980951</v>
          </cell>
        </row>
        <row r="2814">
          <cell r="H2814" t="str">
            <v>105244205</v>
          </cell>
          <cell r="I2814">
            <v>-2174214.7999999998</v>
          </cell>
        </row>
        <row r="2815">
          <cell r="H2815" t="str">
            <v>107244205</v>
          </cell>
          <cell r="I2815">
            <v>-307231</v>
          </cell>
        </row>
        <row r="2816">
          <cell r="H2816" t="str">
            <v>108244205</v>
          </cell>
          <cell r="I2816">
            <v>-591478</v>
          </cell>
        </row>
        <row r="2817">
          <cell r="H2817" t="str">
            <v>109244205</v>
          </cell>
          <cell r="I2817">
            <v>-941918</v>
          </cell>
        </row>
        <row r="2818">
          <cell r="H2818" t="str">
            <v>110244205</v>
          </cell>
          <cell r="I2818">
            <v>-1345703</v>
          </cell>
        </row>
        <row r="2819">
          <cell r="H2819" t="str">
            <v>111244205</v>
          </cell>
          <cell r="I2819">
            <v>-2494021</v>
          </cell>
        </row>
        <row r="2820">
          <cell r="H2820" t="str">
            <v>112244205</v>
          </cell>
          <cell r="I2820">
            <v>-2072040</v>
          </cell>
        </row>
        <row r="2821">
          <cell r="H2821" t="str">
            <v>113244205</v>
          </cell>
          <cell r="I2821">
            <v>-733034</v>
          </cell>
        </row>
        <row r="2822">
          <cell r="H2822" t="str">
            <v>114244205</v>
          </cell>
          <cell r="I2822">
            <v>-1304559</v>
          </cell>
        </row>
        <row r="2823">
          <cell r="H2823" t="str">
            <v>685244205</v>
          </cell>
          <cell r="I2823">
            <v>51512104</v>
          </cell>
        </row>
        <row r="2824">
          <cell r="H2824" t="str">
            <v>101244210</v>
          </cell>
          <cell r="I2824">
            <v>-1260036.2</v>
          </cell>
        </row>
        <row r="2825">
          <cell r="H2825" t="str">
            <v>102244210</v>
          </cell>
          <cell r="I2825">
            <v>-331759</v>
          </cell>
        </row>
        <row r="2826">
          <cell r="H2826" t="str">
            <v>103244210</v>
          </cell>
          <cell r="I2826">
            <v>-77380</v>
          </cell>
        </row>
        <row r="2827">
          <cell r="H2827" t="str">
            <v>104244210</v>
          </cell>
          <cell r="I2827">
            <v>-224763</v>
          </cell>
        </row>
        <row r="2828">
          <cell r="H2828" t="str">
            <v>105244210</v>
          </cell>
          <cell r="I2828">
            <v>-237277</v>
          </cell>
        </row>
        <row r="2829">
          <cell r="H2829" t="str">
            <v>107244210</v>
          </cell>
          <cell r="I2829">
            <v>-51481</v>
          </cell>
        </row>
        <row r="2830">
          <cell r="H2830" t="str">
            <v>108244210</v>
          </cell>
          <cell r="I2830">
            <v>-81834</v>
          </cell>
        </row>
        <row r="2831">
          <cell r="H2831" t="str">
            <v>109244210</v>
          </cell>
          <cell r="I2831">
            <v>-19677</v>
          </cell>
        </row>
        <row r="2832">
          <cell r="H2832" t="str">
            <v>110244210</v>
          </cell>
          <cell r="I2832">
            <v>-314160</v>
          </cell>
        </row>
        <row r="2833">
          <cell r="H2833" t="str">
            <v>111244210</v>
          </cell>
          <cell r="I2833">
            <v>-91089</v>
          </cell>
        </row>
        <row r="2834">
          <cell r="H2834" t="str">
            <v>112244210</v>
          </cell>
          <cell r="I2834">
            <v>-79006</v>
          </cell>
        </row>
        <row r="2835">
          <cell r="H2835" t="str">
            <v>113244210</v>
          </cell>
          <cell r="I2835">
            <v>-52353</v>
          </cell>
        </row>
        <row r="2836">
          <cell r="H2836" t="str">
            <v>114244210</v>
          </cell>
          <cell r="I2836">
            <v>-32545</v>
          </cell>
        </row>
        <row r="2837">
          <cell r="H2837" t="str">
            <v>685244210</v>
          </cell>
          <cell r="I2837">
            <v>2133000</v>
          </cell>
        </row>
        <row r="2838">
          <cell r="H2838" t="str">
            <v>101244215</v>
          </cell>
          <cell r="I2838">
            <v>-291027.03000000003</v>
          </cell>
        </row>
        <row r="2839">
          <cell r="H2839" t="str">
            <v>102244215</v>
          </cell>
          <cell r="I2839">
            <v>-14744</v>
          </cell>
        </row>
        <row r="2840">
          <cell r="H2840" t="str">
            <v>103244215</v>
          </cell>
          <cell r="I2840">
            <v>-6945</v>
          </cell>
        </row>
        <row r="2841">
          <cell r="H2841" t="str">
            <v>104244215</v>
          </cell>
          <cell r="I2841">
            <v>-1754</v>
          </cell>
        </row>
        <row r="2842">
          <cell r="H2842" t="str">
            <v>105244215</v>
          </cell>
          <cell r="I2842">
            <v>-28693</v>
          </cell>
        </row>
        <row r="2843">
          <cell r="H2843" t="str">
            <v>107244215</v>
          </cell>
          <cell r="I2843">
            <v>-1183</v>
          </cell>
        </row>
        <row r="2844">
          <cell r="H2844" t="str">
            <v>110244215</v>
          </cell>
          <cell r="I2844">
            <v>-51382.720000000001</v>
          </cell>
        </row>
        <row r="2845">
          <cell r="H2845" t="str">
            <v>112244215</v>
          </cell>
          <cell r="I2845">
            <v>-4553</v>
          </cell>
        </row>
        <row r="2846">
          <cell r="H2846" t="str">
            <v>114244215</v>
          </cell>
          <cell r="I2846">
            <v>-17953</v>
          </cell>
        </row>
        <row r="2847">
          <cell r="H2847" t="str">
            <v>101244295</v>
          </cell>
          <cell r="I2847">
            <v>-7705499</v>
          </cell>
        </row>
        <row r="2848">
          <cell r="H2848" t="str">
            <v>102244295</v>
          </cell>
          <cell r="I2848">
            <v>-2457036</v>
          </cell>
        </row>
        <row r="2849">
          <cell r="H2849" t="str">
            <v>103244295</v>
          </cell>
          <cell r="I2849">
            <v>-210641</v>
          </cell>
        </row>
        <row r="2850">
          <cell r="H2850" t="str">
            <v>104244295</v>
          </cell>
          <cell r="I2850">
            <v>-149320</v>
          </cell>
        </row>
        <row r="2851">
          <cell r="H2851" t="str">
            <v>105244295</v>
          </cell>
          <cell r="I2851">
            <v>-395495</v>
          </cell>
        </row>
        <row r="2852">
          <cell r="H2852" t="str">
            <v>107244295</v>
          </cell>
          <cell r="I2852">
            <v>-257581</v>
          </cell>
        </row>
        <row r="2853">
          <cell r="H2853" t="str">
            <v>108244295</v>
          </cell>
          <cell r="I2853">
            <v>-251993</v>
          </cell>
        </row>
        <row r="2854">
          <cell r="H2854" t="str">
            <v>109244295</v>
          </cell>
          <cell r="I2854">
            <v>-50853</v>
          </cell>
        </row>
        <row r="2855">
          <cell r="H2855" t="str">
            <v>110244295</v>
          </cell>
          <cell r="I2855">
            <v>-129963</v>
          </cell>
        </row>
        <row r="2856">
          <cell r="H2856" t="str">
            <v>111244295</v>
          </cell>
          <cell r="I2856">
            <v>-1744293</v>
          </cell>
        </row>
        <row r="2857">
          <cell r="H2857" t="str">
            <v>112244295</v>
          </cell>
          <cell r="I2857">
            <v>-86902</v>
          </cell>
        </row>
        <row r="2858">
          <cell r="H2858" t="str">
            <v>113244295</v>
          </cell>
          <cell r="I2858">
            <v>-18908</v>
          </cell>
        </row>
        <row r="2859">
          <cell r="H2859" t="str">
            <v>114244295</v>
          </cell>
          <cell r="I2859">
            <v>-382875</v>
          </cell>
        </row>
        <row r="2860">
          <cell r="H2860" t="str">
            <v>685244295</v>
          </cell>
          <cell r="I2860">
            <v>4562000</v>
          </cell>
        </row>
        <row r="2861">
          <cell r="H2861" t="str">
            <v>10124429505</v>
          </cell>
          <cell r="I2861">
            <v>-7040287</v>
          </cell>
        </row>
        <row r="2862">
          <cell r="H2862" t="str">
            <v>10224429505</v>
          </cell>
          <cell r="I2862">
            <v>-2398260</v>
          </cell>
        </row>
        <row r="2863">
          <cell r="H2863" t="str">
            <v>10324429505</v>
          </cell>
          <cell r="I2863">
            <v>-195434</v>
          </cell>
        </row>
        <row r="2864">
          <cell r="H2864" t="str">
            <v>10424429505</v>
          </cell>
          <cell r="I2864">
            <v>-86761</v>
          </cell>
        </row>
        <row r="2865">
          <cell r="H2865" t="str">
            <v>10524429505</v>
          </cell>
          <cell r="I2865">
            <v>-384764</v>
          </cell>
        </row>
        <row r="2866">
          <cell r="H2866" t="str">
            <v>10724429505</v>
          </cell>
          <cell r="I2866">
            <v>-246190</v>
          </cell>
        </row>
        <row r="2867">
          <cell r="H2867" t="str">
            <v>10824429505</v>
          </cell>
          <cell r="I2867">
            <v>-218391</v>
          </cell>
        </row>
        <row r="2868">
          <cell r="H2868" t="str">
            <v>10924429505</v>
          </cell>
          <cell r="I2868">
            <v>-50719</v>
          </cell>
        </row>
        <row r="2869">
          <cell r="H2869" t="str">
            <v>11024429505</v>
          </cell>
          <cell r="I2869">
            <v>-1340</v>
          </cell>
        </row>
        <row r="2870">
          <cell r="H2870" t="str">
            <v>11124429505</v>
          </cell>
          <cell r="I2870">
            <v>-1682497</v>
          </cell>
        </row>
        <row r="2871">
          <cell r="H2871" t="str">
            <v>11224429505</v>
          </cell>
          <cell r="I2871">
            <v>-46004</v>
          </cell>
        </row>
        <row r="2872">
          <cell r="H2872" t="str">
            <v>11324429505</v>
          </cell>
          <cell r="I2872">
            <v>-9272</v>
          </cell>
        </row>
        <row r="2873">
          <cell r="H2873" t="str">
            <v>11424429505</v>
          </cell>
          <cell r="I2873">
            <v>-307812</v>
          </cell>
        </row>
        <row r="2874">
          <cell r="H2874" t="str">
            <v>68524429505</v>
          </cell>
          <cell r="I2874">
            <v>2798000</v>
          </cell>
        </row>
        <row r="2875">
          <cell r="H2875" t="str">
            <v>10124429510</v>
          </cell>
          <cell r="I2875">
            <v>-665212</v>
          </cell>
        </row>
        <row r="2876">
          <cell r="H2876" t="str">
            <v>10224429510</v>
          </cell>
          <cell r="I2876">
            <v>-58776</v>
          </cell>
        </row>
        <row r="2877">
          <cell r="H2877" t="str">
            <v>10324429510</v>
          </cell>
          <cell r="I2877">
            <v>-15207</v>
          </cell>
        </row>
        <row r="2878">
          <cell r="H2878" t="str">
            <v>10424429510</v>
          </cell>
          <cell r="I2878">
            <v>-62559</v>
          </cell>
        </row>
        <row r="2879">
          <cell r="H2879" t="str">
            <v>10524429510</v>
          </cell>
          <cell r="I2879">
            <v>-10731</v>
          </cell>
        </row>
        <row r="2880">
          <cell r="H2880" t="str">
            <v>10724429510</v>
          </cell>
          <cell r="I2880">
            <v>-11391</v>
          </cell>
        </row>
        <row r="2881">
          <cell r="H2881" t="str">
            <v>10824429510</v>
          </cell>
          <cell r="I2881">
            <v>-33602</v>
          </cell>
        </row>
        <row r="2882">
          <cell r="H2882" t="str">
            <v>10924429510</v>
          </cell>
          <cell r="I2882">
            <v>-134</v>
          </cell>
        </row>
        <row r="2883">
          <cell r="H2883" t="str">
            <v>11024429510</v>
          </cell>
          <cell r="I2883">
            <v>-128623</v>
          </cell>
        </row>
        <row r="2884">
          <cell r="H2884" t="str">
            <v>11124429510</v>
          </cell>
          <cell r="I2884">
            <v>-61796</v>
          </cell>
        </row>
        <row r="2885">
          <cell r="H2885" t="str">
            <v>11224429510</v>
          </cell>
          <cell r="I2885">
            <v>-40898</v>
          </cell>
        </row>
        <row r="2886">
          <cell r="H2886" t="str">
            <v>11324429510</v>
          </cell>
          <cell r="I2886">
            <v>-9636</v>
          </cell>
        </row>
        <row r="2887">
          <cell r="H2887" t="str">
            <v>11424429510</v>
          </cell>
          <cell r="I2887">
            <v>-75063</v>
          </cell>
        </row>
        <row r="2888">
          <cell r="H2888" t="str">
            <v>68524429510</v>
          </cell>
          <cell r="I2888">
            <v>1764000</v>
          </cell>
        </row>
        <row r="2889">
          <cell r="H2889" t="str">
            <v>1012445</v>
          </cell>
          <cell r="I2889">
            <v>-2312083</v>
          </cell>
        </row>
        <row r="2890">
          <cell r="H2890" t="str">
            <v>1022445</v>
          </cell>
          <cell r="I2890">
            <v>-440495</v>
          </cell>
        </row>
        <row r="2891">
          <cell r="H2891" t="str">
            <v>1032445</v>
          </cell>
          <cell r="I2891">
            <v>-128179</v>
          </cell>
        </row>
        <row r="2892">
          <cell r="H2892" t="str">
            <v>1042445</v>
          </cell>
          <cell r="I2892">
            <v>-561683</v>
          </cell>
        </row>
        <row r="2893">
          <cell r="H2893" t="str">
            <v>1052445</v>
          </cell>
          <cell r="I2893">
            <v>-214050</v>
          </cell>
        </row>
        <row r="2894">
          <cell r="H2894" t="str">
            <v>1072445</v>
          </cell>
          <cell r="I2894">
            <v>-30277</v>
          </cell>
        </row>
        <row r="2895">
          <cell r="H2895" t="str">
            <v>1082445</v>
          </cell>
          <cell r="I2895">
            <v>-112394</v>
          </cell>
        </row>
        <row r="2896">
          <cell r="H2896" t="str">
            <v>1092445</v>
          </cell>
          <cell r="I2896">
            <v>-141773</v>
          </cell>
        </row>
        <row r="2897">
          <cell r="H2897" t="str">
            <v>1102445</v>
          </cell>
          <cell r="I2897">
            <v>-414196</v>
          </cell>
        </row>
        <row r="2898">
          <cell r="H2898" t="str">
            <v>1112445</v>
          </cell>
          <cell r="I2898">
            <v>-449288</v>
          </cell>
        </row>
        <row r="2899">
          <cell r="H2899" t="str">
            <v>1122445</v>
          </cell>
          <cell r="I2899">
            <v>-121569</v>
          </cell>
        </row>
        <row r="2900">
          <cell r="H2900" t="str">
            <v>1132445</v>
          </cell>
          <cell r="I2900">
            <v>-85260</v>
          </cell>
        </row>
        <row r="2901">
          <cell r="H2901" t="str">
            <v>1142445</v>
          </cell>
          <cell r="I2901">
            <v>-159447</v>
          </cell>
        </row>
        <row r="2902">
          <cell r="H2902" t="str">
            <v>6852445</v>
          </cell>
          <cell r="I2902">
            <v>-6479430</v>
          </cell>
        </row>
        <row r="2903">
          <cell r="H2903" t="str">
            <v>101244505</v>
          </cell>
          <cell r="I2903">
            <v>-218420</v>
          </cell>
        </row>
        <row r="2904">
          <cell r="H2904" t="str">
            <v>101244505</v>
          </cell>
          <cell r="I2904">
            <v>169998</v>
          </cell>
        </row>
        <row r="2905">
          <cell r="H2905" t="str">
            <v>685244505</v>
          </cell>
          <cell r="I2905">
            <v>-160716</v>
          </cell>
        </row>
        <row r="2906">
          <cell r="H2906" t="str">
            <v>685244505</v>
          </cell>
          <cell r="I2906">
            <v>-53113</v>
          </cell>
        </row>
        <row r="2907">
          <cell r="H2907" t="str">
            <v>685244505</v>
          </cell>
          <cell r="I2907">
            <v>-8434704</v>
          </cell>
        </row>
        <row r="2908">
          <cell r="H2908" t="str">
            <v>685244505</v>
          </cell>
          <cell r="I2908">
            <v>-996561</v>
          </cell>
        </row>
        <row r="2909">
          <cell r="H2909" t="str">
            <v>685244505</v>
          </cell>
          <cell r="I2909">
            <v>-2230577</v>
          </cell>
        </row>
        <row r="2910">
          <cell r="H2910" t="str">
            <v>685244505</v>
          </cell>
          <cell r="I2910">
            <v>-1378997</v>
          </cell>
        </row>
        <row r="2911">
          <cell r="H2911" t="str">
            <v>685244505</v>
          </cell>
          <cell r="I2911">
            <v>10267002</v>
          </cell>
        </row>
        <row r="2912">
          <cell r="H2912" t="str">
            <v>111244515</v>
          </cell>
          <cell r="I2912">
            <v>-46150</v>
          </cell>
        </row>
        <row r="2913">
          <cell r="H2913" t="str">
            <v>685244515</v>
          </cell>
          <cell r="I2913">
            <v>-1394650</v>
          </cell>
        </row>
        <row r="2914">
          <cell r="H2914" t="str">
            <v>11124451505</v>
          </cell>
          <cell r="I2914">
            <v>-1500</v>
          </cell>
        </row>
        <row r="2915">
          <cell r="H2915" t="str">
            <v>11124451505</v>
          </cell>
          <cell r="I2915">
            <v>-184600</v>
          </cell>
        </row>
        <row r="2916">
          <cell r="H2916" t="str">
            <v>11124451505</v>
          </cell>
          <cell r="I2916">
            <v>139950</v>
          </cell>
        </row>
        <row r="2917">
          <cell r="H2917" t="str">
            <v>11224451505</v>
          </cell>
          <cell r="I2917">
            <v>-5000</v>
          </cell>
        </row>
        <row r="2918">
          <cell r="H2918" t="str">
            <v>11224451505</v>
          </cell>
          <cell r="I2918">
            <v>5000</v>
          </cell>
        </row>
        <row r="2919">
          <cell r="H2919" t="str">
            <v>68524451505</v>
          </cell>
          <cell r="I2919">
            <v>-69200</v>
          </cell>
        </row>
        <row r="2920">
          <cell r="H2920" t="str">
            <v>68524451505</v>
          </cell>
          <cell r="I2920">
            <v>-122500</v>
          </cell>
        </row>
        <row r="2921">
          <cell r="H2921" t="str">
            <v>68524451505</v>
          </cell>
          <cell r="I2921">
            <v>-69200</v>
          </cell>
        </row>
        <row r="2922">
          <cell r="H2922" t="str">
            <v>68524451505</v>
          </cell>
          <cell r="I2922">
            <v>-95500</v>
          </cell>
        </row>
        <row r="2923">
          <cell r="H2923" t="str">
            <v>68524451505</v>
          </cell>
          <cell r="I2923">
            <v>-34600</v>
          </cell>
        </row>
        <row r="2924">
          <cell r="H2924" t="str">
            <v>68524451505</v>
          </cell>
          <cell r="I2924">
            <v>-91400</v>
          </cell>
        </row>
        <row r="2925">
          <cell r="H2925" t="str">
            <v>68524451505</v>
          </cell>
          <cell r="I2925">
            <v>-69200</v>
          </cell>
        </row>
        <row r="2926">
          <cell r="H2926" t="str">
            <v>68524451505</v>
          </cell>
          <cell r="I2926">
            <v>-69200</v>
          </cell>
        </row>
        <row r="2927">
          <cell r="H2927" t="str">
            <v>68524451505</v>
          </cell>
          <cell r="I2927">
            <v>-560000</v>
          </cell>
        </row>
        <row r="2928">
          <cell r="H2928" t="str">
            <v>68524451505</v>
          </cell>
          <cell r="I2928">
            <v>-10000</v>
          </cell>
        </row>
        <row r="2929">
          <cell r="H2929" t="str">
            <v>68524451505</v>
          </cell>
          <cell r="I2929">
            <v>-34600</v>
          </cell>
        </row>
        <row r="2930">
          <cell r="H2930" t="str">
            <v>68524451505</v>
          </cell>
          <cell r="I2930">
            <v>-16500</v>
          </cell>
        </row>
        <row r="2931">
          <cell r="H2931" t="str">
            <v>68524451505</v>
          </cell>
          <cell r="I2931">
            <v>-89500</v>
          </cell>
        </row>
        <row r="2932">
          <cell r="H2932" t="str">
            <v>68524451505</v>
          </cell>
          <cell r="I2932">
            <v>-180000</v>
          </cell>
        </row>
        <row r="2933">
          <cell r="H2933" t="str">
            <v>68524451505</v>
          </cell>
          <cell r="I2933">
            <v>-69200</v>
          </cell>
        </row>
        <row r="2934">
          <cell r="H2934" t="str">
            <v>68524451505</v>
          </cell>
          <cell r="I2934">
            <v>-69200</v>
          </cell>
        </row>
        <row r="2935">
          <cell r="H2935" t="str">
            <v>68524451505</v>
          </cell>
          <cell r="I2935">
            <v>-69200</v>
          </cell>
        </row>
        <row r="2936">
          <cell r="H2936" t="str">
            <v>68524451505</v>
          </cell>
          <cell r="I2936">
            <v>-34600</v>
          </cell>
        </row>
        <row r="2937">
          <cell r="H2937" t="str">
            <v>68524451505</v>
          </cell>
          <cell r="I2937">
            <v>-46100</v>
          </cell>
        </row>
        <row r="2938">
          <cell r="H2938" t="str">
            <v>68524451505</v>
          </cell>
          <cell r="I2938">
            <v>-10000</v>
          </cell>
        </row>
        <row r="2939">
          <cell r="H2939" t="str">
            <v>68524451505</v>
          </cell>
          <cell r="I2939">
            <v>-91200</v>
          </cell>
        </row>
        <row r="2940">
          <cell r="H2940" t="str">
            <v>68524451505</v>
          </cell>
          <cell r="I2940">
            <v>-34600</v>
          </cell>
        </row>
        <row r="2941">
          <cell r="H2941" t="str">
            <v>68524451505</v>
          </cell>
          <cell r="I2941">
            <v>-56800</v>
          </cell>
        </row>
        <row r="2942">
          <cell r="H2942" t="str">
            <v>68524451505</v>
          </cell>
          <cell r="I2942">
            <v>-240000</v>
          </cell>
        </row>
        <row r="2943">
          <cell r="H2943" t="str">
            <v>68524451505</v>
          </cell>
          <cell r="I2943">
            <v>-96700</v>
          </cell>
        </row>
        <row r="2944">
          <cell r="H2944" t="str">
            <v>68524451505</v>
          </cell>
          <cell r="I2944">
            <v>-91200</v>
          </cell>
        </row>
        <row r="2945">
          <cell r="H2945" t="str">
            <v>68524451505</v>
          </cell>
          <cell r="I2945">
            <v>-34600</v>
          </cell>
        </row>
        <row r="2946">
          <cell r="H2946" t="str">
            <v>68524451505</v>
          </cell>
          <cell r="I2946">
            <v>-34600</v>
          </cell>
        </row>
        <row r="2947">
          <cell r="H2947" t="str">
            <v>68524451505</v>
          </cell>
          <cell r="I2947">
            <v>-34600</v>
          </cell>
        </row>
        <row r="2948">
          <cell r="H2948" t="str">
            <v>68524451505</v>
          </cell>
          <cell r="I2948">
            <v>-34600</v>
          </cell>
        </row>
        <row r="2949">
          <cell r="H2949" t="str">
            <v>68524451505</v>
          </cell>
          <cell r="I2949">
            <v>-45600</v>
          </cell>
        </row>
        <row r="2950">
          <cell r="H2950" t="str">
            <v>68524451505</v>
          </cell>
          <cell r="I2950">
            <v>-34600</v>
          </cell>
        </row>
        <row r="2951">
          <cell r="H2951" t="str">
            <v>68524451505</v>
          </cell>
          <cell r="I2951">
            <v>-34600</v>
          </cell>
        </row>
        <row r="2952">
          <cell r="H2952" t="str">
            <v>68524451505</v>
          </cell>
          <cell r="I2952">
            <v>-34600</v>
          </cell>
        </row>
        <row r="2953">
          <cell r="H2953" t="str">
            <v>68524451505</v>
          </cell>
          <cell r="I2953">
            <v>-34600</v>
          </cell>
        </row>
        <row r="2954">
          <cell r="H2954" t="str">
            <v>68524451505</v>
          </cell>
          <cell r="I2954">
            <v>-69200</v>
          </cell>
        </row>
        <row r="2955">
          <cell r="H2955" t="str">
            <v>68524451505</v>
          </cell>
          <cell r="I2955">
            <v>-34600</v>
          </cell>
        </row>
        <row r="2956">
          <cell r="H2956" t="str">
            <v>68524451505</v>
          </cell>
          <cell r="I2956">
            <v>-294000</v>
          </cell>
        </row>
        <row r="2957">
          <cell r="H2957" t="str">
            <v>68524451505</v>
          </cell>
          <cell r="I2957">
            <v>-96900</v>
          </cell>
        </row>
        <row r="2958">
          <cell r="H2958" t="str">
            <v>68524451505</v>
          </cell>
          <cell r="I2958">
            <v>-78400</v>
          </cell>
        </row>
        <row r="2959">
          <cell r="H2959" t="str">
            <v>68524451505</v>
          </cell>
          <cell r="I2959">
            <v>2633850</v>
          </cell>
        </row>
        <row r="2960">
          <cell r="H2960" t="str">
            <v>68524451510</v>
          </cell>
          <cell r="I2960">
            <v>-85800</v>
          </cell>
        </row>
        <row r="2961">
          <cell r="H2961" t="str">
            <v>68524451510</v>
          </cell>
          <cell r="I2961">
            <v>-2851200</v>
          </cell>
        </row>
        <row r="2962">
          <cell r="H2962" t="str">
            <v>68524451510</v>
          </cell>
          <cell r="I2962">
            <v>2224200</v>
          </cell>
        </row>
        <row r="2963">
          <cell r="H2963" t="str">
            <v>101244525</v>
          </cell>
          <cell r="I2963">
            <v>-15346</v>
          </cell>
        </row>
        <row r="2964">
          <cell r="H2964" t="str">
            <v>102244525</v>
          </cell>
          <cell r="I2964">
            <v>-12585</v>
          </cell>
        </row>
        <row r="2965">
          <cell r="H2965" t="str">
            <v>105244525</v>
          </cell>
          <cell r="I2965">
            <v>-2445</v>
          </cell>
        </row>
        <row r="2966">
          <cell r="H2966" t="str">
            <v>110244525</v>
          </cell>
          <cell r="I2966">
            <v>-1700</v>
          </cell>
        </row>
        <row r="2967">
          <cell r="H2967" t="str">
            <v>111244525</v>
          </cell>
          <cell r="I2967">
            <v>-61035</v>
          </cell>
        </row>
        <row r="2968">
          <cell r="H2968" t="str">
            <v>112244525</v>
          </cell>
          <cell r="I2968">
            <v>-1042</v>
          </cell>
        </row>
        <row r="2969">
          <cell r="H2969" t="str">
            <v>685244525</v>
          </cell>
          <cell r="I2969">
            <v>-1062029</v>
          </cell>
        </row>
        <row r="2970">
          <cell r="H2970" t="str">
            <v>10124452505</v>
          </cell>
          <cell r="I2970">
            <v>-11759</v>
          </cell>
        </row>
        <row r="2971">
          <cell r="H2971" t="str">
            <v>10124452505</v>
          </cell>
          <cell r="I2971">
            <v>8029</v>
          </cell>
        </row>
        <row r="2972">
          <cell r="H2972" t="str">
            <v>10224452505</v>
          </cell>
          <cell r="I2972">
            <v>-3492</v>
          </cell>
        </row>
        <row r="2973">
          <cell r="H2973" t="str">
            <v>10224452505</v>
          </cell>
          <cell r="I2973">
            <v>2382</v>
          </cell>
        </row>
        <row r="2974">
          <cell r="H2974" t="str">
            <v>10524452505</v>
          </cell>
          <cell r="I2974">
            <v>-1185</v>
          </cell>
        </row>
        <row r="2975">
          <cell r="H2975" t="str">
            <v>10524452505</v>
          </cell>
          <cell r="I2975">
            <v>-3370</v>
          </cell>
        </row>
        <row r="2976">
          <cell r="H2976" t="str">
            <v>10524452505</v>
          </cell>
          <cell r="I2976">
            <v>2110</v>
          </cell>
        </row>
        <row r="2977">
          <cell r="H2977" t="str">
            <v>11024452505</v>
          </cell>
          <cell r="I2977">
            <v>-3850</v>
          </cell>
        </row>
        <row r="2978">
          <cell r="H2978" t="str">
            <v>11024452505</v>
          </cell>
          <cell r="I2978">
            <v>2150</v>
          </cell>
        </row>
        <row r="2979">
          <cell r="H2979" t="str">
            <v>11124452505</v>
          </cell>
          <cell r="I2979">
            <v>-5021</v>
          </cell>
        </row>
        <row r="2980">
          <cell r="H2980" t="str">
            <v>11124452505</v>
          </cell>
          <cell r="I2980">
            <v>5663</v>
          </cell>
        </row>
        <row r="2981">
          <cell r="H2981" t="str">
            <v>11124452505</v>
          </cell>
          <cell r="I2981">
            <v>-3525</v>
          </cell>
        </row>
        <row r="2982">
          <cell r="H2982" t="str">
            <v>68524452505</v>
          </cell>
          <cell r="I2982">
            <v>-29875</v>
          </cell>
        </row>
        <row r="2983">
          <cell r="H2983" t="str">
            <v>68524452505</v>
          </cell>
          <cell r="I2983">
            <v>-4070</v>
          </cell>
        </row>
        <row r="2984">
          <cell r="H2984" t="str">
            <v>68524452505</v>
          </cell>
          <cell r="I2984">
            <v>28895</v>
          </cell>
        </row>
        <row r="2985">
          <cell r="H2985" t="str">
            <v>68524452505</v>
          </cell>
          <cell r="I2985">
            <v>-7970</v>
          </cell>
        </row>
        <row r="2986">
          <cell r="H2986" t="str">
            <v>68524452505</v>
          </cell>
          <cell r="I2986">
            <v>-6965</v>
          </cell>
        </row>
        <row r="2987">
          <cell r="H2987" t="str">
            <v>11124452510</v>
          </cell>
          <cell r="I2987">
            <v>127747</v>
          </cell>
        </row>
        <row r="2988">
          <cell r="H2988" t="str">
            <v>11124452510</v>
          </cell>
          <cell r="I2988">
            <v>-121455</v>
          </cell>
        </row>
        <row r="2989">
          <cell r="H2989" t="str">
            <v>11124452510</v>
          </cell>
          <cell r="I2989">
            <v>-56513</v>
          </cell>
        </row>
        <row r="2990">
          <cell r="H2990" t="str">
            <v>11224452510</v>
          </cell>
          <cell r="I2990">
            <v>-3548</v>
          </cell>
        </row>
        <row r="2991">
          <cell r="H2991" t="str">
            <v>11224452510</v>
          </cell>
          <cell r="I2991">
            <v>3548</v>
          </cell>
        </row>
        <row r="2992">
          <cell r="H2992" t="str">
            <v>11224452510</v>
          </cell>
          <cell r="I2992">
            <v>-1774</v>
          </cell>
        </row>
        <row r="2993">
          <cell r="H2993" t="str">
            <v>68524452510</v>
          </cell>
          <cell r="I2993">
            <v>284256</v>
          </cell>
        </row>
        <row r="2994">
          <cell r="H2994" t="str">
            <v>68524452510</v>
          </cell>
          <cell r="I2994">
            <v>-379008</v>
          </cell>
        </row>
        <row r="2995">
          <cell r="H2995" t="str">
            <v>10124452515</v>
          </cell>
          <cell r="I2995">
            <v>-15400</v>
          </cell>
        </row>
        <row r="2996">
          <cell r="H2996" t="str">
            <v>10124452515</v>
          </cell>
          <cell r="I2996">
            <v>-7700</v>
          </cell>
        </row>
        <row r="2997">
          <cell r="H2997" t="str">
            <v>10124452515</v>
          </cell>
          <cell r="I2997">
            <v>15400</v>
          </cell>
        </row>
        <row r="2998">
          <cell r="H2998" t="str">
            <v>10224452515</v>
          </cell>
          <cell r="I2998">
            <v>-5250</v>
          </cell>
        </row>
        <row r="2999">
          <cell r="H2999" t="str">
            <v>10224452515</v>
          </cell>
          <cell r="I2999">
            <v>-4270</v>
          </cell>
        </row>
        <row r="3000">
          <cell r="H3000" t="str">
            <v>10224452515</v>
          </cell>
          <cell r="I3000">
            <v>10045</v>
          </cell>
        </row>
        <row r="3001">
          <cell r="H3001" t="str">
            <v>10524452515</v>
          </cell>
          <cell r="I3001">
            <v>-4410</v>
          </cell>
        </row>
        <row r="3002">
          <cell r="H3002" t="str">
            <v>10524452515</v>
          </cell>
          <cell r="I3002">
            <v>-3535</v>
          </cell>
        </row>
        <row r="3003">
          <cell r="H3003" t="str">
            <v>10524452515</v>
          </cell>
          <cell r="I3003">
            <v>7945</v>
          </cell>
        </row>
        <row r="3004">
          <cell r="H3004" t="str">
            <v>10824452515</v>
          </cell>
          <cell r="I3004">
            <v>-8855</v>
          </cell>
        </row>
        <row r="3005">
          <cell r="H3005" t="str">
            <v>10824452515</v>
          </cell>
          <cell r="I3005">
            <v>8855</v>
          </cell>
        </row>
        <row r="3006">
          <cell r="H3006" t="str">
            <v>10924452515</v>
          </cell>
          <cell r="I3006">
            <v>-6300</v>
          </cell>
        </row>
        <row r="3007">
          <cell r="H3007" t="str">
            <v>10924452515</v>
          </cell>
          <cell r="I3007">
            <v>6300</v>
          </cell>
        </row>
        <row r="3008">
          <cell r="H3008" t="str">
            <v>11024452515</v>
          </cell>
          <cell r="I3008">
            <v>-5250</v>
          </cell>
        </row>
        <row r="3009">
          <cell r="H3009" t="str">
            <v>11024452515</v>
          </cell>
          <cell r="I3009">
            <v>5250</v>
          </cell>
        </row>
        <row r="3010">
          <cell r="H3010" t="str">
            <v>11124452515</v>
          </cell>
          <cell r="I3010">
            <v>-4568</v>
          </cell>
        </row>
        <row r="3011">
          <cell r="H3011" t="str">
            <v>11124452515</v>
          </cell>
          <cell r="I3011">
            <v>4568</v>
          </cell>
        </row>
        <row r="3012">
          <cell r="H3012" t="str">
            <v>11224452515</v>
          </cell>
          <cell r="I3012">
            <v>-3819</v>
          </cell>
        </row>
        <row r="3013">
          <cell r="H3013" t="str">
            <v>11224452515</v>
          </cell>
          <cell r="I3013">
            <v>4551</v>
          </cell>
        </row>
        <row r="3014">
          <cell r="H3014" t="str">
            <v>68524452515</v>
          </cell>
          <cell r="I3014">
            <v>-6615</v>
          </cell>
        </row>
        <row r="3015">
          <cell r="H3015" t="str">
            <v>68524452515</v>
          </cell>
          <cell r="I3015">
            <v>-18873</v>
          </cell>
        </row>
        <row r="3016">
          <cell r="H3016" t="str">
            <v>68524452515</v>
          </cell>
          <cell r="I3016">
            <v>-14994</v>
          </cell>
        </row>
        <row r="3017">
          <cell r="H3017" t="str">
            <v>68524452515</v>
          </cell>
          <cell r="I3017">
            <v>-112795</v>
          </cell>
        </row>
        <row r="3018">
          <cell r="H3018" t="str">
            <v>68524452515</v>
          </cell>
          <cell r="I3018">
            <v>-3920</v>
          </cell>
        </row>
        <row r="3019">
          <cell r="H3019" t="str">
            <v>68524452515</v>
          </cell>
          <cell r="I3019">
            <v>-4533</v>
          </cell>
        </row>
        <row r="3020">
          <cell r="H3020" t="str">
            <v>68524452515</v>
          </cell>
          <cell r="I3020">
            <v>-3500</v>
          </cell>
        </row>
        <row r="3021">
          <cell r="H3021" t="str">
            <v>68524452515</v>
          </cell>
          <cell r="I3021">
            <v>-4533</v>
          </cell>
        </row>
        <row r="3022">
          <cell r="H3022" t="str">
            <v>68524452515</v>
          </cell>
          <cell r="I3022">
            <v>-12404</v>
          </cell>
        </row>
        <row r="3023">
          <cell r="H3023" t="str">
            <v>68524452515</v>
          </cell>
          <cell r="I3023">
            <v>-9975</v>
          </cell>
        </row>
        <row r="3024">
          <cell r="H3024" t="str">
            <v>68524452515</v>
          </cell>
          <cell r="I3024">
            <v>302858</v>
          </cell>
        </row>
        <row r="3025">
          <cell r="H3025" t="str">
            <v>68524452515</v>
          </cell>
          <cell r="I3025">
            <v>-127782</v>
          </cell>
        </row>
        <row r="3026">
          <cell r="H3026" t="str">
            <v>10124452520</v>
          </cell>
          <cell r="I3026">
            <v>-7500</v>
          </cell>
        </row>
        <row r="3027">
          <cell r="H3027" t="str">
            <v>10124452520</v>
          </cell>
          <cell r="I3027">
            <v>7500</v>
          </cell>
        </row>
        <row r="3028">
          <cell r="H3028" t="str">
            <v>10224452520</v>
          </cell>
          <cell r="I3028">
            <v>-12000</v>
          </cell>
        </row>
        <row r="3029">
          <cell r="H3029" t="str">
            <v>10224452520</v>
          </cell>
          <cell r="I3029">
            <v>-6000</v>
          </cell>
        </row>
        <row r="3030">
          <cell r="H3030" t="str">
            <v>10224452520</v>
          </cell>
          <cell r="I3030">
            <v>6000</v>
          </cell>
        </row>
        <row r="3031">
          <cell r="H3031" t="str">
            <v>10324452520</v>
          </cell>
          <cell r="I3031">
            <v>-13200</v>
          </cell>
        </row>
        <row r="3032">
          <cell r="H3032" t="str">
            <v>10324452520</v>
          </cell>
          <cell r="I3032">
            <v>-5400</v>
          </cell>
        </row>
        <row r="3033">
          <cell r="H3033" t="str">
            <v>10324452520</v>
          </cell>
          <cell r="I3033">
            <v>18600</v>
          </cell>
        </row>
        <row r="3034">
          <cell r="H3034" t="str">
            <v>10424452520</v>
          </cell>
          <cell r="I3034">
            <v>-9000</v>
          </cell>
        </row>
        <row r="3035">
          <cell r="H3035" t="str">
            <v>10424452520</v>
          </cell>
          <cell r="I3035">
            <v>-9000</v>
          </cell>
        </row>
        <row r="3036">
          <cell r="H3036" t="str">
            <v>10424452520</v>
          </cell>
          <cell r="I3036">
            <v>-11076</v>
          </cell>
        </row>
        <row r="3037">
          <cell r="H3037" t="str">
            <v>10424452520</v>
          </cell>
          <cell r="I3037">
            <v>29076</v>
          </cell>
        </row>
        <row r="3038">
          <cell r="H3038" t="str">
            <v>10524452520</v>
          </cell>
          <cell r="I3038">
            <v>-5970</v>
          </cell>
        </row>
        <row r="3039">
          <cell r="H3039" t="str">
            <v>10524452520</v>
          </cell>
          <cell r="I3039">
            <v>-7200</v>
          </cell>
        </row>
        <row r="3040">
          <cell r="H3040" t="str">
            <v>10524452520</v>
          </cell>
          <cell r="I3040">
            <v>-6930</v>
          </cell>
        </row>
        <row r="3041">
          <cell r="H3041" t="str">
            <v>10524452520</v>
          </cell>
          <cell r="I3041">
            <v>20100</v>
          </cell>
        </row>
        <row r="3042">
          <cell r="H3042" t="str">
            <v>10824452520</v>
          </cell>
          <cell r="I3042">
            <v>-72000</v>
          </cell>
        </row>
        <row r="3043">
          <cell r="H3043" t="str">
            <v>10824452520</v>
          </cell>
          <cell r="I3043">
            <v>72000</v>
          </cell>
        </row>
        <row r="3044">
          <cell r="H3044" t="str">
            <v>11024452520</v>
          </cell>
          <cell r="I3044">
            <v>-7997</v>
          </cell>
        </row>
        <row r="3045">
          <cell r="H3045" t="str">
            <v>11024452520</v>
          </cell>
          <cell r="I3045">
            <v>7997</v>
          </cell>
        </row>
        <row r="3046">
          <cell r="H3046" t="str">
            <v>11124452520</v>
          </cell>
          <cell r="I3046">
            <v>-25200</v>
          </cell>
        </row>
        <row r="3047">
          <cell r="H3047" t="str">
            <v>11124452520</v>
          </cell>
          <cell r="I3047">
            <v>25200</v>
          </cell>
        </row>
        <row r="3048">
          <cell r="H3048" t="str">
            <v>11324452520</v>
          </cell>
          <cell r="I3048">
            <v>-9000</v>
          </cell>
        </row>
        <row r="3049">
          <cell r="H3049" t="str">
            <v>11324452520</v>
          </cell>
          <cell r="I3049">
            <v>9000</v>
          </cell>
        </row>
        <row r="3050">
          <cell r="H3050" t="str">
            <v>68524452520</v>
          </cell>
          <cell r="I3050">
            <v>-169200</v>
          </cell>
        </row>
        <row r="3051">
          <cell r="H3051" t="str">
            <v>68524452520</v>
          </cell>
          <cell r="I3051">
            <v>-7200</v>
          </cell>
        </row>
        <row r="3052">
          <cell r="H3052" t="str">
            <v>68524452520</v>
          </cell>
          <cell r="I3052">
            <v>-9317</v>
          </cell>
        </row>
        <row r="3053">
          <cell r="H3053" t="str">
            <v>68524452520</v>
          </cell>
          <cell r="I3053">
            <v>-118800</v>
          </cell>
        </row>
        <row r="3054">
          <cell r="H3054" t="str">
            <v>68524452520</v>
          </cell>
          <cell r="I3054">
            <v>-10440</v>
          </cell>
        </row>
        <row r="3055">
          <cell r="H3055" t="str">
            <v>68524452520</v>
          </cell>
          <cell r="I3055">
            <v>-9600</v>
          </cell>
        </row>
        <row r="3056">
          <cell r="H3056" t="str">
            <v>68524452520</v>
          </cell>
          <cell r="I3056">
            <v>-13800</v>
          </cell>
        </row>
        <row r="3057">
          <cell r="H3057" t="str">
            <v>68524452520</v>
          </cell>
          <cell r="I3057">
            <v>-90960</v>
          </cell>
        </row>
        <row r="3058">
          <cell r="H3058" t="str">
            <v>68524452520</v>
          </cell>
          <cell r="I3058">
            <v>-136080</v>
          </cell>
        </row>
        <row r="3059">
          <cell r="H3059" t="str">
            <v>68524452520</v>
          </cell>
          <cell r="I3059">
            <v>-57420</v>
          </cell>
        </row>
        <row r="3060">
          <cell r="H3060" t="str">
            <v>68524452520</v>
          </cell>
          <cell r="I3060">
            <v>-14400</v>
          </cell>
        </row>
        <row r="3061">
          <cell r="H3061" t="str">
            <v>68524452520</v>
          </cell>
          <cell r="I3061">
            <v>375377</v>
          </cell>
        </row>
        <row r="3062">
          <cell r="H3062" t="str">
            <v>10124452530</v>
          </cell>
          <cell r="I3062">
            <v>-18000</v>
          </cell>
        </row>
        <row r="3063">
          <cell r="H3063" t="str">
            <v>10124452530</v>
          </cell>
          <cell r="I3063">
            <v>14084</v>
          </cell>
        </row>
        <row r="3064">
          <cell r="H3064" t="str">
            <v>11124452530</v>
          </cell>
          <cell r="I3064">
            <v>-12414</v>
          </cell>
        </row>
        <row r="3065">
          <cell r="H3065" t="str">
            <v>11124452530</v>
          </cell>
          <cell r="I3065">
            <v>4483</v>
          </cell>
        </row>
        <row r="3066">
          <cell r="H3066" t="str">
            <v>11424452530</v>
          </cell>
          <cell r="I3066">
            <v>-1600</v>
          </cell>
        </row>
        <row r="3067">
          <cell r="H3067" t="str">
            <v>11424452530</v>
          </cell>
          <cell r="I3067">
            <v>1600</v>
          </cell>
        </row>
        <row r="3068">
          <cell r="H3068" t="str">
            <v>68524452530</v>
          </cell>
          <cell r="I3068">
            <v>-175360</v>
          </cell>
        </row>
        <row r="3069">
          <cell r="H3069" t="str">
            <v>68524452530</v>
          </cell>
          <cell r="I3069">
            <v>-234320</v>
          </cell>
        </row>
        <row r="3070">
          <cell r="H3070" t="str">
            <v>68524452530</v>
          </cell>
          <cell r="I3070">
            <v>-392152</v>
          </cell>
        </row>
        <row r="3071">
          <cell r="H3071" t="str">
            <v>68524452530</v>
          </cell>
          <cell r="I3071">
            <v>-221976</v>
          </cell>
        </row>
        <row r="3072">
          <cell r="H3072" t="str">
            <v>68524452530</v>
          </cell>
          <cell r="I3072">
            <v>-243852</v>
          </cell>
        </row>
        <row r="3073">
          <cell r="H3073" t="str">
            <v>68524452530</v>
          </cell>
          <cell r="I3073">
            <v>-186000</v>
          </cell>
        </row>
        <row r="3074">
          <cell r="H3074" t="str">
            <v>68524452530</v>
          </cell>
          <cell r="I3074">
            <v>-108400</v>
          </cell>
        </row>
        <row r="3075">
          <cell r="H3075" t="str">
            <v>68524452530</v>
          </cell>
          <cell r="I3075">
            <v>1739158</v>
          </cell>
        </row>
        <row r="3076">
          <cell r="H3076" t="str">
            <v>68524452530</v>
          </cell>
          <cell r="I3076">
            <v>-69000</v>
          </cell>
        </row>
        <row r="3077">
          <cell r="H3077" t="str">
            <v>68524452530</v>
          </cell>
          <cell r="I3077">
            <v>-686500</v>
          </cell>
        </row>
        <row r="3078">
          <cell r="H3078" t="str">
            <v>68524452530</v>
          </cell>
          <cell r="I3078">
            <v>-83584</v>
          </cell>
        </row>
        <row r="3079">
          <cell r="H3079" t="str">
            <v>68524452530</v>
          </cell>
          <cell r="I3079">
            <v>-6400</v>
          </cell>
        </row>
        <row r="3080">
          <cell r="H3080" t="str">
            <v>102244530</v>
          </cell>
          <cell r="I3080">
            <v>-2000</v>
          </cell>
        </row>
        <row r="3081">
          <cell r="H3081" t="str">
            <v>103244530</v>
          </cell>
          <cell r="I3081">
            <v>-22965</v>
          </cell>
        </row>
        <row r="3082">
          <cell r="H3082" t="str">
            <v>105244530</v>
          </cell>
          <cell r="I3082">
            <v>29960</v>
          </cell>
        </row>
        <row r="3083">
          <cell r="H3083" t="str">
            <v>107244530</v>
          </cell>
          <cell r="I3083">
            <v>-800</v>
          </cell>
        </row>
        <row r="3084">
          <cell r="H3084" t="str">
            <v>108244530</v>
          </cell>
          <cell r="I3084">
            <v>-31500</v>
          </cell>
        </row>
        <row r="3085">
          <cell r="H3085" t="str">
            <v>109244530</v>
          </cell>
          <cell r="I3085">
            <v>-33466</v>
          </cell>
        </row>
        <row r="3086">
          <cell r="H3086" t="str">
            <v>110244530</v>
          </cell>
          <cell r="I3086">
            <v>-1280</v>
          </cell>
        </row>
        <row r="3087">
          <cell r="H3087" t="str">
            <v>111244530</v>
          </cell>
          <cell r="I3087">
            <v>-190909</v>
          </cell>
        </row>
        <row r="3088">
          <cell r="H3088" t="str">
            <v>112244530</v>
          </cell>
          <cell r="I3088">
            <v>-42709</v>
          </cell>
        </row>
        <row r="3089">
          <cell r="H3089" t="str">
            <v>114244530</v>
          </cell>
          <cell r="I3089">
            <v>-84072</v>
          </cell>
        </row>
        <row r="3090">
          <cell r="H3090" t="str">
            <v>685244530</v>
          </cell>
          <cell r="I3090">
            <v>-165</v>
          </cell>
        </row>
        <row r="3091">
          <cell r="H3091" t="str">
            <v>10224453005</v>
          </cell>
          <cell r="I3091">
            <v>-2000</v>
          </cell>
        </row>
        <row r="3092">
          <cell r="H3092" t="str">
            <v>10324453005</v>
          </cell>
          <cell r="I3092">
            <v>-91860</v>
          </cell>
        </row>
        <row r="3093">
          <cell r="H3093" t="str">
            <v>10324453005</v>
          </cell>
          <cell r="I3093">
            <v>68895</v>
          </cell>
        </row>
        <row r="3094">
          <cell r="H3094" t="str">
            <v>10524453005</v>
          </cell>
          <cell r="I3094">
            <v>-119840</v>
          </cell>
        </row>
        <row r="3095">
          <cell r="H3095" t="str">
            <v>10524453005</v>
          </cell>
          <cell r="I3095">
            <v>89880</v>
          </cell>
        </row>
        <row r="3096">
          <cell r="H3096" t="str">
            <v>10724453010</v>
          </cell>
          <cell r="I3096">
            <v>-800</v>
          </cell>
        </row>
        <row r="3097">
          <cell r="H3097" t="str">
            <v>10824453005</v>
          </cell>
          <cell r="I3097">
            <v>-126000</v>
          </cell>
        </row>
        <row r="3098">
          <cell r="H3098" t="str">
            <v>10824453005</v>
          </cell>
          <cell r="I3098">
            <v>94500</v>
          </cell>
        </row>
        <row r="3099">
          <cell r="H3099" t="str">
            <v>10924453005</v>
          </cell>
          <cell r="I3099">
            <v>-133864</v>
          </cell>
        </row>
        <row r="3100">
          <cell r="H3100" t="str">
            <v>10924453005</v>
          </cell>
          <cell r="I3100">
            <v>100398</v>
          </cell>
        </row>
        <row r="3101">
          <cell r="H3101" t="str">
            <v>11124453005</v>
          </cell>
          <cell r="I3101">
            <v>-763636</v>
          </cell>
        </row>
        <row r="3102">
          <cell r="H3102" t="str">
            <v>11124453005</v>
          </cell>
          <cell r="I3102">
            <v>572727</v>
          </cell>
        </row>
        <row r="3103">
          <cell r="H3103" t="str">
            <v>11224453005</v>
          </cell>
          <cell r="I3103">
            <v>128127</v>
          </cell>
        </row>
        <row r="3104">
          <cell r="H3104" t="str">
            <v>11224453005</v>
          </cell>
          <cell r="I3104">
            <v>-170836</v>
          </cell>
        </row>
        <row r="3105">
          <cell r="H3105" t="str">
            <v>11424453005</v>
          </cell>
          <cell r="I3105">
            <v>-79546</v>
          </cell>
        </row>
        <row r="3106">
          <cell r="H3106" t="str">
            <v>11424453005</v>
          </cell>
          <cell r="I3106">
            <v>-84072</v>
          </cell>
        </row>
        <row r="3107">
          <cell r="H3107" t="str">
            <v>11424453005</v>
          </cell>
          <cell r="I3107">
            <v>-79546</v>
          </cell>
        </row>
        <row r="3108">
          <cell r="H3108" t="str">
            <v>11424453005</v>
          </cell>
          <cell r="I3108">
            <v>-79546</v>
          </cell>
        </row>
        <row r="3109">
          <cell r="H3109" t="str">
            <v>11424453005</v>
          </cell>
          <cell r="I3109">
            <v>238638</v>
          </cell>
        </row>
        <row r="3110">
          <cell r="H3110" t="str">
            <v>68524453005</v>
          </cell>
          <cell r="I3110">
            <v>-165</v>
          </cell>
        </row>
        <row r="3111">
          <cell r="H3111" t="str">
            <v>10724453010</v>
          </cell>
          <cell r="I3111">
            <v>-2000</v>
          </cell>
        </row>
        <row r="3112">
          <cell r="H3112" t="str">
            <v>10724453010</v>
          </cell>
          <cell r="I3112">
            <v>2000</v>
          </cell>
        </row>
        <row r="3113">
          <cell r="H3113" t="str">
            <v>11024453010</v>
          </cell>
          <cell r="I3113">
            <v>-1280</v>
          </cell>
        </row>
        <row r="3114">
          <cell r="H3114" t="str">
            <v>11224453010</v>
          </cell>
          <cell r="I3114">
            <v>-2000</v>
          </cell>
        </row>
        <row r="3115">
          <cell r="H3115" t="str">
            <v>11224453010</v>
          </cell>
          <cell r="I3115">
            <v>2000</v>
          </cell>
        </row>
        <row r="3116">
          <cell r="H3116" t="str">
            <v>101244535</v>
          </cell>
          <cell r="I3116">
            <v>-34650</v>
          </cell>
        </row>
        <row r="3117">
          <cell r="H3117" t="str">
            <v>101244535</v>
          </cell>
          <cell r="I3117">
            <v>-73178</v>
          </cell>
        </row>
        <row r="3118">
          <cell r="H3118" t="str">
            <v>101244535</v>
          </cell>
          <cell r="I3118">
            <v>-7917</v>
          </cell>
        </row>
        <row r="3119">
          <cell r="H3119" t="str">
            <v>101244535</v>
          </cell>
          <cell r="I3119">
            <v>-15750</v>
          </cell>
        </row>
        <row r="3120">
          <cell r="H3120" t="str">
            <v>101244535</v>
          </cell>
          <cell r="I3120">
            <v>-24150</v>
          </cell>
        </row>
        <row r="3121">
          <cell r="H3121" t="str">
            <v>101244535</v>
          </cell>
          <cell r="I3121">
            <v>-33775</v>
          </cell>
        </row>
        <row r="3122">
          <cell r="H3122" t="str">
            <v>101244535</v>
          </cell>
          <cell r="I3122">
            <v>-110286</v>
          </cell>
        </row>
        <row r="3123">
          <cell r="H3123" t="str">
            <v>101244535</v>
          </cell>
          <cell r="I3123">
            <v>-35525</v>
          </cell>
        </row>
        <row r="3124">
          <cell r="H3124" t="str">
            <v>101244535</v>
          </cell>
          <cell r="I3124">
            <v>-25644</v>
          </cell>
        </row>
        <row r="3125">
          <cell r="H3125" t="str">
            <v>101244535</v>
          </cell>
          <cell r="I3125">
            <v>-49161</v>
          </cell>
        </row>
        <row r="3126">
          <cell r="H3126" t="str">
            <v>101244535</v>
          </cell>
          <cell r="I3126">
            <v>-83241</v>
          </cell>
        </row>
        <row r="3127">
          <cell r="H3127" t="str">
            <v>101244535</v>
          </cell>
          <cell r="I3127">
            <v>-15159</v>
          </cell>
        </row>
        <row r="3128">
          <cell r="H3128" t="str">
            <v>101244535</v>
          </cell>
          <cell r="I3128">
            <v>-22539</v>
          </cell>
        </row>
        <row r="3129">
          <cell r="H3129" t="str">
            <v>101244535</v>
          </cell>
          <cell r="I3129">
            <v>-9849</v>
          </cell>
        </row>
        <row r="3130">
          <cell r="H3130" t="str">
            <v>101244535</v>
          </cell>
          <cell r="I3130">
            <v>-187275</v>
          </cell>
        </row>
        <row r="3131">
          <cell r="H3131" t="str">
            <v>101244535</v>
          </cell>
          <cell r="I3131">
            <v>-22978</v>
          </cell>
        </row>
        <row r="3132">
          <cell r="H3132" t="str">
            <v>101244535</v>
          </cell>
          <cell r="I3132">
            <v>-2526</v>
          </cell>
        </row>
        <row r="3133">
          <cell r="H3133" t="str">
            <v>101244535</v>
          </cell>
          <cell r="I3133">
            <v>-938</v>
          </cell>
        </row>
        <row r="3134">
          <cell r="H3134" t="str">
            <v>101244535</v>
          </cell>
          <cell r="I3134">
            <v>-129808</v>
          </cell>
        </row>
        <row r="3135">
          <cell r="H3135" t="str">
            <v>101244535</v>
          </cell>
          <cell r="I3135">
            <v>-1330</v>
          </cell>
        </row>
        <row r="3136">
          <cell r="H3136" t="str">
            <v>101244535</v>
          </cell>
          <cell r="I3136">
            <v>-38814</v>
          </cell>
        </row>
        <row r="3137">
          <cell r="H3137" t="str">
            <v>101244535</v>
          </cell>
          <cell r="I3137">
            <v>-44699</v>
          </cell>
        </row>
        <row r="3138">
          <cell r="H3138" t="str">
            <v>101244535</v>
          </cell>
          <cell r="I3138">
            <v>-561</v>
          </cell>
        </row>
        <row r="3139">
          <cell r="H3139" t="str">
            <v>101244535</v>
          </cell>
          <cell r="I3139">
            <v>-163</v>
          </cell>
        </row>
        <row r="3140">
          <cell r="H3140" t="str">
            <v>101244535</v>
          </cell>
          <cell r="I3140">
            <v>-1349</v>
          </cell>
        </row>
        <row r="3141">
          <cell r="H3141" t="str">
            <v>101244535</v>
          </cell>
          <cell r="I3141">
            <v>-127205</v>
          </cell>
        </row>
        <row r="3142">
          <cell r="H3142" t="str">
            <v>101244535</v>
          </cell>
          <cell r="I3142">
            <v>-105753</v>
          </cell>
        </row>
        <row r="3143">
          <cell r="H3143" t="str">
            <v>101244535</v>
          </cell>
          <cell r="I3143">
            <v>-949</v>
          </cell>
        </row>
        <row r="3144">
          <cell r="H3144" t="str">
            <v>101244535</v>
          </cell>
          <cell r="I3144">
            <v>-20236</v>
          </cell>
        </row>
        <row r="3145">
          <cell r="H3145" t="str">
            <v>101244535</v>
          </cell>
          <cell r="I3145">
            <v>-1627</v>
          </cell>
        </row>
        <row r="3146">
          <cell r="H3146" t="str">
            <v>101244535</v>
          </cell>
          <cell r="I3146">
            <v>-12464</v>
          </cell>
        </row>
        <row r="3147">
          <cell r="H3147" t="str">
            <v>101244535</v>
          </cell>
          <cell r="I3147">
            <v>-1438</v>
          </cell>
        </row>
        <row r="3148">
          <cell r="H3148" t="str">
            <v>101244535</v>
          </cell>
          <cell r="I3148">
            <v>-832</v>
          </cell>
        </row>
        <row r="3149">
          <cell r="H3149" t="str">
            <v>101244535</v>
          </cell>
          <cell r="I3149">
            <v>-14035</v>
          </cell>
        </row>
        <row r="3150">
          <cell r="H3150" t="str">
            <v>101244535</v>
          </cell>
          <cell r="I3150">
            <v>-25676</v>
          </cell>
        </row>
        <row r="3151">
          <cell r="H3151" t="str">
            <v>101244535</v>
          </cell>
          <cell r="I3151">
            <v>-7696</v>
          </cell>
        </row>
        <row r="3152">
          <cell r="H3152" t="str">
            <v>101244535</v>
          </cell>
          <cell r="I3152">
            <v>-6455</v>
          </cell>
        </row>
        <row r="3153">
          <cell r="H3153" t="str">
            <v>101244535</v>
          </cell>
          <cell r="I3153">
            <v>-111510</v>
          </cell>
        </row>
        <row r="3154">
          <cell r="H3154" t="str">
            <v>101244535</v>
          </cell>
          <cell r="I3154">
            <v>-15105</v>
          </cell>
        </row>
        <row r="3155">
          <cell r="H3155" t="str">
            <v>101244535</v>
          </cell>
          <cell r="I3155">
            <v>-50400</v>
          </cell>
        </row>
        <row r="3156">
          <cell r="H3156" t="str">
            <v>101244535</v>
          </cell>
          <cell r="I3156">
            <v>-192</v>
          </cell>
        </row>
        <row r="3157">
          <cell r="H3157" t="str">
            <v>101244535</v>
          </cell>
          <cell r="I3157">
            <v>-8286</v>
          </cell>
        </row>
        <row r="3158">
          <cell r="H3158" t="str">
            <v>101244535</v>
          </cell>
          <cell r="I3158">
            <v>-18480</v>
          </cell>
        </row>
        <row r="3159">
          <cell r="H3159" t="str">
            <v>101244535</v>
          </cell>
          <cell r="I3159">
            <v>-46592</v>
          </cell>
        </row>
        <row r="3160">
          <cell r="H3160" t="str">
            <v>101244535</v>
          </cell>
          <cell r="I3160">
            <v>-59369</v>
          </cell>
        </row>
        <row r="3161">
          <cell r="H3161" t="str">
            <v>101244535</v>
          </cell>
          <cell r="I3161">
            <v>-38499</v>
          </cell>
        </row>
        <row r="3162">
          <cell r="H3162" t="str">
            <v>101244535</v>
          </cell>
          <cell r="I3162">
            <v>-11917</v>
          </cell>
        </row>
        <row r="3163">
          <cell r="H3163" t="str">
            <v>101244535</v>
          </cell>
          <cell r="I3163">
            <v>-4501</v>
          </cell>
        </row>
        <row r="3164">
          <cell r="H3164" t="str">
            <v>101244535</v>
          </cell>
          <cell r="I3164">
            <v>-10569</v>
          </cell>
        </row>
        <row r="3165">
          <cell r="H3165" t="str">
            <v>101244535</v>
          </cell>
          <cell r="I3165">
            <v>-21256</v>
          </cell>
        </row>
        <row r="3166">
          <cell r="H3166" t="str">
            <v>101244535</v>
          </cell>
          <cell r="I3166">
            <v>-6498</v>
          </cell>
        </row>
        <row r="3167">
          <cell r="H3167" t="str">
            <v>101244535</v>
          </cell>
          <cell r="I3167">
            <v>-7204</v>
          </cell>
        </row>
        <row r="3168">
          <cell r="H3168" t="str">
            <v>101244535</v>
          </cell>
          <cell r="I3168">
            <v>-69293</v>
          </cell>
        </row>
        <row r="3169">
          <cell r="H3169" t="str">
            <v>101244535</v>
          </cell>
          <cell r="I3169">
            <v>-149940</v>
          </cell>
        </row>
        <row r="3170">
          <cell r="H3170" t="str">
            <v>101244535</v>
          </cell>
          <cell r="I3170">
            <v>-9658</v>
          </cell>
        </row>
        <row r="3171">
          <cell r="H3171" t="str">
            <v>101244535</v>
          </cell>
          <cell r="I3171">
            <v>-7831</v>
          </cell>
        </row>
        <row r="3172">
          <cell r="H3172" t="str">
            <v>101244535</v>
          </cell>
          <cell r="I3172">
            <v>-143798</v>
          </cell>
        </row>
        <row r="3173">
          <cell r="H3173" t="str">
            <v>101244535</v>
          </cell>
          <cell r="I3173">
            <v>-985</v>
          </cell>
        </row>
        <row r="3174">
          <cell r="H3174" t="str">
            <v>101244535</v>
          </cell>
          <cell r="I3174">
            <v>-13711</v>
          </cell>
        </row>
        <row r="3175">
          <cell r="H3175" t="str">
            <v>101244535</v>
          </cell>
          <cell r="I3175">
            <v>-1406</v>
          </cell>
        </row>
        <row r="3176">
          <cell r="H3176" t="str">
            <v>101244535</v>
          </cell>
          <cell r="I3176">
            <v>-554</v>
          </cell>
        </row>
        <row r="3177">
          <cell r="H3177" t="str">
            <v>101244535</v>
          </cell>
          <cell r="I3177">
            <v>-11275</v>
          </cell>
        </row>
        <row r="3178">
          <cell r="H3178" t="str">
            <v>101244535</v>
          </cell>
          <cell r="I3178">
            <v>-20630</v>
          </cell>
        </row>
        <row r="3179">
          <cell r="H3179" t="str">
            <v>101244535</v>
          </cell>
          <cell r="I3179">
            <v>-11638</v>
          </cell>
        </row>
        <row r="3180">
          <cell r="H3180" t="str">
            <v>101244535</v>
          </cell>
          <cell r="I3180">
            <v>-10485</v>
          </cell>
        </row>
        <row r="3181">
          <cell r="H3181" t="str">
            <v>101244535</v>
          </cell>
          <cell r="I3181">
            <v>-130</v>
          </cell>
        </row>
        <row r="3182">
          <cell r="H3182" t="str">
            <v>101244535</v>
          </cell>
          <cell r="I3182">
            <v>-408</v>
          </cell>
        </row>
        <row r="3183">
          <cell r="H3183" t="str">
            <v>101244535</v>
          </cell>
          <cell r="I3183">
            <v>-38897</v>
          </cell>
        </row>
        <row r="3184">
          <cell r="H3184" t="str">
            <v>101244535</v>
          </cell>
          <cell r="I3184">
            <v>-62136</v>
          </cell>
        </row>
        <row r="3185">
          <cell r="H3185" t="str">
            <v>101244535</v>
          </cell>
          <cell r="I3185">
            <v>-16882</v>
          </cell>
        </row>
        <row r="3186">
          <cell r="H3186" t="str">
            <v>101244535</v>
          </cell>
          <cell r="I3186">
            <v>-1173</v>
          </cell>
        </row>
        <row r="3187">
          <cell r="H3187" t="str">
            <v>101244535</v>
          </cell>
          <cell r="I3187">
            <v>-250463</v>
          </cell>
        </row>
        <row r="3188">
          <cell r="H3188" t="str">
            <v>101244535</v>
          </cell>
          <cell r="I3188">
            <v>-17532</v>
          </cell>
        </row>
        <row r="3189">
          <cell r="H3189" t="str">
            <v>101244535</v>
          </cell>
          <cell r="I3189">
            <v>-14799</v>
          </cell>
        </row>
        <row r="3190">
          <cell r="H3190" t="str">
            <v>101244535</v>
          </cell>
          <cell r="I3190">
            <v>-9917</v>
          </cell>
        </row>
        <row r="3191">
          <cell r="H3191" t="str">
            <v>101244535</v>
          </cell>
          <cell r="I3191">
            <v>-29640</v>
          </cell>
        </row>
        <row r="3192">
          <cell r="H3192" t="str">
            <v>101244535</v>
          </cell>
          <cell r="I3192">
            <v>-8925</v>
          </cell>
        </row>
        <row r="3193">
          <cell r="H3193" t="str">
            <v>101244535</v>
          </cell>
          <cell r="I3193">
            <v>-435</v>
          </cell>
        </row>
        <row r="3194">
          <cell r="H3194" t="str">
            <v>101244535</v>
          </cell>
          <cell r="I3194">
            <v>-8050</v>
          </cell>
        </row>
        <row r="3195">
          <cell r="H3195" t="str">
            <v>101244535</v>
          </cell>
          <cell r="I3195">
            <v>-118853</v>
          </cell>
        </row>
        <row r="3196">
          <cell r="H3196" t="str">
            <v>101244535</v>
          </cell>
          <cell r="I3196">
            <v>-401</v>
          </cell>
        </row>
        <row r="3197">
          <cell r="H3197" t="str">
            <v>101244535</v>
          </cell>
          <cell r="I3197">
            <v>-228</v>
          </cell>
        </row>
        <row r="3198">
          <cell r="H3198" t="str">
            <v>101244535</v>
          </cell>
          <cell r="I3198">
            <v>-17403</v>
          </cell>
        </row>
        <row r="3199">
          <cell r="H3199" t="str">
            <v>101244535</v>
          </cell>
          <cell r="I3199">
            <v>-3458</v>
          </cell>
        </row>
        <row r="3200">
          <cell r="H3200" t="str">
            <v>101244535</v>
          </cell>
          <cell r="I3200">
            <v>-2857</v>
          </cell>
        </row>
        <row r="3201">
          <cell r="H3201" t="str">
            <v>101244535</v>
          </cell>
          <cell r="I3201">
            <v>-70</v>
          </cell>
        </row>
        <row r="3202">
          <cell r="H3202" t="str">
            <v>101244535</v>
          </cell>
          <cell r="I3202">
            <v>-77913</v>
          </cell>
        </row>
        <row r="3203">
          <cell r="H3203" t="str">
            <v>101244535</v>
          </cell>
          <cell r="I3203">
            <v>-1516</v>
          </cell>
        </row>
        <row r="3204">
          <cell r="H3204" t="str">
            <v>101244535</v>
          </cell>
          <cell r="I3204">
            <v>-270</v>
          </cell>
        </row>
        <row r="3205">
          <cell r="H3205" t="str">
            <v>101244535</v>
          </cell>
          <cell r="I3205">
            <v>-23002</v>
          </cell>
        </row>
        <row r="3206">
          <cell r="H3206" t="str">
            <v>101244535</v>
          </cell>
          <cell r="I3206">
            <v>-26303</v>
          </cell>
        </row>
        <row r="3207">
          <cell r="H3207" t="str">
            <v>101244535</v>
          </cell>
          <cell r="I3207">
            <v>-17574</v>
          </cell>
        </row>
        <row r="3208">
          <cell r="H3208" t="str">
            <v>101244535</v>
          </cell>
          <cell r="I3208">
            <v>-10268</v>
          </cell>
        </row>
        <row r="3209">
          <cell r="H3209" t="str">
            <v>101244535</v>
          </cell>
          <cell r="I3209">
            <v>-9939</v>
          </cell>
        </row>
        <row r="3210">
          <cell r="H3210" t="str">
            <v>101244535</v>
          </cell>
          <cell r="I3210">
            <v>-15031</v>
          </cell>
        </row>
        <row r="3211">
          <cell r="H3211" t="str">
            <v>101244535</v>
          </cell>
          <cell r="I3211">
            <v>-14047</v>
          </cell>
        </row>
        <row r="3212">
          <cell r="H3212" t="str">
            <v>101244535</v>
          </cell>
          <cell r="I3212">
            <v>-12720</v>
          </cell>
        </row>
        <row r="3213">
          <cell r="H3213" t="str">
            <v>101244535</v>
          </cell>
          <cell r="I3213">
            <v>-20254</v>
          </cell>
        </row>
        <row r="3214">
          <cell r="H3214" t="str">
            <v>101244535</v>
          </cell>
          <cell r="I3214">
            <v>-48147</v>
          </cell>
        </row>
        <row r="3215">
          <cell r="H3215" t="str">
            <v>101244535</v>
          </cell>
          <cell r="I3215">
            <v>-293</v>
          </cell>
        </row>
        <row r="3216">
          <cell r="H3216" t="str">
            <v>101244535</v>
          </cell>
          <cell r="I3216">
            <v>-1062</v>
          </cell>
        </row>
        <row r="3217">
          <cell r="H3217" t="str">
            <v>101244535</v>
          </cell>
          <cell r="I3217">
            <v>-70657</v>
          </cell>
        </row>
        <row r="3218">
          <cell r="H3218" t="str">
            <v>101244535</v>
          </cell>
          <cell r="I3218">
            <v>-5454</v>
          </cell>
        </row>
        <row r="3219">
          <cell r="H3219" t="str">
            <v>101244535</v>
          </cell>
          <cell r="I3219">
            <v>-14747</v>
          </cell>
        </row>
        <row r="3220">
          <cell r="H3220" t="str">
            <v>101244535</v>
          </cell>
          <cell r="I3220">
            <v>-9660</v>
          </cell>
        </row>
        <row r="3221">
          <cell r="H3221" t="str">
            <v>101244535</v>
          </cell>
          <cell r="I3221">
            <v>-1778</v>
          </cell>
        </row>
        <row r="3222">
          <cell r="H3222" t="str">
            <v>101244535</v>
          </cell>
          <cell r="I3222">
            <v>-675</v>
          </cell>
        </row>
        <row r="3223">
          <cell r="H3223" t="str">
            <v>101244535</v>
          </cell>
          <cell r="I3223">
            <v>-70000</v>
          </cell>
        </row>
        <row r="3224">
          <cell r="H3224" t="str">
            <v>101244535</v>
          </cell>
          <cell r="I3224">
            <v>-8738</v>
          </cell>
        </row>
        <row r="3225">
          <cell r="H3225" t="str">
            <v>101244535</v>
          </cell>
          <cell r="I3225">
            <v>-18857</v>
          </cell>
        </row>
        <row r="3226">
          <cell r="H3226" t="str">
            <v>101244535</v>
          </cell>
          <cell r="I3226">
            <v>-40872</v>
          </cell>
        </row>
        <row r="3227">
          <cell r="H3227" t="str">
            <v>101244535</v>
          </cell>
          <cell r="I3227">
            <v>-1349</v>
          </cell>
        </row>
        <row r="3228">
          <cell r="H3228" t="str">
            <v>101244535</v>
          </cell>
          <cell r="I3228">
            <v>-5744</v>
          </cell>
        </row>
        <row r="3229">
          <cell r="H3229" t="str">
            <v>101244535</v>
          </cell>
          <cell r="I3229">
            <v>-3052</v>
          </cell>
        </row>
        <row r="3230">
          <cell r="H3230" t="str">
            <v>101244535</v>
          </cell>
          <cell r="I3230">
            <v>-10337</v>
          </cell>
        </row>
        <row r="3231">
          <cell r="H3231" t="str">
            <v>101244535</v>
          </cell>
          <cell r="I3231">
            <v>-93334</v>
          </cell>
        </row>
        <row r="3232">
          <cell r="H3232" t="str">
            <v>101244535</v>
          </cell>
          <cell r="I3232">
            <v>-17938</v>
          </cell>
        </row>
        <row r="3233">
          <cell r="H3233" t="str">
            <v>101244535</v>
          </cell>
          <cell r="I3233">
            <v>-1980</v>
          </cell>
        </row>
        <row r="3234">
          <cell r="H3234" t="str">
            <v>101244535</v>
          </cell>
          <cell r="I3234">
            <v>-237</v>
          </cell>
        </row>
        <row r="3235">
          <cell r="H3235" t="str">
            <v>101244535</v>
          </cell>
          <cell r="I3235">
            <v>-74762</v>
          </cell>
        </row>
        <row r="3236">
          <cell r="H3236" t="str">
            <v>101244535</v>
          </cell>
          <cell r="I3236">
            <v>-32768</v>
          </cell>
        </row>
        <row r="3237">
          <cell r="H3237" t="str">
            <v>101244535</v>
          </cell>
          <cell r="I3237">
            <v>-47250</v>
          </cell>
        </row>
        <row r="3238">
          <cell r="H3238" t="str">
            <v>101244535</v>
          </cell>
          <cell r="I3238">
            <v>-2722</v>
          </cell>
        </row>
        <row r="3239">
          <cell r="H3239" t="str">
            <v>101244535</v>
          </cell>
          <cell r="I3239">
            <v>-42219</v>
          </cell>
        </row>
        <row r="3240">
          <cell r="H3240" t="str">
            <v>101244535</v>
          </cell>
          <cell r="I3240">
            <v>-39900</v>
          </cell>
        </row>
        <row r="3241">
          <cell r="H3241" t="str">
            <v>101244535</v>
          </cell>
          <cell r="I3241">
            <v>-82058</v>
          </cell>
        </row>
        <row r="3242">
          <cell r="H3242" t="str">
            <v>101244535</v>
          </cell>
          <cell r="I3242">
            <v>-1540</v>
          </cell>
        </row>
        <row r="3243">
          <cell r="H3243" t="str">
            <v>101244535</v>
          </cell>
          <cell r="I3243">
            <v>-28413</v>
          </cell>
        </row>
        <row r="3244">
          <cell r="H3244" t="str">
            <v>101244535</v>
          </cell>
          <cell r="I3244">
            <v>-15243</v>
          </cell>
        </row>
        <row r="3245">
          <cell r="H3245" t="str">
            <v>101244535</v>
          </cell>
          <cell r="I3245">
            <v>-1083</v>
          </cell>
        </row>
        <row r="3246">
          <cell r="H3246" t="str">
            <v>101244535</v>
          </cell>
          <cell r="I3246">
            <v>-1946</v>
          </cell>
        </row>
        <row r="3247">
          <cell r="H3247" t="str">
            <v>101244535</v>
          </cell>
          <cell r="I3247">
            <v>-6114</v>
          </cell>
        </row>
        <row r="3248">
          <cell r="H3248" t="str">
            <v>101244535</v>
          </cell>
          <cell r="I3248">
            <v>-6991</v>
          </cell>
        </row>
        <row r="3249">
          <cell r="H3249" t="str">
            <v>101244535</v>
          </cell>
          <cell r="I3249">
            <v>-11310</v>
          </cell>
        </row>
        <row r="3250">
          <cell r="H3250" t="str">
            <v>101244535</v>
          </cell>
          <cell r="I3250">
            <v>-23646</v>
          </cell>
        </row>
        <row r="3251">
          <cell r="H3251" t="str">
            <v>101244535</v>
          </cell>
          <cell r="I3251">
            <v>-9202</v>
          </cell>
        </row>
        <row r="3252">
          <cell r="H3252" t="str">
            <v>101244535</v>
          </cell>
          <cell r="I3252">
            <v>-21457</v>
          </cell>
        </row>
        <row r="3253">
          <cell r="H3253" t="str">
            <v>101244535</v>
          </cell>
          <cell r="I3253">
            <v>-24757</v>
          </cell>
        </row>
        <row r="3254">
          <cell r="H3254" t="str">
            <v>101244535</v>
          </cell>
          <cell r="I3254">
            <v>-8590</v>
          </cell>
        </row>
        <row r="3255">
          <cell r="H3255" t="str">
            <v>101244535</v>
          </cell>
          <cell r="I3255">
            <v>-4312</v>
          </cell>
        </row>
        <row r="3256">
          <cell r="H3256" t="str">
            <v>101244535</v>
          </cell>
          <cell r="I3256">
            <v>-8217</v>
          </cell>
        </row>
        <row r="3257">
          <cell r="H3257" t="str">
            <v>101244535</v>
          </cell>
          <cell r="I3257">
            <v>-23521</v>
          </cell>
        </row>
        <row r="3258">
          <cell r="H3258" t="str">
            <v>101244535</v>
          </cell>
          <cell r="I3258">
            <v>-32185</v>
          </cell>
        </row>
        <row r="3259">
          <cell r="H3259" t="str">
            <v>101244535</v>
          </cell>
          <cell r="I3259">
            <v>-194</v>
          </cell>
        </row>
        <row r="3260">
          <cell r="H3260" t="str">
            <v>101244535</v>
          </cell>
          <cell r="I3260">
            <v>-184100</v>
          </cell>
        </row>
        <row r="3261">
          <cell r="H3261" t="str">
            <v>101244535</v>
          </cell>
          <cell r="I3261">
            <v>-470</v>
          </cell>
        </row>
        <row r="3262">
          <cell r="H3262" t="str">
            <v>101244535</v>
          </cell>
          <cell r="I3262">
            <v>-22792</v>
          </cell>
        </row>
        <row r="3263">
          <cell r="H3263" t="str">
            <v>101244535</v>
          </cell>
          <cell r="I3263">
            <v>-5055</v>
          </cell>
        </row>
        <row r="3264">
          <cell r="H3264" t="str">
            <v>101244535</v>
          </cell>
          <cell r="I3264">
            <v>-42248</v>
          </cell>
        </row>
        <row r="3265">
          <cell r="H3265" t="str">
            <v>101244535</v>
          </cell>
          <cell r="I3265">
            <v>-15442</v>
          </cell>
        </row>
        <row r="3266">
          <cell r="H3266" t="str">
            <v>101244535</v>
          </cell>
          <cell r="I3266">
            <v>-95</v>
          </cell>
        </row>
        <row r="3267">
          <cell r="H3267" t="str">
            <v>101244535</v>
          </cell>
          <cell r="I3267">
            <v>-560</v>
          </cell>
        </row>
        <row r="3268">
          <cell r="H3268" t="str">
            <v>101244535</v>
          </cell>
          <cell r="I3268">
            <v>-15243</v>
          </cell>
        </row>
        <row r="3269">
          <cell r="H3269" t="str">
            <v>101244535</v>
          </cell>
          <cell r="I3269">
            <v>-203082</v>
          </cell>
        </row>
        <row r="3270">
          <cell r="H3270" t="str">
            <v>101244535</v>
          </cell>
          <cell r="I3270">
            <v>-12238</v>
          </cell>
        </row>
        <row r="3271">
          <cell r="H3271" t="str">
            <v>101244535</v>
          </cell>
          <cell r="I3271">
            <v>-579</v>
          </cell>
        </row>
        <row r="3272">
          <cell r="H3272" t="str">
            <v>101244535</v>
          </cell>
          <cell r="I3272">
            <v>-125421</v>
          </cell>
        </row>
        <row r="3273">
          <cell r="H3273" t="str">
            <v>101244535</v>
          </cell>
          <cell r="I3273">
            <v>-504</v>
          </cell>
        </row>
        <row r="3274">
          <cell r="H3274" t="str">
            <v>101244535</v>
          </cell>
          <cell r="I3274">
            <v>-12700</v>
          </cell>
        </row>
        <row r="3275">
          <cell r="H3275" t="str">
            <v>101244535</v>
          </cell>
          <cell r="I3275">
            <v>-64286</v>
          </cell>
        </row>
        <row r="3276">
          <cell r="H3276" t="str">
            <v>101244535</v>
          </cell>
          <cell r="I3276">
            <v>-11477</v>
          </cell>
        </row>
        <row r="3277">
          <cell r="H3277" t="str">
            <v>101244535</v>
          </cell>
          <cell r="I3277">
            <v>-133606</v>
          </cell>
        </row>
        <row r="3278">
          <cell r="H3278" t="str">
            <v>101244535</v>
          </cell>
          <cell r="I3278">
            <v>-27256</v>
          </cell>
        </row>
        <row r="3279">
          <cell r="H3279" t="str">
            <v>101244535</v>
          </cell>
          <cell r="I3279">
            <v>-6699</v>
          </cell>
        </row>
        <row r="3280">
          <cell r="H3280" t="str">
            <v>101244535</v>
          </cell>
          <cell r="I3280">
            <v>-6633</v>
          </cell>
        </row>
        <row r="3281">
          <cell r="H3281" t="str">
            <v>101244535</v>
          </cell>
          <cell r="I3281">
            <v>-63613</v>
          </cell>
        </row>
        <row r="3282">
          <cell r="H3282" t="str">
            <v>101244535</v>
          </cell>
          <cell r="I3282">
            <v>-8439</v>
          </cell>
        </row>
        <row r="3283">
          <cell r="H3283" t="str">
            <v>101244535</v>
          </cell>
          <cell r="I3283">
            <v>-40250</v>
          </cell>
        </row>
        <row r="3284">
          <cell r="H3284" t="str">
            <v>101244535</v>
          </cell>
          <cell r="I3284">
            <v>-16485</v>
          </cell>
        </row>
        <row r="3285">
          <cell r="H3285" t="str">
            <v>101244535</v>
          </cell>
          <cell r="I3285">
            <v>-34480</v>
          </cell>
        </row>
        <row r="3286">
          <cell r="H3286" t="str">
            <v>101244535</v>
          </cell>
          <cell r="I3286">
            <v>-99330</v>
          </cell>
        </row>
        <row r="3287">
          <cell r="H3287" t="str">
            <v>101244535</v>
          </cell>
          <cell r="I3287">
            <v>-260</v>
          </cell>
        </row>
        <row r="3288">
          <cell r="H3288" t="str">
            <v>101244535</v>
          </cell>
          <cell r="I3288">
            <v>-41441</v>
          </cell>
        </row>
        <row r="3289">
          <cell r="H3289" t="str">
            <v>101244535</v>
          </cell>
          <cell r="I3289">
            <v>-11144</v>
          </cell>
        </row>
        <row r="3290">
          <cell r="H3290" t="str">
            <v>101244535</v>
          </cell>
          <cell r="I3290">
            <v>-8006</v>
          </cell>
        </row>
        <row r="3291">
          <cell r="H3291" t="str">
            <v>101244535</v>
          </cell>
          <cell r="I3291">
            <v>-125138</v>
          </cell>
        </row>
        <row r="3292">
          <cell r="H3292" t="str">
            <v>101244535</v>
          </cell>
          <cell r="I3292">
            <v>-10903</v>
          </cell>
        </row>
        <row r="3293">
          <cell r="H3293" t="str">
            <v>101244535</v>
          </cell>
          <cell r="I3293">
            <v>-29092</v>
          </cell>
        </row>
        <row r="3294">
          <cell r="H3294" t="str">
            <v>101244535</v>
          </cell>
          <cell r="I3294">
            <v>-7168</v>
          </cell>
        </row>
        <row r="3295">
          <cell r="H3295" t="str">
            <v>101244535</v>
          </cell>
          <cell r="I3295">
            <v>-72275</v>
          </cell>
        </row>
        <row r="3296">
          <cell r="H3296" t="str">
            <v>101244535</v>
          </cell>
          <cell r="I3296">
            <v>-10264</v>
          </cell>
        </row>
        <row r="3297">
          <cell r="H3297" t="str">
            <v>101244535</v>
          </cell>
          <cell r="I3297">
            <v>-2326</v>
          </cell>
        </row>
        <row r="3298">
          <cell r="H3298" t="str">
            <v>101244535</v>
          </cell>
          <cell r="I3298">
            <v>-11084</v>
          </cell>
        </row>
        <row r="3299">
          <cell r="H3299" t="str">
            <v>101244535</v>
          </cell>
          <cell r="I3299">
            <v>-11577</v>
          </cell>
        </row>
        <row r="3300">
          <cell r="H3300" t="str">
            <v>101244535</v>
          </cell>
          <cell r="I3300">
            <v>-11166</v>
          </cell>
        </row>
        <row r="3301">
          <cell r="H3301" t="str">
            <v>101244535</v>
          </cell>
          <cell r="I3301">
            <v>-1558</v>
          </cell>
        </row>
        <row r="3302">
          <cell r="H3302" t="str">
            <v>101244535</v>
          </cell>
          <cell r="I3302">
            <v>-2101</v>
          </cell>
        </row>
        <row r="3303">
          <cell r="H3303" t="str">
            <v>101244535</v>
          </cell>
          <cell r="I3303">
            <v>-131151</v>
          </cell>
        </row>
        <row r="3304">
          <cell r="H3304" t="str">
            <v>101244535</v>
          </cell>
          <cell r="I3304">
            <v>-5016</v>
          </cell>
        </row>
        <row r="3305">
          <cell r="H3305" t="str">
            <v>101244535</v>
          </cell>
          <cell r="I3305">
            <v>-61749</v>
          </cell>
        </row>
        <row r="3306">
          <cell r="H3306" t="str">
            <v>101244535</v>
          </cell>
          <cell r="I3306">
            <v>-35219</v>
          </cell>
        </row>
        <row r="3307">
          <cell r="H3307" t="str">
            <v>101244535</v>
          </cell>
          <cell r="I3307">
            <v>-14648</v>
          </cell>
        </row>
        <row r="3308">
          <cell r="H3308" t="str">
            <v>101244535</v>
          </cell>
          <cell r="I3308">
            <v>-22247</v>
          </cell>
        </row>
        <row r="3309">
          <cell r="H3309" t="str">
            <v>101244535</v>
          </cell>
          <cell r="I3309">
            <v>-44310</v>
          </cell>
        </row>
        <row r="3310">
          <cell r="H3310" t="str">
            <v>101244535</v>
          </cell>
          <cell r="I3310">
            <v>-91000</v>
          </cell>
        </row>
        <row r="3311">
          <cell r="H3311" t="str">
            <v>101244535</v>
          </cell>
          <cell r="I3311">
            <v>-456</v>
          </cell>
        </row>
        <row r="3312">
          <cell r="H3312" t="str">
            <v>101244535</v>
          </cell>
          <cell r="I3312">
            <v>-97693</v>
          </cell>
        </row>
        <row r="3313">
          <cell r="H3313" t="str">
            <v>101244535</v>
          </cell>
          <cell r="I3313">
            <v>-2929</v>
          </cell>
        </row>
        <row r="3314">
          <cell r="H3314" t="str">
            <v>101244535</v>
          </cell>
          <cell r="I3314">
            <v>-41860</v>
          </cell>
        </row>
        <row r="3315">
          <cell r="H3315" t="str">
            <v>101244535</v>
          </cell>
          <cell r="I3315">
            <v>-10074</v>
          </cell>
        </row>
        <row r="3316">
          <cell r="H3316" t="str">
            <v>101244535</v>
          </cell>
          <cell r="I3316">
            <v>-8355</v>
          </cell>
        </row>
        <row r="3317">
          <cell r="H3317" t="str">
            <v>101244535</v>
          </cell>
          <cell r="I3317">
            <v>-10000</v>
          </cell>
        </row>
        <row r="3318">
          <cell r="H3318" t="str">
            <v>101244535</v>
          </cell>
          <cell r="I3318">
            <v>-965</v>
          </cell>
        </row>
        <row r="3319">
          <cell r="H3319" t="str">
            <v>101244535</v>
          </cell>
          <cell r="I3319">
            <v>-13161</v>
          </cell>
        </row>
        <row r="3320">
          <cell r="H3320" t="str">
            <v>101244535</v>
          </cell>
          <cell r="I3320">
            <v>-8378</v>
          </cell>
        </row>
        <row r="3321">
          <cell r="H3321" t="str">
            <v>101244535</v>
          </cell>
          <cell r="I3321">
            <v>-27168</v>
          </cell>
        </row>
        <row r="3322">
          <cell r="H3322" t="str">
            <v>101244535</v>
          </cell>
          <cell r="I3322">
            <v>-55590</v>
          </cell>
        </row>
        <row r="3323">
          <cell r="H3323" t="str">
            <v>101244535</v>
          </cell>
          <cell r="I3323">
            <v>-75834</v>
          </cell>
        </row>
        <row r="3324">
          <cell r="H3324" t="str">
            <v>101244535</v>
          </cell>
          <cell r="I3324">
            <v>-29760</v>
          </cell>
        </row>
        <row r="3325">
          <cell r="H3325" t="str">
            <v>101244535</v>
          </cell>
          <cell r="I3325">
            <v>-113648</v>
          </cell>
        </row>
        <row r="3326">
          <cell r="H3326" t="str">
            <v>101244535</v>
          </cell>
          <cell r="I3326">
            <v>-31575</v>
          </cell>
        </row>
        <row r="3327">
          <cell r="H3327" t="str">
            <v>101244535</v>
          </cell>
          <cell r="I3327">
            <v>-22234</v>
          </cell>
        </row>
        <row r="3328">
          <cell r="H3328" t="str">
            <v>101244535</v>
          </cell>
          <cell r="I3328">
            <v>-42133</v>
          </cell>
        </row>
        <row r="3329">
          <cell r="H3329" t="str">
            <v>101244535</v>
          </cell>
          <cell r="I3329">
            <v>-12969</v>
          </cell>
        </row>
        <row r="3330">
          <cell r="H3330" t="str">
            <v>101244535</v>
          </cell>
          <cell r="I3330">
            <v>-288</v>
          </cell>
        </row>
        <row r="3331">
          <cell r="H3331" t="str">
            <v>101244535</v>
          </cell>
          <cell r="I3331">
            <v>-13315</v>
          </cell>
        </row>
        <row r="3332">
          <cell r="H3332" t="str">
            <v>101244535</v>
          </cell>
          <cell r="I3332">
            <v>-47939</v>
          </cell>
        </row>
        <row r="3333">
          <cell r="H3333" t="str">
            <v>101244535</v>
          </cell>
          <cell r="I3333">
            <v>-64996</v>
          </cell>
        </row>
        <row r="3334">
          <cell r="H3334" t="str">
            <v>101244535</v>
          </cell>
          <cell r="I3334">
            <v>-11701</v>
          </cell>
        </row>
        <row r="3335">
          <cell r="H3335" t="str">
            <v>101244535</v>
          </cell>
          <cell r="I3335">
            <v>-14254</v>
          </cell>
        </row>
        <row r="3336">
          <cell r="H3336" t="str">
            <v>101244535</v>
          </cell>
          <cell r="I3336">
            <v>-57247</v>
          </cell>
        </row>
        <row r="3337">
          <cell r="H3337" t="str">
            <v>101244535</v>
          </cell>
          <cell r="I3337">
            <v>-43320</v>
          </cell>
        </row>
        <row r="3338">
          <cell r="H3338" t="str">
            <v>101244535</v>
          </cell>
          <cell r="I3338">
            <v>-25874</v>
          </cell>
        </row>
        <row r="3339">
          <cell r="H3339" t="str">
            <v>101244535</v>
          </cell>
          <cell r="I3339">
            <v>-137283</v>
          </cell>
        </row>
        <row r="3340">
          <cell r="H3340" t="str">
            <v>101244535</v>
          </cell>
          <cell r="I3340">
            <v>-148946</v>
          </cell>
        </row>
        <row r="3341">
          <cell r="H3341" t="str">
            <v>101244535</v>
          </cell>
          <cell r="I3341">
            <v>-18900</v>
          </cell>
        </row>
        <row r="3342">
          <cell r="H3342" t="str">
            <v>101244535</v>
          </cell>
          <cell r="I3342">
            <v>-104</v>
          </cell>
        </row>
        <row r="3343">
          <cell r="H3343" t="str">
            <v>101244535</v>
          </cell>
          <cell r="I3343">
            <v>-8021</v>
          </cell>
        </row>
        <row r="3344">
          <cell r="H3344" t="str">
            <v>101244535</v>
          </cell>
          <cell r="I3344">
            <v>-9746</v>
          </cell>
        </row>
        <row r="3345">
          <cell r="H3345" t="str">
            <v>101244535</v>
          </cell>
          <cell r="I3345">
            <v>-10089</v>
          </cell>
        </row>
        <row r="3346">
          <cell r="H3346" t="str">
            <v>101244535</v>
          </cell>
          <cell r="I3346">
            <v>-8075</v>
          </cell>
        </row>
        <row r="3347">
          <cell r="H3347" t="str">
            <v>101244535</v>
          </cell>
          <cell r="I3347">
            <v>-646</v>
          </cell>
        </row>
        <row r="3348">
          <cell r="H3348" t="str">
            <v>101244535</v>
          </cell>
          <cell r="I3348">
            <v>-44685</v>
          </cell>
        </row>
        <row r="3349">
          <cell r="H3349" t="str">
            <v>101244535</v>
          </cell>
          <cell r="I3349">
            <v>-84875</v>
          </cell>
        </row>
        <row r="3350">
          <cell r="H3350" t="str">
            <v>101244535</v>
          </cell>
          <cell r="I3350">
            <v>-24093</v>
          </cell>
        </row>
        <row r="3351">
          <cell r="H3351" t="str">
            <v>101244535</v>
          </cell>
          <cell r="I3351">
            <v>-18520</v>
          </cell>
        </row>
        <row r="3352">
          <cell r="H3352" t="str">
            <v>101244535</v>
          </cell>
          <cell r="I3352">
            <v>-52687</v>
          </cell>
        </row>
        <row r="3353">
          <cell r="H3353" t="str">
            <v>101244535</v>
          </cell>
          <cell r="I3353">
            <v>-22601</v>
          </cell>
        </row>
        <row r="3354">
          <cell r="H3354" t="str">
            <v>101244535</v>
          </cell>
          <cell r="I3354">
            <v>-2800</v>
          </cell>
        </row>
        <row r="3355">
          <cell r="H3355" t="str">
            <v>101244535</v>
          </cell>
          <cell r="I3355">
            <v>-127190</v>
          </cell>
        </row>
        <row r="3356">
          <cell r="H3356" t="str">
            <v>101244535</v>
          </cell>
          <cell r="I3356">
            <v>-13551</v>
          </cell>
        </row>
        <row r="3357">
          <cell r="H3357" t="str">
            <v>101244535</v>
          </cell>
          <cell r="I3357">
            <v>-15830</v>
          </cell>
        </row>
        <row r="3358">
          <cell r="H3358" t="str">
            <v>101244535</v>
          </cell>
          <cell r="I3358">
            <v>-5962</v>
          </cell>
        </row>
        <row r="3359">
          <cell r="H3359" t="str">
            <v>101244535</v>
          </cell>
          <cell r="I3359">
            <v>-16940</v>
          </cell>
        </row>
        <row r="3360">
          <cell r="H3360" t="str">
            <v>101244535</v>
          </cell>
          <cell r="I3360">
            <v>-30431</v>
          </cell>
        </row>
        <row r="3361">
          <cell r="H3361" t="str">
            <v>101244535</v>
          </cell>
          <cell r="I3361">
            <v>-973</v>
          </cell>
        </row>
        <row r="3362">
          <cell r="H3362" t="str">
            <v>101244535</v>
          </cell>
          <cell r="I3362">
            <v>-9660</v>
          </cell>
        </row>
        <row r="3363">
          <cell r="H3363" t="str">
            <v>101244535</v>
          </cell>
          <cell r="I3363">
            <v>-5934</v>
          </cell>
        </row>
        <row r="3364">
          <cell r="H3364" t="str">
            <v>101244535</v>
          </cell>
          <cell r="I3364">
            <v>-31500</v>
          </cell>
        </row>
        <row r="3365">
          <cell r="H3365" t="str">
            <v>101244535</v>
          </cell>
          <cell r="I3365">
            <v>-35000</v>
          </cell>
        </row>
        <row r="3366">
          <cell r="H3366" t="str">
            <v>101244535</v>
          </cell>
          <cell r="I3366">
            <v>-959</v>
          </cell>
        </row>
        <row r="3367">
          <cell r="H3367" t="str">
            <v>101244535</v>
          </cell>
          <cell r="I3367">
            <v>-148838</v>
          </cell>
        </row>
        <row r="3368">
          <cell r="H3368" t="str">
            <v>101244535</v>
          </cell>
          <cell r="I3368">
            <v>-3450</v>
          </cell>
        </row>
        <row r="3369">
          <cell r="H3369" t="str">
            <v>101244535</v>
          </cell>
          <cell r="I3369">
            <v>-20171</v>
          </cell>
        </row>
        <row r="3370">
          <cell r="H3370" t="str">
            <v>101244535</v>
          </cell>
          <cell r="I3370">
            <v>-12125</v>
          </cell>
        </row>
        <row r="3371">
          <cell r="H3371" t="str">
            <v>101244535</v>
          </cell>
          <cell r="I3371">
            <v>-11084</v>
          </cell>
        </row>
        <row r="3372">
          <cell r="H3372" t="str">
            <v>101244535</v>
          </cell>
          <cell r="I3372">
            <v>-8161</v>
          </cell>
        </row>
        <row r="3373">
          <cell r="H3373" t="str">
            <v>101244535</v>
          </cell>
          <cell r="I3373">
            <v>-1131</v>
          </cell>
        </row>
        <row r="3374">
          <cell r="H3374" t="str">
            <v>101244535</v>
          </cell>
          <cell r="I3374">
            <v>-68036</v>
          </cell>
        </row>
        <row r="3375">
          <cell r="H3375" t="str">
            <v>101244535</v>
          </cell>
          <cell r="I3375">
            <v>-14067</v>
          </cell>
        </row>
        <row r="3376">
          <cell r="H3376" t="str">
            <v>101244535</v>
          </cell>
          <cell r="I3376">
            <v>-47156</v>
          </cell>
        </row>
        <row r="3377">
          <cell r="H3377" t="str">
            <v>101244535</v>
          </cell>
          <cell r="I3377">
            <v>-21232</v>
          </cell>
        </row>
        <row r="3378">
          <cell r="H3378" t="str">
            <v>101244535</v>
          </cell>
          <cell r="I3378">
            <v>-63367</v>
          </cell>
        </row>
        <row r="3379">
          <cell r="H3379" t="str">
            <v>101244535</v>
          </cell>
          <cell r="I3379">
            <v>-5777</v>
          </cell>
        </row>
        <row r="3380">
          <cell r="H3380" t="str">
            <v>101244535</v>
          </cell>
          <cell r="I3380">
            <v>-52500</v>
          </cell>
        </row>
        <row r="3381">
          <cell r="H3381" t="str">
            <v>101244535</v>
          </cell>
          <cell r="I3381">
            <v>-12821</v>
          </cell>
        </row>
        <row r="3382">
          <cell r="H3382" t="str">
            <v>101244535</v>
          </cell>
          <cell r="I3382">
            <v>-24322</v>
          </cell>
        </row>
        <row r="3383">
          <cell r="H3383" t="str">
            <v>101244535</v>
          </cell>
          <cell r="I3383">
            <v>-71</v>
          </cell>
        </row>
        <row r="3384">
          <cell r="H3384" t="str">
            <v>101244535</v>
          </cell>
          <cell r="I3384">
            <v>-267</v>
          </cell>
        </row>
        <row r="3385">
          <cell r="H3385" t="str">
            <v>101244535</v>
          </cell>
          <cell r="I3385">
            <v>-700</v>
          </cell>
        </row>
        <row r="3386">
          <cell r="H3386" t="str">
            <v>101244535</v>
          </cell>
          <cell r="I3386">
            <v>-15786</v>
          </cell>
        </row>
        <row r="3387">
          <cell r="H3387" t="str">
            <v>101244535</v>
          </cell>
          <cell r="I3387">
            <v>-10132</v>
          </cell>
        </row>
        <row r="3388">
          <cell r="H3388" t="str">
            <v>101244535</v>
          </cell>
          <cell r="I3388">
            <v>-14940</v>
          </cell>
        </row>
        <row r="3389">
          <cell r="H3389" t="str">
            <v>101244535</v>
          </cell>
          <cell r="I3389">
            <v>-282</v>
          </cell>
        </row>
        <row r="3390">
          <cell r="H3390" t="str">
            <v>101244535</v>
          </cell>
          <cell r="I3390">
            <v>-21585</v>
          </cell>
        </row>
        <row r="3391">
          <cell r="H3391" t="str">
            <v>101244535</v>
          </cell>
          <cell r="I3391">
            <v>-43008</v>
          </cell>
        </row>
        <row r="3392">
          <cell r="H3392" t="str">
            <v>101244535</v>
          </cell>
          <cell r="I3392">
            <v>-92</v>
          </cell>
        </row>
        <row r="3393">
          <cell r="H3393" t="str">
            <v>101244535</v>
          </cell>
          <cell r="I3393">
            <v>-5164</v>
          </cell>
        </row>
        <row r="3394">
          <cell r="H3394" t="str">
            <v>101244535</v>
          </cell>
          <cell r="I3394">
            <v>-11699</v>
          </cell>
        </row>
        <row r="3395">
          <cell r="H3395" t="str">
            <v>101244535</v>
          </cell>
          <cell r="I3395">
            <v>-20188</v>
          </cell>
        </row>
        <row r="3396">
          <cell r="H3396" t="str">
            <v>101244535</v>
          </cell>
          <cell r="I3396">
            <v>-15565</v>
          </cell>
        </row>
        <row r="3397">
          <cell r="H3397" t="str">
            <v>101244535</v>
          </cell>
          <cell r="I3397">
            <v>-17174</v>
          </cell>
        </row>
        <row r="3398">
          <cell r="H3398" t="str">
            <v>101244535</v>
          </cell>
          <cell r="I3398">
            <v>-2683</v>
          </cell>
        </row>
        <row r="3399">
          <cell r="H3399" t="str">
            <v>101244535</v>
          </cell>
          <cell r="I3399">
            <v>-33310</v>
          </cell>
        </row>
        <row r="3400">
          <cell r="H3400" t="str">
            <v>101244535</v>
          </cell>
          <cell r="I3400">
            <v>-10311</v>
          </cell>
        </row>
        <row r="3401">
          <cell r="H3401" t="str">
            <v>101244535</v>
          </cell>
          <cell r="I3401">
            <v>-12698</v>
          </cell>
        </row>
        <row r="3402">
          <cell r="H3402" t="str">
            <v>101244535</v>
          </cell>
          <cell r="I3402">
            <v>-39906</v>
          </cell>
        </row>
        <row r="3403">
          <cell r="H3403" t="str">
            <v>101244535</v>
          </cell>
          <cell r="I3403">
            <v>-11083</v>
          </cell>
        </row>
        <row r="3404">
          <cell r="H3404" t="str">
            <v>101244535</v>
          </cell>
          <cell r="I3404">
            <v>-5776</v>
          </cell>
        </row>
        <row r="3405">
          <cell r="H3405" t="str">
            <v>101244535</v>
          </cell>
          <cell r="I3405">
            <v>-12659</v>
          </cell>
        </row>
        <row r="3406">
          <cell r="H3406" t="str">
            <v>101244535</v>
          </cell>
          <cell r="I3406">
            <v>-3644</v>
          </cell>
        </row>
        <row r="3407">
          <cell r="H3407" t="str">
            <v>101244535</v>
          </cell>
          <cell r="I3407">
            <v>-34010</v>
          </cell>
        </row>
        <row r="3408">
          <cell r="H3408" t="str">
            <v>101244535</v>
          </cell>
          <cell r="I3408">
            <v>-7875</v>
          </cell>
        </row>
        <row r="3409">
          <cell r="H3409" t="str">
            <v>101244535</v>
          </cell>
          <cell r="I3409">
            <v>-1425</v>
          </cell>
        </row>
        <row r="3410">
          <cell r="H3410" t="str">
            <v>101244535</v>
          </cell>
          <cell r="I3410">
            <v>-14000</v>
          </cell>
        </row>
        <row r="3411">
          <cell r="H3411" t="str">
            <v>101244535</v>
          </cell>
          <cell r="I3411">
            <v>-1406</v>
          </cell>
        </row>
        <row r="3412">
          <cell r="H3412" t="str">
            <v>101244535</v>
          </cell>
          <cell r="I3412">
            <v>-258</v>
          </cell>
        </row>
        <row r="3413">
          <cell r="H3413" t="str">
            <v>101244535</v>
          </cell>
          <cell r="I3413">
            <v>-5223</v>
          </cell>
        </row>
        <row r="3414">
          <cell r="H3414" t="str">
            <v>101244535</v>
          </cell>
          <cell r="I3414">
            <v>6680909</v>
          </cell>
        </row>
        <row r="3415">
          <cell r="H3415" t="str">
            <v>101244535</v>
          </cell>
          <cell r="I3415">
            <v>-9520</v>
          </cell>
        </row>
        <row r="3416">
          <cell r="H3416" t="str">
            <v>101244535</v>
          </cell>
          <cell r="I3416">
            <v>-726</v>
          </cell>
        </row>
        <row r="3417">
          <cell r="H3417" t="str">
            <v>101244535</v>
          </cell>
          <cell r="I3417">
            <v>-14641</v>
          </cell>
        </row>
        <row r="3418">
          <cell r="H3418" t="str">
            <v>101244535</v>
          </cell>
          <cell r="I3418">
            <v>-14626</v>
          </cell>
        </row>
        <row r="3419">
          <cell r="H3419" t="str">
            <v>101244535</v>
          </cell>
          <cell r="I3419">
            <v>-5308</v>
          </cell>
        </row>
        <row r="3420">
          <cell r="H3420" t="str">
            <v>101244535</v>
          </cell>
          <cell r="I3420">
            <v>-40966</v>
          </cell>
        </row>
        <row r="3421">
          <cell r="H3421" t="str">
            <v>101244535</v>
          </cell>
          <cell r="I3421">
            <v>-5994</v>
          </cell>
        </row>
        <row r="3422">
          <cell r="H3422" t="str">
            <v>101244535</v>
          </cell>
          <cell r="I3422">
            <v>-5238</v>
          </cell>
        </row>
        <row r="3423">
          <cell r="H3423" t="str">
            <v>101244535</v>
          </cell>
          <cell r="I3423">
            <v>-17040</v>
          </cell>
        </row>
        <row r="3424">
          <cell r="H3424" t="str">
            <v>101244535</v>
          </cell>
          <cell r="I3424">
            <v>-93692</v>
          </cell>
        </row>
        <row r="3425">
          <cell r="H3425" t="str">
            <v>101244535</v>
          </cell>
          <cell r="I3425">
            <v>-27046</v>
          </cell>
        </row>
        <row r="3426">
          <cell r="H3426" t="str">
            <v>101244535</v>
          </cell>
          <cell r="I3426">
            <v>-37235</v>
          </cell>
        </row>
        <row r="3427">
          <cell r="H3427" t="str">
            <v>101244535</v>
          </cell>
          <cell r="I3427">
            <v>-24553</v>
          </cell>
        </row>
        <row r="3428">
          <cell r="H3428" t="str">
            <v>101244535</v>
          </cell>
          <cell r="I3428">
            <v>-31320</v>
          </cell>
        </row>
        <row r="3429">
          <cell r="H3429" t="str">
            <v>101244535</v>
          </cell>
          <cell r="I3429">
            <v>-66500</v>
          </cell>
        </row>
        <row r="3430">
          <cell r="H3430" t="str">
            <v>102244535</v>
          </cell>
          <cell r="I3430">
            <v>-218086</v>
          </cell>
        </row>
        <row r="3431">
          <cell r="H3431" t="str">
            <v>102244535</v>
          </cell>
          <cell r="I3431">
            <v>-16716</v>
          </cell>
        </row>
        <row r="3432">
          <cell r="H3432" t="str">
            <v>102244535</v>
          </cell>
          <cell r="I3432">
            <v>-49640</v>
          </cell>
        </row>
        <row r="3433">
          <cell r="H3433" t="str">
            <v>102244535</v>
          </cell>
          <cell r="I3433">
            <v>-13994</v>
          </cell>
        </row>
        <row r="3434">
          <cell r="H3434" t="str">
            <v>102244535</v>
          </cell>
          <cell r="I3434">
            <v>-43718</v>
          </cell>
        </row>
        <row r="3435">
          <cell r="H3435" t="str">
            <v>102244535</v>
          </cell>
          <cell r="I3435">
            <v>-87</v>
          </cell>
        </row>
        <row r="3436">
          <cell r="H3436" t="str">
            <v>102244535</v>
          </cell>
          <cell r="I3436">
            <v>-104</v>
          </cell>
        </row>
        <row r="3437">
          <cell r="H3437" t="str">
            <v>102244535</v>
          </cell>
          <cell r="I3437">
            <v>-4812</v>
          </cell>
        </row>
        <row r="3438">
          <cell r="H3438" t="str">
            <v>102244535</v>
          </cell>
          <cell r="I3438">
            <v>-244</v>
          </cell>
        </row>
        <row r="3439">
          <cell r="H3439" t="str">
            <v>102244535</v>
          </cell>
          <cell r="I3439">
            <v>-284504</v>
          </cell>
        </row>
        <row r="3440">
          <cell r="H3440" t="str">
            <v>102244535</v>
          </cell>
          <cell r="I3440">
            <v>-119</v>
          </cell>
        </row>
        <row r="3441">
          <cell r="H3441" t="str">
            <v>102244535</v>
          </cell>
          <cell r="I3441">
            <v>-28865</v>
          </cell>
        </row>
        <row r="3442">
          <cell r="H3442" t="str">
            <v>102244535</v>
          </cell>
          <cell r="I3442">
            <v>-30079</v>
          </cell>
        </row>
        <row r="3443">
          <cell r="H3443" t="str">
            <v>102244535</v>
          </cell>
          <cell r="I3443">
            <v>-2524</v>
          </cell>
        </row>
        <row r="3444">
          <cell r="H3444" t="str">
            <v>102244535</v>
          </cell>
          <cell r="I3444">
            <v>-296</v>
          </cell>
        </row>
        <row r="3445">
          <cell r="H3445" t="str">
            <v>102244535</v>
          </cell>
          <cell r="I3445">
            <v>-12718</v>
          </cell>
        </row>
        <row r="3446">
          <cell r="H3446" t="str">
            <v>102244535</v>
          </cell>
          <cell r="I3446">
            <v>-31500</v>
          </cell>
        </row>
        <row r="3447">
          <cell r="H3447" t="str">
            <v>102244535</v>
          </cell>
          <cell r="I3447">
            <v>-6398</v>
          </cell>
        </row>
        <row r="3448">
          <cell r="H3448" t="str">
            <v>102244535</v>
          </cell>
          <cell r="I3448">
            <v>-14775</v>
          </cell>
        </row>
        <row r="3449">
          <cell r="H3449" t="str">
            <v>102244535</v>
          </cell>
          <cell r="I3449">
            <v>-4127</v>
          </cell>
        </row>
        <row r="3450">
          <cell r="H3450" t="str">
            <v>102244535</v>
          </cell>
          <cell r="I3450">
            <v>-1338</v>
          </cell>
        </row>
        <row r="3451">
          <cell r="H3451" t="str">
            <v>102244535</v>
          </cell>
          <cell r="I3451">
            <v>-14700</v>
          </cell>
        </row>
        <row r="3452">
          <cell r="H3452" t="str">
            <v>102244535</v>
          </cell>
          <cell r="I3452">
            <v>-23800</v>
          </cell>
        </row>
        <row r="3453">
          <cell r="H3453" t="str">
            <v>102244535</v>
          </cell>
          <cell r="I3453">
            <v>-3479</v>
          </cell>
        </row>
        <row r="3454">
          <cell r="H3454" t="str">
            <v>102244535</v>
          </cell>
          <cell r="I3454">
            <v>-31111</v>
          </cell>
        </row>
        <row r="3455">
          <cell r="H3455" t="str">
            <v>102244535</v>
          </cell>
          <cell r="I3455">
            <v>-23800</v>
          </cell>
        </row>
        <row r="3456">
          <cell r="H3456" t="str">
            <v>102244535</v>
          </cell>
          <cell r="I3456">
            <v>-13174</v>
          </cell>
        </row>
        <row r="3457">
          <cell r="H3457" t="str">
            <v>102244535</v>
          </cell>
          <cell r="I3457">
            <v>-10240</v>
          </cell>
        </row>
        <row r="3458">
          <cell r="H3458" t="str">
            <v>102244535</v>
          </cell>
          <cell r="I3458">
            <v>-15247</v>
          </cell>
        </row>
        <row r="3459">
          <cell r="H3459" t="str">
            <v>102244535</v>
          </cell>
          <cell r="I3459">
            <v>-101</v>
          </cell>
        </row>
        <row r="3460">
          <cell r="H3460" t="str">
            <v>102244535</v>
          </cell>
          <cell r="I3460">
            <v>-4949</v>
          </cell>
        </row>
        <row r="3461">
          <cell r="H3461" t="str">
            <v>102244535</v>
          </cell>
          <cell r="I3461">
            <v>-3454</v>
          </cell>
        </row>
        <row r="3462">
          <cell r="H3462" t="str">
            <v>102244535</v>
          </cell>
          <cell r="I3462">
            <v>-2021</v>
          </cell>
        </row>
        <row r="3463">
          <cell r="H3463" t="str">
            <v>102244535</v>
          </cell>
          <cell r="I3463">
            <v>-18729</v>
          </cell>
        </row>
        <row r="3464">
          <cell r="H3464" t="str">
            <v>102244535</v>
          </cell>
          <cell r="I3464">
            <v>-11109</v>
          </cell>
        </row>
        <row r="3465">
          <cell r="H3465" t="str">
            <v>102244535</v>
          </cell>
          <cell r="I3465">
            <v>-9165</v>
          </cell>
        </row>
        <row r="3466">
          <cell r="H3466" t="str">
            <v>102244535</v>
          </cell>
          <cell r="I3466">
            <v>-25881</v>
          </cell>
        </row>
        <row r="3467">
          <cell r="H3467" t="str">
            <v>102244535</v>
          </cell>
          <cell r="I3467">
            <v>-18375</v>
          </cell>
        </row>
        <row r="3468">
          <cell r="H3468" t="str">
            <v>102244535</v>
          </cell>
          <cell r="I3468">
            <v>-17274</v>
          </cell>
        </row>
        <row r="3469">
          <cell r="H3469" t="str">
            <v>102244535</v>
          </cell>
          <cell r="I3469">
            <v>-16800</v>
          </cell>
        </row>
        <row r="3470">
          <cell r="H3470" t="str">
            <v>102244535</v>
          </cell>
          <cell r="I3470">
            <v>-12729</v>
          </cell>
        </row>
        <row r="3471">
          <cell r="H3471" t="str">
            <v>102244535</v>
          </cell>
          <cell r="I3471">
            <v>-7687</v>
          </cell>
        </row>
        <row r="3472">
          <cell r="H3472" t="str">
            <v>102244535</v>
          </cell>
          <cell r="I3472">
            <v>-12435</v>
          </cell>
        </row>
        <row r="3473">
          <cell r="H3473" t="str">
            <v>102244535</v>
          </cell>
          <cell r="I3473">
            <v>-28433</v>
          </cell>
        </row>
        <row r="3474">
          <cell r="H3474" t="str">
            <v>102244535</v>
          </cell>
          <cell r="I3474">
            <v>-8761</v>
          </cell>
        </row>
        <row r="3475">
          <cell r="H3475" t="str">
            <v>102244535</v>
          </cell>
          <cell r="I3475">
            <v>-9244</v>
          </cell>
        </row>
        <row r="3476">
          <cell r="H3476" t="str">
            <v>102244535</v>
          </cell>
          <cell r="I3476">
            <v>-10979</v>
          </cell>
        </row>
        <row r="3477">
          <cell r="H3477" t="str">
            <v>102244535</v>
          </cell>
          <cell r="I3477">
            <v>-27708</v>
          </cell>
        </row>
        <row r="3478">
          <cell r="H3478" t="str">
            <v>102244535</v>
          </cell>
          <cell r="I3478">
            <v>-13006</v>
          </cell>
        </row>
        <row r="3479">
          <cell r="H3479" t="str">
            <v>102244535</v>
          </cell>
          <cell r="I3479">
            <v>-10616</v>
          </cell>
        </row>
        <row r="3480">
          <cell r="H3480" t="str">
            <v>102244535</v>
          </cell>
          <cell r="I3480">
            <v>-2327</v>
          </cell>
        </row>
        <row r="3481">
          <cell r="H3481" t="str">
            <v>102244535</v>
          </cell>
          <cell r="I3481">
            <v>-17646</v>
          </cell>
        </row>
        <row r="3482">
          <cell r="H3482" t="str">
            <v>102244535</v>
          </cell>
          <cell r="I3482">
            <v>-153689</v>
          </cell>
        </row>
        <row r="3483">
          <cell r="H3483" t="str">
            <v>102244535</v>
          </cell>
          <cell r="I3483">
            <v>-1523</v>
          </cell>
        </row>
        <row r="3484">
          <cell r="H3484" t="str">
            <v>102244535</v>
          </cell>
          <cell r="I3484">
            <v>-28000</v>
          </cell>
        </row>
        <row r="3485">
          <cell r="H3485" t="str">
            <v>102244535</v>
          </cell>
          <cell r="I3485">
            <v>-6525</v>
          </cell>
        </row>
        <row r="3486">
          <cell r="H3486" t="str">
            <v>102244535</v>
          </cell>
          <cell r="I3486">
            <v>-1539</v>
          </cell>
        </row>
        <row r="3487">
          <cell r="H3487" t="str">
            <v>102244535</v>
          </cell>
          <cell r="I3487">
            <v>-888</v>
          </cell>
        </row>
        <row r="3488">
          <cell r="H3488" t="str">
            <v>102244535</v>
          </cell>
          <cell r="I3488">
            <v>-7187</v>
          </cell>
        </row>
        <row r="3489">
          <cell r="H3489" t="str">
            <v>102244535</v>
          </cell>
          <cell r="I3489">
            <v>-9002</v>
          </cell>
        </row>
        <row r="3490">
          <cell r="H3490" t="str">
            <v>102244535</v>
          </cell>
          <cell r="I3490">
            <v>-9520</v>
          </cell>
        </row>
        <row r="3491">
          <cell r="H3491" t="str">
            <v>102244535</v>
          </cell>
          <cell r="I3491">
            <v>-34300</v>
          </cell>
        </row>
        <row r="3492">
          <cell r="H3492" t="str">
            <v>102244535</v>
          </cell>
          <cell r="I3492">
            <v>-12069</v>
          </cell>
        </row>
        <row r="3493">
          <cell r="H3493" t="str">
            <v>102244535</v>
          </cell>
          <cell r="I3493">
            <v>-22138</v>
          </cell>
        </row>
        <row r="3494">
          <cell r="H3494" t="str">
            <v>102244535</v>
          </cell>
          <cell r="I3494">
            <v>-19883</v>
          </cell>
        </row>
        <row r="3495">
          <cell r="H3495" t="str">
            <v>102244535</v>
          </cell>
          <cell r="I3495">
            <v>-9399</v>
          </cell>
        </row>
        <row r="3496">
          <cell r="H3496" t="str">
            <v>102244535</v>
          </cell>
          <cell r="I3496">
            <v>-248</v>
          </cell>
        </row>
        <row r="3497">
          <cell r="H3497" t="str">
            <v>102244535</v>
          </cell>
          <cell r="I3497">
            <v>-13261</v>
          </cell>
        </row>
        <row r="3498">
          <cell r="H3498" t="str">
            <v>102244535</v>
          </cell>
          <cell r="I3498">
            <v>-728</v>
          </cell>
        </row>
        <row r="3499">
          <cell r="H3499" t="str">
            <v>102244535</v>
          </cell>
          <cell r="I3499">
            <v>-22695</v>
          </cell>
        </row>
        <row r="3500">
          <cell r="H3500" t="str">
            <v>102244535</v>
          </cell>
          <cell r="I3500">
            <v>-8484</v>
          </cell>
        </row>
        <row r="3501">
          <cell r="H3501" t="str">
            <v>102244535</v>
          </cell>
          <cell r="I3501">
            <v>-642</v>
          </cell>
        </row>
        <row r="3502">
          <cell r="H3502" t="str">
            <v>102244535</v>
          </cell>
          <cell r="I3502">
            <v>-15866</v>
          </cell>
        </row>
        <row r="3503">
          <cell r="H3503" t="str">
            <v>102244535</v>
          </cell>
          <cell r="I3503">
            <v>-13155</v>
          </cell>
        </row>
        <row r="3504">
          <cell r="H3504" t="str">
            <v>102244535</v>
          </cell>
          <cell r="I3504">
            <v>-17150</v>
          </cell>
        </row>
        <row r="3505">
          <cell r="H3505" t="str">
            <v>102244535</v>
          </cell>
          <cell r="I3505">
            <v>-1404</v>
          </cell>
        </row>
        <row r="3506">
          <cell r="H3506" t="str">
            <v>102244535</v>
          </cell>
          <cell r="I3506">
            <v>-63560</v>
          </cell>
        </row>
        <row r="3507">
          <cell r="H3507" t="str">
            <v>102244535</v>
          </cell>
          <cell r="I3507">
            <v>-705</v>
          </cell>
        </row>
        <row r="3508">
          <cell r="H3508" t="str">
            <v>102244535</v>
          </cell>
          <cell r="I3508">
            <v>-26950</v>
          </cell>
        </row>
        <row r="3509">
          <cell r="H3509" t="str">
            <v>102244535</v>
          </cell>
          <cell r="I3509">
            <v>-13227</v>
          </cell>
        </row>
        <row r="3510">
          <cell r="H3510" t="str">
            <v>102244535</v>
          </cell>
          <cell r="I3510">
            <v>-74</v>
          </cell>
        </row>
        <row r="3511">
          <cell r="H3511" t="str">
            <v>102244535</v>
          </cell>
          <cell r="I3511">
            <v>-96</v>
          </cell>
        </row>
        <row r="3512">
          <cell r="H3512" t="str">
            <v>102244535</v>
          </cell>
          <cell r="I3512">
            <v>-5250</v>
          </cell>
        </row>
        <row r="3513">
          <cell r="H3513" t="str">
            <v>102244535</v>
          </cell>
          <cell r="I3513">
            <v>-34125</v>
          </cell>
        </row>
        <row r="3514">
          <cell r="H3514" t="str">
            <v>102244535</v>
          </cell>
          <cell r="I3514">
            <v>-18375</v>
          </cell>
        </row>
        <row r="3515">
          <cell r="H3515" t="str">
            <v>102244535</v>
          </cell>
          <cell r="I3515">
            <v>-12342</v>
          </cell>
        </row>
        <row r="3516">
          <cell r="H3516" t="str">
            <v>102244535</v>
          </cell>
          <cell r="I3516">
            <v>-7000</v>
          </cell>
        </row>
        <row r="3517">
          <cell r="H3517" t="str">
            <v>102244535</v>
          </cell>
          <cell r="I3517">
            <v>-245</v>
          </cell>
        </row>
        <row r="3518">
          <cell r="H3518" t="str">
            <v>102244535</v>
          </cell>
          <cell r="I3518">
            <v>-4204</v>
          </cell>
        </row>
        <row r="3519">
          <cell r="H3519" t="str">
            <v>102244535</v>
          </cell>
          <cell r="I3519">
            <v>-8279</v>
          </cell>
        </row>
        <row r="3520">
          <cell r="H3520" t="str">
            <v>102244535</v>
          </cell>
          <cell r="I3520">
            <v>-20475</v>
          </cell>
        </row>
        <row r="3521">
          <cell r="H3521" t="str">
            <v>102244535</v>
          </cell>
          <cell r="I3521">
            <v>-1574</v>
          </cell>
        </row>
        <row r="3522">
          <cell r="H3522" t="str">
            <v>102244535</v>
          </cell>
          <cell r="I3522">
            <v>-923</v>
          </cell>
        </row>
        <row r="3523">
          <cell r="H3523" t="str">
            <v>102244535</v>
          </cell>
          <cell r="I3523">
            <v>-1430</v>
          </cell>
        </row>
        <row r="3524">
          <cell r="H3524" t="str">
            <v>102244535</v>
          </cell>
          <cell r="I3524">
            <v>-22259</v>
          </cell>
        </row>
        <row r="3525">
          <cell r="H3525" t="str">
            <v>102244535</v>
          </cell>
          <cell r="I3525">
            <v>-8445</v>
          </cell>
        </row>
        <row r="3526">
          <cell r="H3526" t="str">
            <v>102244535</v>
          </cell>
          <cell r="I3526">
            <v>-42000</v>
          </cell>
        </row>
        <row r="3527">
          <cell r="H3527" t="str">
            <v>102244535</v>
          </cell>
          <cell r="I3527">
            <v>-15750</v>
          </cell>
        </row>
        <row r="3528">
          <cell r="H3528" t="str">
            <v>102244535</v>
          </cell>
          <cell r="I3528">
            <v>-653</v>
          </cell>
        </row>
        <row r="3529">
          <cell r="H3529" t="str">
            <v>102244535</v>
          </cell>
          <cell r="I3529">
            <v>1712623</v>
          </cell>
        </row>
        <row r="3530">
          <cell r="H3530" t="str">
            <v>102244535</v>
          </cell>
          <cell r="I3530">
            <v>-4998</v>
          </cell>
        </row>
        <row r="3531">
          <cell r="H3531" t="str">
            <v>102244535</v>
          </cell>
          <cell r="I3531">
            <v>-5383</v>
          </cell>
        </row>
        <row r="3532">
          <cell r="H3532" t="str">
            <v>102244535</v>
          </cell>
          <cell r="I3532">
            <v>-8325</v>
          </cell>
        </row>
        <row r="3533">
          <cell r="H3533" t="str">
            <v>102244535</v>
          </cell>
          <cell r="I3533">
            <v>-3233</v>
          </cell>
        </row>
        <row r="3534">
          <cell r="H3534" t="str">
            <v>102244535</v>
          </cell>
          <cell r="I3534">
            <v>-8837</v>
          </cell>
        </row>
        <row r="3535">
          <cell r="H3535" t="str">
            <v>102244535</v>
          </cell>
          <cell r="I3535">
            <v>-72761</v>
          </cell>
        </row>
        <row r="3536">
          <cell r="H3536" t="str">
            <v>102244535</v>
          </cell>
          <cell r="I3536">
            <v>-37333</v>
          </cell>
        </row>
        <row r="3537">
          <cell r="H3537" t="str">
            <v>102244535</v>
          </cell>
          <cell r="I3537">
            <v>-8203</v>
          </cell>
        </row>
        <row r="3538">
          <cell r="H3538" t="str">
            <v>102244535</v>
          </cell>
          <cell r="I3538">
            <v>-48300</v>
          </cell>
        </row>
        <row r="3539">
          <cell r="H3539" t="str">
            <v>102244535</v>
          </cell>
          <cell r="I3539">
            <v>-34300</v>
          </cell>
        </row>
        <row r="3540">
          <cell r="H3540" t="str">
            <v>103244535</v>
          </cell>
          <cell r="I3540">
            <v>-9188</v>
          </cell>
        </row>
        <row r="3541">
          <cell r="H3541" t="str">
            <v>103244535</v>
          </cell>
          <cell r="I3541">
            <v>-18302</v>
          </cell>
        </row>
        <row r="3542">
          <cell r="H3542" t="str">
            <v>103244535</v>
          </cell>
          <cell r="I3542">
            <v>-28000</v>
          </cell>
        </row>
        <row r="3543">
          <cell r="H3543" t="str">
            <v>103244535</v>
          </cell>
          <cell r="I3543">
            <v>-28350</v>
          </cell>
        </row>
        <row r="3544">
          <cell r="H3544" t="str">
            <v>103244535</v>
          </cell>
          <cell r="I3544">
            <v>-16468</v>
          </cell>
        </row>
        <row r="3545">
          <cell r="H3545" t="str">
            <v>103244535</v>
          </cell>
          <cell r="I3545">
            <v>-31500</v>
          </cell>
        </row>
        <row r="3546">
          <cell r="H3546" t="str">
            <v>103244535</v>
          </cell>
          <cell r="I3546">
            <v>-23174</v>
          </cell>
        </row>
        <row r="3547">
          <cell r="H3547" t="str">
            <v>103244535</v>
          </cell>
          <cell r="I3547">
            <v>-8030</v>
          </cell>
        </row>
        <row r="3548">
          <cell r="H3548" t="str">
            <v>103244535</v>
          </cell>
          <cell r="I3548">
            <v>-1517</v>
          </cell>
        </row>
        <row r="3549">
          <cell r="H3549" t="str">
            <v>103244535</v>
          </cell>
          <cell r="I3549">
            <v>-9976</v>
          </cell>
        </row>
        <row r="3550">
          <cell r="H3550" t="str">
            <v>103244535</v>
          </cell>
          <cell r="I3550">
            <v>-11769</v>
          </cell>
        </row>
        <row r="3551">
          <cell r="H3551" t="str">
            <v>103244535</v>
          </cell>
          <cell r="I3551">
            <v>-332</v>
          </cell>
        </row>
        <row r="3552">
          <cell r="H3552" t="str">
            <v>103244535</v>
          </cell>
          <cell r="I3552">
            <v>-3770</v>
          </cell>
        </row>
        <row r="3553">
          <cell r="H3553" t="str">
            <v>103244535</v>
          </cell>
          <cell r="I3553">
            <v>-8283</v>
          </cell>
        </row>
        <row r="3554">
          <cell r="H3554" t="str">
            <v>103244535</v>
          </cell>
          <cell r="I3554">
            <v>-18957</v>
          </cell>
        </row>
        <row r="3555">
          <cell r="H3555" t="str">
            <v>103244535</v>
          </cell>
          <cell r="I3555">
            <v>-35543</v>
          </cell>
        </row>
        <row r="3556">
          <cell r="H3556" t="str">
            <v>103244535</v>
          </cell>
          <cell r="I3556">
            <v>-432</v>
          </cell>
        </row>
        <row r="3557">
          <cell r="H3557" t="str">
            <v>103244535</v>
          </cell>
          <cell r="I3557">
            <v>-9660</v>
          </cell>
        </row>
        <row r="3558">
          <cell r="H3558" t="str">
            <v>103244535</v>
          </cell>
          <cell r="I3558">
            <v>-50400</v>
          </cell>
        </row>
        <row r="3559">
          <cell r="H3559" t="str">
            <v>103244535</v>
          </cell>
          <cell r="I3559">
            <v>-11816</v>
          </cell>
        </row>
        <row r="3560">
          <cell r="H3560" t="str">
            <v>103244535</v>
          </cell>
          <cell r="I3560">
            <v>-17325</v>
          </cell>
        </row>
        <row r="3561">
          <cell r="H3561" t="str">
            <v>103244535</v>
          </cell>
          <cell r="I3561">
            <v>-582</v>
          </cell>
        </row>
        <row r="3562">
          <cell r="H3562" t="str">
            <v>103244535</v>
          </cell>
          <cell r="I3562">
            <v>-41563</v>
          </cell>
        </row>
        <row r="3563">
          <cell r="H3563" t="str">
            <v>103244535</v>
          </cell>
          <cell r="I3563">
            <v>-19686</v>
          </cell>
        </row>
        <row r="3564">
          <cell r="H3564" t="str">
            <v>103244535</v>
          </cell>
          <cell r="I3564">
            <v>-210</v>
          </cell>
        </row>
        <row r="3565">
          <cell r="H3565" t="str">
            <v>103244535</v>
          </cell>
          <cell r="I3565">
            <v>-8575</v>
          </cell>
        </row>
        <row r="3566">
          <cell r="H3566" t="str">
            <v>103244535</v>
          </cell>
          <cell r="I3566">
            <v>-14119</v>
          </cell>
        </row>
        <row r="3567">
          <cell r="H3567" t="str">
            <v>103244535</v>
          </cell>
          <cell r="I3567">
            <v>-20867</v>
          </cell>
        </row>
        <row r="3568">
          <cell r="H3568" t="str">
            <v>103244535</v>
          </cell>
          <cell r="I3568">
            <v>-520</v>
          </cell>
        </row>
        <row r="3569">
          <cell r="H3569" t="str">
            <v>103244535</v>
          </cell>
          <cell r="I3569">
            <v>-12600</v>
          </cell>
        </row>
        <row r="3570">
          <cell r="H3570" t="str">
            <v>103244535</v>
          </cell>
          <cell r="I3570">
            <v>-7875</v>
          </cell>
        </row>
        <row r="3571">
          <cell r="H3571" t="str">
            <v>103244535</v>
          </cell>
          <cell r="I3571">
            <v>-15750</v>
          </cell>
        </row>
        <row r="3572">
          <cell r="H3572" t="str">
            <v>103244535</v>
          </cell>
          <cell r="I3572">
            <v>-1700</v>
          </cell>
        </row>
        <row r="3573">
          <cell r="H3573" t="str">
            <v>103244535</v>
          </cell>
          <cell r="I3573">
            <v>-18994</v>
          </cell>
        </row>
        <row r="3574">
          <cell r="H3574" t="str">
            <v>103244535</v>
          </cell>
          <cell r="I3574">
            <v>-19945</v>
          </cell>
        </row>
        <row r="3575">
          <cell r="H3575" t="str">
            <v>103244535</v>
          </cell>
          <cell r="I3575">
            <v>-14000</v>
          </cell>
        </row>
        <row r="3576">
          <cell r="H3576" t="str">
            <v>103244535</v>
          </cell>
          <cell r="I3576">
            <v>501787</v>
          </cell>
        </row>
        <row r="3577">
          <cell r="H3577" t="str">
            <v>103244535</v>
          </cell>
          <cell r="I3577">
            <v>-34460</v>
          </cell>
        </row>
        <row r="3578">
          <cell r="H3578" t="str">
            <v>103244535</v>
          </cell>
          <cell r="I3578">
            <v>-32763</v>
          </cell>
        </row>
        <row r="3579">
          <cell r="H3579" t="str">
            <v>104244535</v>
          </cell>
          <cell r="I3579">
            <v>-68898</v>
          </cell>
        </row>
        <row r="3580">
          <cell r="H3580" t="str">
            <v>104244535</v>
          </cell>
          <cell r="I3580">
            <v>-8555</v>
          </cell>
        </row>
        <row r="3581">
          <cell r="H3581" t="str">
            <v>104244535</v>
          </cell>
          <cell r="I3581">
            <v>-5013</v>
          </cell>
        </row>
        <row r="3582">
          <cell r="H3582" t="str">
            <v>104244535</v>
          </cell>
          <cell r="I3582">
            <v>-34146</v>
          </cell>
        </row>
        <row r="3583">
          <cell r="H3583" t="str">
            <v>104244535</v>
          </cell>
          <cell r="I3583">
            <v>-37874</v>
          </cell>
        </row>
        <row r="3584">
          <cell r="H3584" t="str">
            <v>104244535</v>
          </cell>
          <cell r="I3584">
            <v>-7879</v>
          </cell>
        </row>
        <row r="3585">
          <cell r="H3585" t="str">
            <v>104244535</v>
          </cell>
          <cell r="I3585">
            <v>-2435</v>
          </cell>
        </row>
        <row r="3586">
          <cell r="H3586" t="str">
            <v>104244535</v>
          </cell>
          <cell r="I3586">
            <v>-55965</v>
          </cell>
        </row>
        <row r="3587">
          <cell r="H3587" t="str">
            <v>104244535</v>
          </cell>
          <cell r="I3587">
            <v>-214</v>
          </cell>
        </row>
        <row r="3588">
          <cell r="H3588" t="str">
            <v>104244535</v>
          </cell>
          <cell r="I3588">
            <v>-2692</v>
          </cell>
        </row>
        <row r="3589">
          <cell r="H3589" t="str">
            <v>104244535</v>
          </cell>
          <cell r="I3589">
            <v>-7998</v>
          </cell>
        </row>
        <row r="3590">
          <cell r="H3590" t="str">
            <v>104244535</v>
          </cell>
          <cell r="I3590">
            <v>-41375</v>
          </cell>
        </row>
        <row r="3591">
          <cell r="H3591" t="str">
            <v>104244535</v>
          </cell>
          <cell r="I3591">
            <v>-44342</v>
          </cell>
        </row>
        <row r="3592">
          <cell r="H3592" t="str">
            <v>104244535</v>
          </cell>
          <cell r="I3592">
            <v>-97566</v>
          </cell>
        </row>
        <row r="3593">
          <cell r="H3593" t="str">
            <v>104244535</v>
          </cell>
          <cell r="I3593">
            <v>-19234</v>
          </cell>
        </row>
        <row r="3594">
          <cell r="H3594" t="str">
            <v>104244535</v>
          </cell>
          <cell r="I3594">
            <v>-11687</v>
          </cell>
        </row>
        <row r="3595">
          <cell r="H3595" t="str">
            <v>104244535</v>
          </cell>
          <cell r="I3595">
            <v>-10645</v>
          </cell>
        </row>
        <row r="3596">
          <cell r="H3596" t="str">
            <v>104244535</v>
          </cell>
          <cell r="I3596">
            <v>-60947</v>
          </cell>
        </row>
        <row r="3597">
          <cell r="H3597" t="str">
            <v>104244535</v>
          </cell>
          <cell r="I3597">
            <v>-14846</v>
          </cell>
        </row>
        <row r="3598">
          <cell r="H3598" t="str">
            <v>104244535</v>
          </cell>
          <cell r="I3598">
            <v>-81114</v>
          </cell>
        </row>
        <row r="3599">
          <cell r="H3599" t="str">
            <v>104244535</v>
          </cell>
          <cell r="I3599">
            <v>-2255</v>
          </cell>
        </row>
        <row r="3600">
          <cell r="H3600" t="str">
            <v>104244535</v>
          </cell>
          <cell r="I3600">
            <v>-1726</v>
          </cell>
        </row>
        <row r="3601">
          <cell r="H3601" t="str">
            <v>104244535</v>
          </cell>
          <cell r="I3601">
            <v>-3107</v>
          </cell>
        </row>
        <row r="3602">
          <cell r="H3602" t="str">
            <v>104244535</v>
          </cell>
          <cell r="I3602">
            <v>-8176</v>
          </cell>
        </row>
        <row r="3603">
          <cell r="H3603" t="str">
            <v>104244535</v>
          </cell>
          <cell r="I3603">
            <v>-75320</v>
          </cell>
        </row>
        <row r="3604">
          <cell r="H3604" t="str">
            <v>104244535</v>
          </cell>
          <cell r="I3604">
            <v>-14632</v>
          </cell>
        </row>
        <row r="3605">
          <cell r="H3605" t="str">
            <v>104244535</v>
          </cell>
          <cell r="I3605">
            <v>-8735</v>
          </cell>
        </row>
        <row r="3606">
          <cell r="H3606" t="str">
            <v>104244535</v>
          </cell>
          <cell r="I3606">
            <v>-8240</v>
          </cell>
        </row>
        <row r="3607">
          <cell r="H3607" t="str">
            <v>104244535</v>
          </cell>
          <cell r="I3607">
            <v>-10268</v>
          </cell>
        </row>
        <row r="3608">
          <cell r="H3608" t="str">
            <v>104244535</v>
          </cell>
          <cell r="I3608">
            <v>-11555</v>
          </cell>
        </row>
        <row r="3609">
          <cell r="H3609" t="str">
            <v>104244535</v>
          </cell>
          <cell r="I3609">
            <v>-102</v>
          </cell>
        </row>
        <row r="3610">
          <cell r="H3610" t="str">
            <v>104244535</v>
          </cell>
          <cell r="I3610">
            <v>-16317</v>
          </cell>
        </row>
        <row r="3611">
          <cell r="H3611" t="str">
            <v>104244535</v>
          </cell>
          <cell r="I3611">
            <v>-9497</v>
          </cell>
        </row>
        <row r="3612">
          <cell r="H3612" t="str">
            <v>104244535</v>
          </cell>
          <cell r="I3612">
            <v>-31065</v>
          </cell>
        </row>
        <row r="3613">
          <cell r="H3613" t="str">
            <v>104244535</v>
          </cell>
          <cell r="I3613">
            <v>-1577</v>
          </cell>
        </row>
        <row r="3614">
          <cell r="H3614" t="str">
            <v>104244535</v>
          </cell>
          <cell r="I3614">
            <v>-24216</v>
          </cell>
        </row>
        <row r="3615">
          <cell r="H3615" t="str">
            <v>104244535</v>
          </cell>
          <cell r="I3615">
            <v>-8983</v>
          </cell>
        </row>
        <row r="3616">
          <cell r="H3616" t="str">
            <v>104244535</v>
          </cell>
          <cell r="I3616">
            <v>-17780</v>
          </cell>
        </row>
        <row r="3617">
          <cell r="H3617" t="str">
            <v>104244535</v>
          </cell>
          <cell r="I3617">
            <v>-15233</v>
          </cell>
        </row>
        <row r="3618">
          <cell r="H3618" t="str">
            <v>104244535</v>
          </cell>
          <cell r="I3618">
            <v>-11160</v>
          </cell>
        </row>
        <row r="3619">
          <cell r="H3619" t="str">
            <v>104244535</v>
          </cell>
          <cell r="I3619">
            <v>-5510</v>
          </cell>
        </row>
        <row r="3620">
          <cell r="H3620" t="str">
            <v>104244535</v>
          </cell>
          <cell r="I3620">
            <v>-2860</v>
          </cell>
        </row>
        <row r="3621">
          <cell r="H3621" t="str">
            <v>104244535</v>
          </cell>
          <cell r="I3621">
            <v>-35735</v>
          </cell>
        </row>
        <row r="3622">
          <cell r="H3622" t="str">
            <v>104244535</v>
          </cell>
          <cell r="I3622">
            <v>-206169</v>
          </cell>
        </row>
        <row r="3623">
          <cell r="H3623" t="str">
            <v>104244535</v>
          </cell>
          <cell r="I3623">
            <v>-104920</v>
          </cell>
        </row>
        <row r="3624">
          <cell r="H3624" t="str">
            <v>104244535</v>
          </cell>
          <cell r="I3624">
            <v>-22449</v>
          </cell>
        </row>
        <row r="3625">
          <cell r="H3625" t="str">
            <v>104244535</v>
          </cell>
          <cell r="I3625">
            <v>-14023</v>
          </cell>
        </row>
        <row r="3626">
          <cell r="H3626" t="str">
            <v>104244535</v>
          </cell>
          <cell r="I3626">
            <v>-48853</v>
          </cell>
        </row>
        <row r="3627">
          <cell r="H3627" t="str">
            <v>104244535</v>
          </cell>
          <cell r="I3627">
            <v>-2680</v>
          </cell>
        </row>
        <row r="3628">
          <cell r="H3628" t="str">
            <v>104244535</v>
          </cell>
          <cell r="I3628">
            <v>-579</v>
          </cell>
        </row>
        <row r="3629">
          <cell r="H3629" t="str">
            <v>104244535</v>
          </cell>
          <cell r="I3629">
            <v>-14898</v>
          </cell>
        </row>
        <row r="3630">
          <cell r="H3630" t="str">
            <v>104244535</v>
          </cell>
          <cell r="I3630">
            <v>-18768</v>
          </cell>
        </row>
        <row r="3631">
          <cell r="H3631" t="str">
            <v>104244535</v>
          </cell>
          <cell r="I3631">
            <v>-82</v>
          </cell>
        </row>
        <row r="3632">
          <cell r="H3632" t="str">
            <v>104244535</v>
          </cell>
          <cell r="I3632">
            <v>-14963</v>
          </cell>
        </row>
        <row r="3633">
          <cell r="H3633" t="str">
            <v>104244535</v>
          </cell>
          <cell r="I3633">
            <v>-10959</v>
          </cell>
        </row>
        <row r="3634">
          <cell r="H3634" t="str">
            <v>104244535</v>
          </cell>
          <cell r="I3634">
            <v>-4872</v>
          </cell>
        </row>
        <row r="3635">
          <cell r="H3635" t="str">
            <v>104244535</v>
          </cell>
          <cell r="I3635">
            <v>-270</v>
          </cell>
        </row>
        <row r="3636">
          <cell r="H3636" t="str">
            <v>104244535</v>
          </cell>
          <cell r="I3636">
            <v>-620</v>
          </cell>
        </row>
        <row r="3637">
          <cell r="H3637" t="str">
            <v>104244535</v>
          </cell>
          <cell r="I3637">
            <v>-98182</v>
          </cell>
        </row>
        <row r="3638">
          <cell r="H3638" t="str">
            <v>104244535</v>
          </cell>
          <cell r="I3638">
            <v>-90</v>
          </cell>
        </row>
        <row r="3639">
          <cell r="H3639" t="str">
            <v>104244535</v>
          </cell>
          <cell r="I3639">
            <v>-26833</v>
          </cell>
        </row>
        <row r="3640">
          <cell r="H3640" t="str">
            <v>104244535</v>
          </cell>
          <cell r="I3640">
            <v>1020949</v>
          </cell>
        </row>
        <row r="3641">
          <cell r="H3641" t="str">
            <v>104244535</v>
          </cell>
          <cell r="I3641">
            <v>-27951</v>
          </cell>
        </row>
        <row r="3642">
          <cell r="H3642" t="str">
            <v>104244535</v>
          </cell>
          <cell r="I3642">
            <v>-1941</v>
          </cell>
        </row>
        <row r="3643">
          <cell r="H3643" t="str">
            <v>104244535</v>
          </cell>
          <cell r="I3643">
            <v>-8660</v>
          </cell>
        </row>
        <row r="3644">
          <cell r="H3644" t="str">
            <v>104244535</v>
          </cell>
          <cell r="I3644">
            <v>-16396</v>
          </cell>
        </row>
        <row r="3645">
          <cell r="H3645" t="str">
            <v>105244535</v>
          </cell>
          <cell r="I3645">
            <v>-7350</v>
          </cell>
        </row>
        <row r="3646">
          <cell r="H3646" t="str">
            <v>105244535</v>
          </cell>
          <cell r="I3646">
            <v>-3304</v>
          </cell>
        </row>
        <row r="3647">
          <cell r="H3647" t="str">
            <v>105244535</v>
          </cell>
          <cell r="I3647">
            <v>-624</v>
          </cell>
        </row>
        <row r="3648">
          <cell r="H3648" t="str">
            <v>105244535</v>
          </cell>
          <cell r="I3648">
            <v>-87500</v>
          </cell>
        </row>
        <row r="3649">
          <cell r="H3649" t="str">
            <v>105244535</v>
          </cell>
          <cell r="I3649">
            <v>-43750</v>
          </cell>
        </row>
        <row r="3650">
          <cell r="H3650" t="str">
            <v>105244535</v>
          </cell>
          <cell r="I3650">
            <v>-1055</v>
          </cell>
        </row>
        <row r="3651">
          <cell r="H3651" t="str">
            <v>105244535</v>
          </cell>
          <cell r="I3651">
            <v>-14233</v>
          </cell>
        </row>
        <row r="3652">
          <cell r="H3652" t="str">
            <v>105244535</v>
          </cell>
          <cell r="I3652">
            <v>-2975</v>
          </cell>
        </row>
        <row r="3653">
          <cell r="H3653" t="str">
            <v>105244535</v>
          </cell>
          <cell r="I3653">
            <v>-8503</v>
          </cell>
        </row>
        <row r="3654">
          <cell r="H3654" t="str">
            <v>105244535</v>
          </cell>
          <cell r="I3654">
            <v>-16626</v>
          </cell>
        </row>
        <row r="3655">
          <cell r="H3655" t="str">
            <v>105244535</v>
          </cell>
          <cell r="I3655">
            <v>-33250</v>
          </cell>
        </row>
        <row r="3656">
          <cell r="H3656" t="str">
            <v>105244535</v>
          </cell>
          <cell r="I3656">
            <v>-15496</v>
          </cell>
        </row>
        <row r="3657">
          <cell r="H3657" t="str">
            <v>105244535</v>
          </cell>
          <cell r="I3657">
            <v>-63000</v>
          </cell>
        </row>
        <row r="3658">
          <cell r="H3658" t="str">
            <v>105244535</v>
          </cell>
          <cell r="I3658">
            <v>-86625</v>
          </cell>
        </row>
        <row r="3659">
          <cell r="H3659" t="str">
            <v>105244535</v>
          </cell>
          <cell r="I3659">
            <v>-87500</v>
          </cell>
        </row>
        <row r="3660">
          <cell r="H3660" t="str">
            <v>105244535</v>
          </cell>
          <cell r="I3660">
            <v>-5250</v>
          </cell>
        </row>
        <row r="3661">
          <cell r="H3661" t="str">
            <v>105244535</v>
          </cell>
          <cell r="I3661">
            <v>-20035</v>
          </cell>
        </row>
        <row r="3662">
          <cell r="H3662" t="str">
            <v>105244535</v>
          </cell>
          <cell r="I3662">
            <v>-90</v>
          </cell>
        </row>
        <row r="3663">
          <cell r="H3663" t="str">
            <v>105244535</v>
          </cell>
          <cell r="I3663">
            <v>-10080</v>
          </cell>
        </row>
        <row r="3664">
          <cell r="H3664" t="str">
            <v>105244535</v>
          </cell>
          <cell r="I3664">
            <v>296023</v>
          </cell>
        </row>
        <row r="3665">
          <cell r="H3665" t="str">
            <v>105244535</v>
          </cell>
          <cell r="I3665">
            <v>-4334</v>
          </cell>
        </row>
        <row r="3666">
          <cell r="H3666" t="str">
            <v>105244535</v>
          </cell>
          <cell r="I3666">
            <v>-11107</v>
          </cell>
        </row>
        <row r="3667">
          <cell r="H3667" t="str">
            <v>105244535</v>
          </cell>
          <cell r="I3667">
            <v>-14901</v>
          </cell>
        </row>
        <row r="3668">
          <cell r="H3668" t="str">
            <v>107244535</v>
          </cell>
          <cell r="I3668">
            <v>-23800</v>
          </cell>
        </row>
        <row r="3669">
          <cell r="H3669" t="str">
            <v>107244535</v>
          </cell>
          <cell r="I3669">
            <v>-540</v>
          </cell>
        </row>
        <row r="3670">
          <cell r="H3670" t="str">
            <v>107244535</v>
          </cell>
          <cell r="I3670">
            <v>-16333</v>
          </cell>
        </row>
        <row r="3671">
          <cell r="H3671" t="str">
            <v>107244535</v>
          </cell>
          <cell r="I3671">
            <v>-1461</v>
          </cell>
        </row>
        <row r="3672">
          <cell r="H3672" t="str">
            <v>107244535</v>
          </cell>
          <cell r="I3672">
            <v>-19600</v>
          </cell>
        </row>
        <row r="3673">
          <cell r="H3673" t="str">
            <v>107244535</v>
          </cell>
          <cell r="I3673">
            <v>-19600</v>
          </cell>
        </row>
        <row r="3674">
          <cell r="H3674" t="str">
            <v>107244535</v>
          </cell>
          <cell r="I3674">
            <v>-10951</v>
          </cell>
        </row>
        <row r="3675">
          <cell r="H3675" t="str">
            <v>107244535</v>
          </cell>
          <cell r="I3675">
            <v>-31394</v>
          </cell>
        </row>
        <row r="3676">
          <cell r="H3676" t="str">
            <v>107244535</v>
          </cell>
          <cell r="I3676">
            <v>-1112</v>
          </cell>
        </row>
        <row r="3677">
          <cell r="H3677" t="str">
            <v>107244535</v>
          </cell>
          <cell r="I3677">
            <v>-16333</v>
          </cell>
        </row>
        <row r="3678">
          <cell r="H3678" t="str">
            <v>107244535</v>
          </cell>
          <cell r="I3678">
            <v>-9800</v>
          </cell>
        </row>
        <row r="3679">
          <cell r="H3679" t="str">
            <v>107244535</v>
          </cell>
          <cell r="I3679">
            <v>145537</v>
          </cell>
        </row>
        <row r="3680">
          <cell r="H3680" t="str">
            <v>107244535</v>
          </cell>
          <cell r="I3680">
            <v>-14587</v>
          </cell>
        </row>
        <row r="3681">
          <cell r="H3681" t="str">
            <v>107244535</v>
          </cell>
          <cell r="I3681">
            <v>-9503</v>
          </cell>
        </row>
        <row r="3682">
          <cell r="H3682" t="str">
            <v>108244535</v>
          </cell>
          <cell r="I3682">
            <v>-12665</v>
          </cell>
        </row>
        <row r="3683">
          <cell r="H3683" t="str">
            <v>108244535</v>
          </cell>
          <cell r="I3683">
            <v>-6251</v>
          </cell>
        </row>
        <row r="3684">
          <cell r="H3684" t="str">
            <v>108244535</v>
          </cell>
          <cell r="I3684">
            <v>-3105</v>
          </cell>
        </row>
        <row r="3685">
          <cell r="H3685" t="str">
            <v>108244535</v>
          </cell>
          <cell r="I3685">
            <v>-901</v>
          </cell>
        </row>
        <row r="3686">
          <cell r="H3686" t="str">
            <v>108244535</v>
          </cell>
          <cell r="I3686">
            <v>-9555</v>
          </cell>
        </row>
        <row r="3687">
          <cell r="H3687" t="str">
            <v>108244535</v>
          </cell>
          <cell r="I3687">
            <v>-4803</v>
          </cell>
        </row>
        <row r="3688">
          <cell r="H3688" t="str">
            <v>108244535</v>
          </cell>
          <cell r="I3688">
            <v>-477</v>
          </cell>
        </row>
        <row r="3689">
          <cell r="H3689" t="str">
            <v>108244535</v>
          </cell>
          <cell r="I3689">
            <v>-7560</v>
          </cell>
        </row>
        <row r="3690">
          <cell r="H3690" t="str">
            <v>108244535</v>
          </cell>
          <cell r="I3690">
            <v>-27300</v>
          </cell>
        </row>
        <row r="3691">
          <cell r="H3691" t="str">
            <v>108244535</v>
          </cell>
          <cell r="I3691">
            <v>-36400</v>
          </cell>
        </row>
        <row r="3692">
          <cell r="H3692" t="str">
            <v>108244535</v>
          </cell>
          <cell r="I3692">
            <v>-70807</v>
          </cell>
        </row>
        <row r="3693">
          <cell r="H3693" t="str">
            <v>108244535</v>
          </cell>
          <cell r="I3693">
            <v>-18900</v>
          </cell>
        </row>
        <row r="3694">
          <cell r="H3694" t="str">
            <v>108244535</v>
          </cell>
          <cell r="I3694">
            <v>-94</v>
          </cell>
        </row>
        <row r="3695">
          <cell r="H3695" t="str">
            <v>108244535</v>
          </cell>
          <cell r="I3695">
            <v>-33688</v>
          </cell>
        </row>
        <row r="3696">
          <cell r="H3696" t="str">
            <v>108244535</v>
          </cell>
          <cell r="I3696">
            <v>-10238</v>
          </cell>
        </row>
        <row r="3697">
          <cell r="H3697" t="str">
            <v>108244535</v>
          </cell>
          <cell r="I3697">
            <v>-3595</v>
          </cell>
        </row>
        <row r="3698">
          <cell r="H3698" t="str">
            <v>108244535</v>
          </cell>
          <cell r="I3698">
            <v>-14408</v>
          </cell>
        </row>
        <row r="3699">
          <cell r="H3699" t="str">
            <v>108244535</v>
          </cell>
          <cell r="I3699">
            <v>-11200</v>
          </cell>
        </row>
        <row r="3700">
          <cell r="H3700" t="str">
            <v>108244535</v>
          </cell>
          <cell r="I3700">
            <v>-5250</v>
          </cell>
        </row>
        <row r="3701">
          <cell r="H3701" t="str">
            <v>108244535</v>
          </cell>
          <cell r="I3701">
            <v>-15750</v>
          </cell>
        </row>
        <row r="3702">
          <cell r="H3702" t="str">
            <v>108244535</v>
          </cell>
          <cell r="I3702">
            <v>219691</v>
          </cell>
        </row>
        <row r="3703">
          <cell r="H3703" t="str">
            <v>108244535</v>
          </cell>
          <cell r="I3703">
            <v>-7638</v>
          </cell>
        </row>
        <row r="3704">
          <cell r="H3704" t="str">
            <v>109244535</v>
          </cell>
          <cell r="I3704">
            <v>-66500</v>
          </cell>
        </row>
        <row r="3705">
          <cell r="H3705" t="str">
            <v>109244535</v>
          </cell>
          <cell r="I3705">
            <v>-31032</v>
          </cell>
        </row>
        <row r="3706">
          <cell r="H3706" t="str">
            <v>109244535</v>
          </cell>
          <cell r="I3706">
            <v>-17010</v>
          </cell>
        </row>
        <row r="3707">
          <cell r="H3707" t="str">
            <v>109244535</v>
          </cell>
          <cell r="I3707">
            <v>-11200</v>
          </cell>
        </row>
        <row r="3708">
          <cell r="H3708" t="str">
            <v>109244535</v>
          </cell>
          <cell r="I3708">
            <v>-3064</v>
          </cell>
        </row>
        <row r="3709">
          <cell r="H3709" t="str">
            <v>109244535</v>
          </cell>
          <cell r="I3709">
            <v>-11022</v>
          </cell>
        </row>
        <row r="3710">
          <cell r="H3710" t="str">
            <v>109244535</v>
          </cell>
          <cell r="I3710">
            <v>-38850</v>
          </cell>
        </row>
        <row r="3711">
          <cell r="H3711" t="str">
            <v>109244535</v>
          </cell>
          <cell r="I3711">
            <v>-12450</v>
          </cell>
        </row>
        <row r="3712">
          <cell r="H3712" t="str">
            <v>109244535</v>
          </cell>
          <cell r="I3712">
            <v>-7658</v>
          </cell>
        </row>
        <row r="3713">
          <cell r="H3713" t="str">
            <v>109244535</v>
          </cell>
          <cell r="I3713">
            <v>-256</v>
          </cell>
        </row>
        <row r="3714">
          <cell r="H3714" t="str">
            <v>109244535</v>
          </cell>
          <cell r="I3714">
            <v>-6722</v>
          </cell>
        </row>
        <row r="3715">
          <cell r="H3715" t="str">
            <v>109244535</v>
          </cell>
          <cell r="I3715">
            <v>-1282</v>
          </cell>
        </row>
        <row r="3716">
          <cell r="H3716" t="str">
            <v>109244535</v>
          </cell>
          <cell r="I3716">
            <v>-19600</v>
          </cell>
        </row>
        <row r="3717">
          <cell r="H3717" t="str">
            <v>109244535</v>
          </cell>
          <cell r="I3717">
            <v>-16748</v>
          </cell>
        </row>
        <row r="3718">
          <cell r="H3718" t="str">
            <v>109244535</v>
          </cell>
          <cell r="I3718">
            <v>-26775</v>
          </cell>
        </row>
        <row r="3719">
          <cell r="H3719" t="str">
            <v>109244535</v>
          </cell>
          <cell r="I3719">
            <v>-4157</v>
          </cell>
        </row>
        <row r="3720">
          <cell r="H3720" t="str">
            <v>109244535</v>
          </cell>
          <cell r="I3720">
            <v>-7963</v>
          </cell>
        </row>
        <row r="3721">
          <cell r="H3721" t="str">
            <v>109244535</v>
          </cell>
          <cell r="I3721">
            <v>-10985</v>
          </cell>
        </row>
        <row r="3722">
          <cell r="H3722" t="str">
            <v>109244535</v>
          </cell>
          <cell r="I3722">
            <v>-38500</v>
          </cell>
        </row>
        <row r="3723">
          <cell r="H3723" t="str">
            <v>109244535</v>
          </cell>
          <cell r="I3723">
            <v>-3032</v>
          </cell>
        </row>
        <row r="3724">
          <cell r="H3724" t="str">
            <v>109244535</v>
          </cell>
          <cell r="I3724">
            <v>-74260</v>
          </cell>
        </row>
        <row r="3725">
          <cell r="H3725" t="str">
            <v>109244535</v>
          </cell>
          <cell r="I3725">
            <v>-372</v>
          </cell>
        </row>
        <row r="3726">
          <cell r="H3726" t="str">
            <v>109244535</v>
          </cell>
          <cell r="I3726">
            <v>-9867</v>
          </cell>
        </row>
        <row r="3727">
          <cell r="H3727" t="str">
            <v>109244535</v>
          </cell>
          <cell r="I3727">
            <v>-190</v>
          </cell>
        </row>
        <row r="3728">
          <cell r="H3728" t="str">
            <v>109244535</v>
          </cell>
          <cell r="I3728">
            <v>-10553</v>
          </cell>
        </row>
        <row r="3729">
          <cell r="H3729" t="str">
            <v>109244535</v>
          </cell>
          <cell r="I3729">
            <v>-7703</v>
          </cell>
        </row>
        <row r="3730">
          <cell r="H3730" t="str">
            <v>109244535</v>
          </cell>
          <cell r="I3730">
            <v>-18288</v>
          </cell>
        </row>
        <row r="3731">
          <cell r="H3731" t="str">
            <v>109244535</v>
          </cell>
          <cell r="I3731">
            <v>-9846</v>
          </cell>
        </row>
        <row r="3732">
          <cell r="H3732" t="str">
            <v>109244535</v>
          </cell>
          <cell r="I3732">
            <v>-13237</v>
          </cell>
        </row>
        <row r="3733">
          <cell r="H3733" t="str">
            <v>109244535</v>
          </cell>
          <cell r="I3733">
            <v>-6270</v>
          </cell>
        </row>
        <row r="3734">
          <cell r="H3734" t="str">
            <v>109244535</v>
          </cell>
          <cell r="I3734">
            <v>-52500</v>
          </cell>
        </row>
        <row r="3735">
          <cell r="H3735" t="str">
            <v>109244535</v>
          </cell>
          <cell r="I3735">
            <v>-8909</v>
          </cell>
        </row>
        <row r="3736">
          <cell r="H3736" t="str">
            <v>109244535</v>
          </cell>
          <cell r="I3736">
            <v>449911</v>
          </cell>
        </row>
        <row r="3737">
          <cell r="H3737" t="str">
            <v>109244535</v>
          </cell>
          <cell r="I3737">
            <v>-11417</v>
          </cell>
        </row>
        <row r="3738">
          <cell r="H3738" t="str">
            <v>110244535</v>
          </cell>
          <cell r="I3738">
            <v>-19338</v>
          </cell>
        </row>
        <row r="3739">
          <cell r="H3739" t="str">
            <v>110244535</v>
          </cell>
          <cell r="I3739">
            <v>-928</v>
          </cell>
        </row>
        <row r="3740">
          <cell r="H3740" t="str">
            <v>110244535</v>
          </cell>
          <cell r="I3740">
            <v>-8050</v>
          </cell>
        </row>
        <row r="3741">
          <cell r="H3741" t="str">
            <v>110244535</v>
          </cell>
          <cell r="I3741">
            <v>-5355</v>
          </cell>
        </row>
        <row r="3742">
          <cell r="H3742" t="str">
            <v>110244535</v>
          </cell>
          <cell r="I3742">
            <v>-9345</v>
          </cell>
        </row>
        <row r="3743">
          <cell r="H3743" t="str">
            <v>110244535</v>
          </cell>
          <cell r="I3743">
            <v>-18375</v>
          </cell>
        </row>
        <row r="3744">
          <cell r="H3744" t="str">
            <v>110244535</v>
          </cell>
          <cell r="I3744">
            <v>-94420</v>
          </cell>
        </row>
        <row r="3745">
          <cell r="H3745" t="str">
            <v>110244535</v>
          </cell>
          <cell r="I3745">
            <v>-6897</v>
          </cell>
        </row>
        <row r="3746">
          <cell r="H3746" t="str">
            <v>110244535</v>
          </cell>
          <cell r="I3746">
            <v>-5810</v>
          </cell>
        </row>
        <row r="3747">
          <cell r="H3747" t="str">
            <v>110244535</v>
          </cell>
          <cell r="I3747">
            <v>-14932</v>
          </cell>
        </row>
        <row r="3748">
          <cell r="H3748" t="str">
            <v>110244535</v>
          </cell>
          <cell r="I3748">
            <v>-2654</v>
          </cell>
        </row>
        <row r="3749">
          <cell r="H3749" t="str">
            <v>110244535</v>
          </cell>
          <cell r="I3749">
            <v>-133554</v>
          </cell>
        </row>
        <row r="3750">
          <cell r="H3750" t="str">
            <v>110244535</v>
          </cell>
          <cell r="I3750">
            <v>-16885</v>
          </cell>
        </row>
        <row r="3751">
          <cell r="H3751" t="str">
            <v>110244535</v>
          </cell>
          <cell r="I3751">
            <v>-24150</v>
          </cell>
        </row>
        <row r="3752">
          <cell r="H3752" t="str">
            <v>110244535</v>
          </cell>
          <cell r="I3752">
            <v>-13860</v>
          </cell>
        </row>
        <row r="3753">
          <cell r="H3753" t="str">
            <v>110244535</v>
          </cell>
          <cell r="I3753">
            <v>-7951</v>
          </cell>
        </row>
        <row r="3754">
          <cell r="H3754" t="str">
            <v>110244535</v>
          </cell>
          <cell r="I3754">
            <v>-10115</v>
          </cell>
        </row>
        <row r="3755">
          <cell r="H3755" t="str">
            <v>110244535</v>
          </cell>
          <cell r="I3755">
            <v>-26600</v>
          </cell>
        </row>
        <row r="3756">
          <cell r="H3756" t="str">
            <v>110244535</v>
          </cell>
          <cell r="I3756">
            <v>-11834</v>
          </cell>
        </row>
        <row r="3757">
          <cell r="H3757" t="str">
            <v>110244535</v>
          </cell>
          <cell r="I3757">
            <v>-2479</v>
          </cell>
        </row>
        <row r="3758">
          <cell r="H3758" t="str">
            <v>110244535</v>
          </cell>
          <cell r="I3758">
            <v>-5542</v>
          </cell>
        </row>
        <row r="3759">
          <cell r="H3759" t="str">
            <v>110244535</v>
          </cell>
          <cell r="I3759">
            <v>-20790</v>
          </cell>
        </row>
        <row r="3760">
          <cell r="H3760" t="str">
            <v>110244535</v>
          </cell>
          <cell r="I3760">
            <v>-18900</v>
          </cell>
        </row>
        <row r="3761">
          <cell r="H3761" t="str">
            <v>110244535</v>
          </cell>
          <cell r="I3761">
            <v>-25561</v>
          </cell>
        </row>
        <row r="3762">
          <cell r="H3762" t="str">
            <v>110244535</v>
          </cell>
          <cell r="I3762">
            <v>-1504</v>
          </cell>
        </row>
        <row r="3763">
          <cell r="H3763" t="str">
            <v>110244535</v>
          </cell>
          <cell r="I3763">
            <v>-33250</v>
          </cell>
        </row>
        <row r="3764">
          <cell r="H3764" t="str">
            <v>110244535</v>
          </cell>
          <cell r="I3764">
            <v>-45399</v>
          </cell>
        </row>
        <row r="3765">
          <cell r="H3765" t="str">
            <v>110244535</v>
          </cell>
          <cell r="I3765">
            <v>-17713</v>
          </cell>
        </row>
        <row r="3766">
          <cell r="H3766" t="str">
            <v>110244535</v>
          </cell>
          <cell r="I3766">
            <v>-14560</v>
          </cell>
        </row>
        <row r="3767">
          <cell r="H3767" t="str">
            <v>110244535</v>
          </cell>
          <cell r="I3767">
            <v>-3500</v>
          </cell>
        </row>
        <row r="3768">
          <cell r="H3768" t="str">
            <v>110244535</v>
          </cell>
          <cell r="I3768">
            <v>-5672</v>
          </cell>
        </row>
        <row r="3769">
          <cell r="H3769" t="str">
            <v>110244535</v>
          </cell>
          <cell r="I3769">
            <v>-27300</v>
          </cell>
        </row>
        <row r="3770">
          <cell r="H3770" t="str">
            <v>110244535</v>
          </cell>
          <cell r="I3770">
            <v>-16135</v>
          </cell>
        </row>
        <row r="3771">
          <cell r="H3771" t="str">
            <v>110244535</v>
          </cell>
          <cell r="I3771">
            <v>-24693</v>
          </cell>
        </row>
        <row r="3772">
          <cell r="H3772" t="str">
            <v>110244535</v>
          </cell>
          <cell r="I3772">
            <v>-28016</v>
          </cell>
        </row>
        <row r="3773">
          <cell r="H3773" t="str">
            <v>110244535</v>
          </cell>
          <cell r="I3773">
            <v>-3255</v>
          </cell>
        </row>
        <row r="3774">
          <cell r="H3774" t="str">
            <v>110244535</v>
          </cell>
          <cell r="I3774">
            <v>-957</v>
          </cell>
        </row>
        <row r="3775">
          <cell r="H3775" t="str">
            <v>110244535</v>
          </cell>
          <cell r="I3775">
            <v>-10584</v>
          </cell>
        </row>
        <row r="3776">
          <cell r="H3776" t="str">
            <v>110244535</v>
          </cell>
          <cell r="I3776">
            <v>-29592</v>
          </cell>
        </row>
        <row r="3777">
          <cell r="H3777" t="str">
            <v>110244535</v>
          </cell>
          <cell r="I3777">
            <v>-27952</v>
          </cell>
        </row>
        <row r="3778">
          <cell r="H3778" t="str">
            <v>110244535</v>
          </cell>
          <cell r="I3778">
            <v>-410</v>
          </cell>
        </row>
        <row r="3779">
          <cell r="H3779" t="str">
            <v>110244535</v>
          </cell>
          <cell r="I3779">
            <v>-2628</v>
          </cell>
        </row>
        <row r="3780">
          <cell r="H3780" t="str">
            <v>110244535</v>
          </cell>
          <cell r="I3780">
            <v>-3885</v>
          </cell>
        </row>
        <row r="3781">
          <cell r="H3781" t="str">
            <v>110244535</v>
          </cell>
          <cell r="I3781">
            <v>-14932</v>
          </cell>
        </row>
        <row r="3782">
          <cell r="H3782" t="str">
            <v>110244535</v>
          </cell>
          <cell r="I3782">
            <v>-39041</v>
          </cell>
        </row>
        <row r="3783">
          <cell r="H3783" t="str">
            <v>110244535</v>
          </cell>
          <cell r="I3783">
            <v>-30801</v>
          </cell>
        </row>
        <row r="3784">
          <cell r="H3784" t="str">
            <v>110244535</v>
          </cell>
          <cell r="I3784">
            <v>-10056</v>
          </cell>
        </row>
        <row r="3785">
          <cell r="H3785" t="str">
            <v>110244535</v>
          </cell>
          <cell r="I3785">
            <v>-22100</v>
          </cell>
        </row>
        <row r="3786">
          <cell r="H3786" t="str">
            <v>110244535</v>
          </cell>
          <cell r="I3786">
            <v>-10688</v>
          </cell>
        </row>
        <row r="3787">
          <cell r="H3787" t="str">
            <v>110244535</v>
          </cell>
          <cell r="I3787">
            <v>-15750</v>
          </cell>
        </row>
        <row r="3788">
          <cell r="H3788" t="str">
            <v>110244535</v>
          </cell>
          <cell r="I3788">
            <v>-18668</v>
          </cell>
        </row>
        <row r="3789">
          <cell r="H3789" t="str">
            <v>110244535</v>
          </cell>
          <cell r="I3789">
            <v>-11586</v>
          </cell>
        </row>
        <row r="3790">
          <cell r="H3790" t="str">
            <v>110244535</v>
          </cell>
          <cell r="I3790">
            <v>-10274</v>
          </cell>
        </row>
        <row r="3791">
          <cell r="H3791" t="str">
            <v>110244535</v>
          </cell>
          <cell r="I3791">
            <v>-11545</v>
          </cell>
        </row>
        <row r="3792">
          <cell r="H3792" t="str">
            <v>110244535</v>
          </cell>
          <cell r="I3792">
            <v>-16275</v>
          </cell>
        </row>
        <row r="3793">
          <cell r="H3793" t="str">
            <v>110244535</v>
          </cell>
          <cell r="I3793">
            <v>-10929</v>
          </cell>
        </row>
        <row r="3794">
          <cell r="H3794" t="str">
            <v>110244535</v>
          </cell>
          <cell r="I3794">
            <v>-16694</v>
          </cell>
        </row>
        <row r="3795">
          <cell r="H3795" t="str">
            <v>110244535</v>
          </cell>
          <cell r="I3795">
            <v>-3496</v>
          </cell>
        </row>
        <row r="3796">
          <cell r="H3796" t="str">
            <v>110244535</v>
          </cell>
          <cell r="I3796">
            <v>-34300</v>
          </cell>
        </row>
        <row r="3797">
          <cell r="H3797" t="str">
            <v>110244535</v>
          </cell>
          <cell r="I3797">
            <v>-23622</v>
          </cell>
        </row>
        <row r="3798">
          <cell r="H3798" t="str">
            <v>110244535</v>
          </cell>
          <cell r="I3798">
            <v>-10637</v>
          </cell>
        </row>
        <row r="3799">
          <cell r="H3799" t="str">
            <v>110244535</v>
          </cell>
          <cell r="I3799">
            <v>-82279</v>
          </cell>
        </row>
        <row r="3800">
          <cell r="H3800" t="str">
            <v>110244535</v>
          </cell>
          <cell r="I3800">
            <v>-5833</v>
          </cell>
        </row>
        <row r="3801">
          <cell r="H3801" t="str">
            <v>110244535</v>
          </cell>
          <cell r="I3801">
            <v>-15400</v>
          </cell>
        </row>
        <row r="3802">
          <cell r="H3802" t="str">
            <v>110244535</v>
          </cell>
          <cell r="I3802">
            <v>-42000</v>
          </cell>
        </row>
        <row r="3803">
          <cell r="H3803" t="str">
            <v>110244535</v>
          </cell>
          <cell r="I3803">
            <v>1005149</v>
          </cell>
        </row>
        <row r="3804">
          <cell r="H3804" t="str">
            <v>110244535</v>
          </cell>
          <cell r="I3804">
            <v>-154046</v>
          </cell>
        </row>
        <row r="3805">
          <cell r="H3805" t="str">
            <v>110244535</v>
          </cell>
          <cell r="I3805">
            <v>-4083</v>
          </cell>
        </row>
        <row r="3806">
          <cell r="H3806" t="str">
            <v>111244535</v>
          </cell>
          <cell r="I3806">
            <v>-98</v>
          </cell>
        </row>
        <row r="3807">
          <cell r="H3807" t="str">
            <v>111244535</v>
          </cell>
          <cell r="I3807">
            <v>-10063</v>
          </cell>
        </row>
        <row r="3808">
          <cell r="H3808" t="str">
            <v>111244535</v>
          </cell>
          <cell r="I3808">
            <v>-728</v>
          </cell>
        </row>
        <row r="3809">
          <cell r="H3809" t="str">
            <v>111244535</v>
          </cell>
          <cell r="I3809">
            <v>-8860</v>
          </cell>
        </row>
        <row r="3810">
          <cell r="H3810" t="str">
            <v>111244535</v>
          </cell>
          <cell r="I3810">
            <v>-714</v>
          </cell>
        </row>
        <row r="3811">
          <cell r="H3811" t="str">
            <v>111244535</v>
          </cell>
          <cell r="I3811">
            <v>-21458</v>
          </cell>
        </row>
        <row r="3812">
          <cell r="H3812" t="str">
            <v>111244535</v>
          </cell>
          <cell r="I3812">
            <v>-50243</v>
          </cell>
        </row>
        <row r="3813">
          <cell r="H3813" t="str">
            <v>111244535</v>
          </cell>
          <cell r="I3813">
            <v>-196177</v>
          </cell>
        </row>
        <row r="3814">
          <cell r="H3814" t="str">
            <v>111244535</v>
          </cell>
          <cell r="I3814">
            <v>-11644</v>
          </cell>
        </row>
        <row r="3815">
          <cell r="H3815" t="str">
            <v>111244535</v>
          </cell>
          <cell r="I3815">
            <v>-69559</v>
          </cell>
        </row>
        <row r="3816">
          <cell r="H3816" t="str">
            <v>111244535</v>
          </cell>
          <cell r="I3816">
            <v>-6909</v>
          </cell>
        </row>
        <row r="3817">
          <cell r="H3817" t="str">
            <v>111244535</v>
          </cell>
          <cell r="I3817">
            <v>-7910</v>
          </cell>
        </row>
        <row r="3818">
          <cell r="H3818" t="str">
            <v>111244535</v>
          </cell>
          <cell r="I3818">
            <v>-18783</v>
          </cell>
        </row>
        <row r="3819">
          <cell r="H3819" t="str">
            <v>111244535</v>
          </cell>
          <cell r="I3819">
            <v>-13821</v>
          </cell>
        </row>
        <row r="3820">
          <cell r="H3820" t="str">
            <v>111244535</v>
          </cell>
          <cell r="I3820">
            <v>-55038</v>
          </cell>
        </row>
        <row r="3821">
          <cell r="H3821" t="str">
            <v>111244535</v>
          </cell>
          <cell r="I3821">
            <v>-3870</v>
          </cell>
        </row>
        <row r="3822">
          <cell r="H3822" t="str">
            <v>111244535</v>
          </cell>
          <cell r="I3822">
            <v>-19584</v>
          </cell>
        </row>
        <row r="3823">
          <cell r="H3823" t="str">
            <v>111244535</v>
          </cell>
          <cell r="I3823">
            <v>-9115</v>
          </cell>
        </row>
        <row r="3824">
          <cell r="H3824" t="str">
            <v>111244535</v>
          </cell>
          <cell r="I3824">
            <v>-9217</v>
          </cell>
        </row>
        <row r="3825">
          <cell r="H3825" t="str">
            <v>111244535</v>
          </cell>
          <cell r="I3825">
            <v>-21638</v>
          </cell>
        </row>
        <row r="3826">
          <cell r="H3826" t="str">
            <v>111244535</v>
          </cell>
          <cell r="I3826">
            <v>-14103</v>
          </cell>
        </row>
        <row r="3827">
          <cell r="H3827" t="str">
            <v>111244535</v>
          </cell>
          <cell r="I3827">
            <v>-87770</v>
          </cell>
        </row>
        <row r="3828">
          <cell r="H3828" t="str">
            <v>111244535</v>
          </cell>
          <cell r="I3828">
            <v>-416</v>
          </cell>
        </row>
        <row r="3829">
          <cell r="H3829" t="str">
            <v>111244535</v>
          </cell>
          <cell r="I3829">
            <v>-80396</v>
          </cell>
        </row>
        <row r="3830">
          <cell r="H3830" t="str">
            <v>111244535</v>
          </cell>
          <cell r="I3830">
            <v>-7885</v>
          </cell>
        </row>
        <row r="3831">
          <cell r="H3831" t="str">
            <v>111244535</v>
          </cell>
          <cell r="I3831">
            <v>-8213</v>
          </cell>
        </row>
        <row r="3832">
          <cell r="H3832" t="str">
            <v>111244535</v>
          </cell>
          <cell r="I3832">
            <v>-490</v>
          </cell>
        </row>
        <row r="3833">
          <cell r="H3833" t="str">
            <v>111244535</v>
          </cell>
          <cell r="I3833">
            <v>-1851</v>
          </cell>
        </row>
        <row r="3834">
          <cell r="H3834" t="str">
            <v>111244535</v>
          </cell>
          <cell r="I3834">
            <v>-25508</v>
          </cell>
        </row>
        <row r="3835">
          <cell r="H3835" t="str">
            <v>111244535</v>
          </cell>
          <cell r="I3835">
            <v>-12002</v>
          </cell>
        </row>
        <row r="3836">
          <cell r="H3836" t="str">
            <v>111244535</v>
          </cell>
          <cell r="I3836">
            <v>-10960</v>
          </cell>
        </row>
        <row r="3837">
          <cell r="H3837" t="str">
            <v>111244535</v>
          </cell>
          <cell r="I3837">
            <v>-13451</v>
          </cell>
        </row>
        <row r="3838">
          <cell r="H3838" t="str">
            <v>111244535</v>
          </cell>
          <cell r="I3838">
            <v>-255</v>
          </cell>
        </row>
        <row r="3839">
          <cell r="H3839" t="str">
            <v>111244535</v>
          </cell>
          <cell r="I3839">
            <v>-8604</v>
          </cell>
        </row>
        <row r="3840">
          <cell r="H3840" t="str">
            <v>111244535</v>
          </cell>
          <cell r="I3840">
            <v>-85</v>
          </cell>
        </row>
        <row r="3841">
          <cell r="H3841" t="str">
            <v>111244535</v>
          </cell>
          <cell r="I3841">
            <v>-22736</v>
          </cell>
        </row>
        <row r="3842">
          <cell r="H3842" t="str">
            <v>111244535</v>
          </cell>
          <cell r="I3842">
            <v>-272</v>
          </cell>
        </row>
        <row r="3843">
          <cell r="H3843" t="str">
            <v>111244535</v>
          </cell>
          <cell r="I3843">
            <v>-251750</v>
          </cell>
        </row>
        <row r="3844">
          <cell r="H3844" t="str">
            <v>111244535</v>
          </cell>
          <cell r="I3844">
            <v>-7277</v>
          </cell>
        </row>
        <row r="3845">
          <cell r="H3845" t="str">
            <v>111244535</v>
          </cell>
          <cell r="I3845">
            <v>-547</v>
          </cell>
        </row>
        <row r="3846">
          <cell r="H3846" t="str">
            <v>111244535</v>
          </cell>
          <cell r="I3846">
            <v>-11506</v>
          </cell>
        </row>
        <row r="3847">
          <cell r="H3847" t="str">
            <v>111244535</v>
          </cell>
          <cell r="I3847">
            <v>967402</v>
          </cell>
        </row>
        <row r="3848">
          <cell r="H3848" t="str">
            <v>111244535</v>
          </cell>
          <cell r="I3848">
            <v>-17090</v>
          </cell>
        </row>
        <row r="3849">
          <cell r="H3849" t="str">
            <v>112244535</v>
          </cell>
          <cell r="I3849">
            <v>-855</v>
          </cell>
        </row>
        <row r="3850">
          <cell r="H3850" t="str">
            <v>112244535</v>
          </cell>
          <cell r="I3850">
            <v>-17808</v>
          </cell>
        </row>
        <row r="3851">
          <cell r="H3851" t="str">
            <v>112244535</v>
          </cell>
          <cell r="I3851">
            <v>-1212</v>
          </cell>
        </row>
        <row r="3852">
          <cell r="H3852" t="str">
            <v>112244535</v>
          </cell>
          <cell r="I3852">
            <v>-606</v>
          </cell>
        </row>
        <row r="3853">
          <cell r="H3853" t="str">
            <v>112244535</v>
          </cell>
          <cell r="I3853">
            <v>-17500</v>
          </cell>
        </row>
        <row r="3854">
          <cell r="H3854" t="str">
            <v>112244535</v>
          </cell>
          <cell r="I3854">
            <v>-20825</v>
          </cell>
        </row>
        <row r="3855">
          <cell r="H3855" t="str">
            <v>112244535</v>
          </cell>
          <cell r="I3855">
            <v>-33597</v>
          </cell>
        </row>
        <row r="3856">
          <cell r="H3856" t="str">
            <v>112244535</v>
          </cell>
          <cell r="I3856">
            <v>-39270</v>
          </cell>
        </row>
        <row r="3857">
          <cell r="H3857" t="str">
            <v>112244535</v>
          </cell>
          <cell r="I3857">
            <v>-2574</v>
          </cell>
        </row>
        <row r="3858">
          <cell r="H3858" t="str">
            <v>112244535</v>
          </cell>
          <cell r="I3858">
            <v>-30100</v>
          </cell>
        </row>
        <row r="3859">
          <cell r="H3859" t="str">
            <v>112244535</v>
          </cell>
          <cell r="I3859">
            <v>86529</v>
          </cell>
        </row>
        <row r="3860">
          <cell r="H3860" t="str">
            <v>113244535</v>
          </cell>
          <cell r="I3860">
            <v>-5308</v>
          </cell>
        </row>
        <row r="3861">
          <cell r="H3861" t="str">
            <v>113244535</v>
          </cell>
          <cell r="I3861">
            <v>-12478</v>
          </cell>
        </row>
        <row r="3862">
          <cell r="H3862" t="str">
            <v>113244535</v>
          </cell>
          <cell r="I3862">
            <v>-11340</v>
          </cell>
        </row>
        <row r="3863">
          <cell r="H3863" t="str">
            <v>113244535</v>
          </cell>
          <cell r="I3863">
            <v>-228</v>
          </cell>
        </row>
        <row r="3864">
          <cell r="H3864" t="str">
            <v>113244535</v>
          </cell>
          <cell r="I3864">
            <v>-10289</v>
          </cell>
        </row>
        <row r="3865">
          <cell r="H3865" t="str">
            <v>113244535</v>
          </cell>
          <cell r="I3865">
            <v>-1955</v>
          </cell>
        </row>
        <row r="3866">
          <cell r="H3866" t="str">
            <v>113244535</v>
          </cell>
          <cell r="I3866">
            <v>-16910</v>
          </cell>
        </row>
        <row r="3867">
          <cell r="H3867" t="str">
            <v>113244535</v>
          </cell>
          <cell r="I3867">
            <v>-2277</v>
          </cell>
        </row>
        <row r="3868">
          <cell r="H3868" t="str">
            <v>113244535</v>
          </cell>
          <cell r="I3868">
            <v>-520</v>
          </cell>
        </row>
        <row r="3869">
          <cell r="H3869" t="str">
            <v>113244535</v>
          </cell>
          <cell r="I3869">
            <v>-17326</v>
          </cell>
        </row>
        <row r="3870">
          <cell r="H3870" t="str">
            <v>113244535</v>
          </cell>
          <cell r="I3870">
            <v>-27999</v>
          </cell>
        </row>
        <row r="3871">
          <cell r="H3871" t="str">
            <v>113244535</v>
          </cell>
          <cell r="I3871">
            <v>-35805</v>
          </cell>
        </row>
        <row r="3872">
          <cell r="H3872" t="str">
            <v>113244535</v>
          </cell>
          <cell r="I3872">
            <v>-10536</v>
          </cell>
        </row>
        <row r="3873">
          <cell r="H3873" t="str">
            <v>113244535</v>
          </cell>
          <cell r="I3873">
            <v>-261</v>
          </cell>
        </row>
        <row r="3874">
          <cell r="H3874" t="str">
            <v>113244535</v>
          </cell>
          <cell r="I3874">
            <v>-201</v>
          </cell>
        </row>
        <row r="3875">
          <cell r="H3875" t="str">
            <v>113244535</v>
          </cell>
          <cell r="I3875">
            <v>-33252</v>
          </cell>
        </row>
        <row r="3876">
          <cell r="H3876" t="str">
            <v>113244535</v>
          </cell>
          <cell r="I3876">
            <v>-4573</v>
          </cell>
        </row>
        <row r="3877">
          <cell r="H3877" t="str">
            <v>113244535</v>
          </cell>
          <cell r="I3877">
            <v>-15448</v>
          </cell>
        </row>
        <row r="3878">
          <cell r="H3878" t="str">
            <v>113244535</v>
          </cell>
          <cell r="I3878">
            <v>-408</v>
          </cell>
        </row>
        <row r="3879">
          <cell r="H3879" t="str">
            <v>113244535</v>
          </cell>
          <cell r="I3879">
            <v>-270</v>
          </cell>
        </row>
        <row r="3880">
          <cell r="H3880" t="str">
            <v>113244535</v>
          </cell>
          <cell r="I3880">
            <v>-327</v>
          </cell>
        </row>
        <row r="3881">
          <cell r="H3881" t="str">
            <v>113244535</v>
          </cell>
          <cell r="I3881">
            <v>-21176</v>
          </cell>
        </row>
        <row r="3882">
          <cell r="H3882" t="str">
            <v>113244535</v>
          </cell>
          <cell r="I3882">
            <v>-44450</v>
          </cell>
        </row>
        <row r="3883">
          <cell r="H3883" t="str">
            <v>113244535</v>
          </cell>
          <cell r="I3883">
            <v>-42000</v>
          </cell>
        </row>
        <row r="3884">
          <cell r="H3884" t="str">
            <v>113244535</v>
          </cell>
          <cell r="I3884">
            <v>-44153</v>
          </cell>
        </row>
        <row r="3885">
          <cell r="H3885" t="str">
            <v>113244535</v>
          </cell>
          <cell r="I3885">
            <v>-18673</v>
          </cell>
        </row>
        <row r="3886">
          <cell r="H3886" t="str">
            <v>113244535</v>
          </cell>
          <cell r="I3886">
            <v>-1201</v>
          </cell>
        </row>
        <row r="3887">
          <cell r="H3887" t="str">
            <v>113244535</v>
          </cell>
          <cell r="I3887">
            <v>-8444</v>
          </cell>
        </row>
        <row r="3888">
          <cell r="H3888" t="str">
            <v>113244535</v>
          </cell>
          <cell r="I3888">
            <v>-4921</v>
          </cell>
        </row>
        <row r="3889">
          <cell r="H3889" t="str">
            <v>113244535</v>
          </cell>
          <cell r="I3889">
            <v>-8400</v>
          </cell>
        </row>
        <row r="3890">
          <cell r="H3890" t="str">
            <v>113244535</v>
          </cell>
          <cell r="I3890">
            <v>-8286</v>
          </cell>
        </row>
        <row r="3891">
          <cell r="H3891" t="str">
            <v>113244535</v>
          </cell>
          <cell r="I3891">
            <v>-10866</v>
          </cell>
        </row>
        <row r="3892">
          <cell r="H3892" t="str">
            <v>113244535</v>
          </cell>
          <cell r="I3892">
            <v>-1453</v>
          </cell>
        </row>
        <row r="3893">
          <cell r="H3893" t="str">
            <v>113244535</v>
          </cell>
          <cell r="I3893">
            <v>-27674</v>
          </cell>
        </row>
        <row r="3894">
          <cell r="H3894" t="str">
            <v>113244535</v>
          </cell>
          <cell r="I3894">
            <v>-276</v>
          </cell>
        </row>
        <row r="3895">
          <cell r="H3895" t="str">
            <v>113244535</v>
          </cell>
          <cell r="I3895">
            <v>384376</v>
          </cell>
        </row>
        <row r="3896">
          <cell r="H3896" t="str">
            <v>113244535</v>
          </cell>
          <cell r="I3896">
            <v>-9238</v>
          </cell>
        </row>
        <row r="3897">
          <cell r="H3897" t="str">
            <v>113244535</v>
          </cell>
          <cell r="I3897">
            <v>-10714</v>
          </cell>
        </row>
        <row r="3898">
          <cell r="H3898" t="str">
            <v>114244535</v>
          </cell>
          <cell r="I3898">
            <v>-2254</v>
          </cell>
        </row>
        <row r="3899">
          <cell r="H3899" t="str">
            <v>114244535</v>
          </cell>
          <cell r="I3899">
            <v>-15862</v>
          </cell>
        </row>
        <row r="3900">
          <cell r="H3900" t="str">
            <v>114244535</v>
          </cell>
          <cell r="I3900">
            <v>-54653</v>
          </cell>
        </row>
        <row r="3901">
          <cell r="H3901" t="str">
            <v>114244535</v>
          </cell>
          <cell r="I3901">
            <v>-14168</v>
          </cell>
        </row>
        <row r="3902">
          <cell r="H3902" t="str">
            <v>114244535</v>
          </cell>
          <cell r="I3902">
            <v>-26950</v>
          </cell>
        </row>
        <row r="3903">
          <cell r="H3903" t="str">
            <v>114244535</v>
          </cell>
          <cell r="I3903">
            <v>-8052</v>
          </cell>
        </row>
        <row r="3904">
          <cell r="H3904" t="str">
            <v>114244535</v>
          </cell>
          <cell r="I3904">
            <v>-18213</v>
          </cell>
        </row>
        <row r="3905">
          <cell r="H3905" t="str">
            <v>114244535</v>
          </cell>
          <cell r="I3905">
            <v>-12703</v>
          </cell>
        </row>
        <row r="3906">
          <cell r="H3906" t="str">
            <v>114244535</v>
          </cell>
          <cell r="I3906">
            <v>-26187</v>
          </cell>
        </row>
        <row r="3907">
          <cell r="H3907" t="str">
            <v>114244535</v>
          </cell>
          <cell r="I3907">
            <v>-4329</v>
          </cell>
        </row>
        <row r="3908">
          <cell r="H3908" t="str">
            <v>114244535</v>
          </cell>
          <cell r="I3908">
            <v>-162</v>
          </cell>
        </row>
        <row r="3909">
          <cell r="H3909" t="str">
            <v>114244535</v>
          </cell>
          <cell r="I3909">
            <v>-17500</v>
          </cell>
        </row>
        <row r="3910">
          <cell r="H3910" t="str">
            <v>114244535</v>
          </cell>
          <cell r="I3910">
            <v>-10968</v>
          </cell>
        </row>
        <row r="3911">
          <cell r="H3911" t="str">
            <v>114244535</v>
          </cell>
          <cell r="I3911">
            <v>-73500</v>
          </cell>
        </row>
        <row r="3912">
          <cell r="H3912" t="str">
            <v>114244535</v>
          </cell>
          <cell r="I3912">
            <v>-2546</v>
          </cell>
        </row>
        <row r="3913">
          <cell r="H3913" t="str">
            <v>114244535</v>
          </cell>
          <cell r="I3913">
            <v>-50050</v>
          </cell>
        </row>
        <row r="3914">
          <cell r="H3914" t="str">
            <v>114244535</v>
          </cell>
          <cell r="I3914">
            <v>262722</v>
          </cell>
        </row>
        <row r="3915">
          <cell r="H3915" t="str">
            <v>685244535</v>
          </cell>
          <cell r="I3915">
            <v>392</v>
          </cell>
        </row>
        <row r="3916">
          <cell r="H3916" t="str">
            <v>685244540</v>
          </cell>
          <cell r="I3916">
            <v>-236670</v>
          </cell>
        </row>
        <row r="3917">
          <cell r="H3917" t="str">
            <v>685244540</v>
          </cell>
          <cell r="I3917">
            <v>-30100</v>
          </cell>
        </row>
        <row r="3918">
          <cell r="H3918" t="str">
            <v>685244540</v>
          </cell>
          <cell r="I3918">
            <v>-611295</v>
          </cell>
        </row>
        <row r="3919">
          <cell r="H3919" t="str">
            <v>685244540</v>
          </cell>
          <cell r="I3919">
            <v>-154350</v>
          </cell>
        </row>
        <row r="3920">
          <cell r="H3920" t="str">
            <v>685244540</v>
          </cell>
          <cell r="I3920">
            <v>-309448</v>
          </cell>
        </row>
        <row r="3921">
          <cell r="H3921" t="str">
            <v>685244540</v>
          </cell>
          <cell r="I3921">
            <v>-321342</v>
          </cell>
        </row>
        <row r="3922">
          <cell r="H3922" t="str">
            <v>685244540</v>
          </cell>
          <cell r="I3922">
            <v>-85991</v>
          </cell>
        </row>
        <row r="3923">
          <cell r="H3923" t="str">
            <v>685244540</v>
          </cell>
          <cell r="I3923">
            <v>-435487</v>
          </cell>
        </row>
        <row r="3924">
          <cell r="H3924" t="str">
            <v>685244540</v>
          </cell>
          <cell r="I3924">
            <v>-19775</v>
          </cell>
        </row>
        <row r="3925">
          <cell r="H3925" t="str">
            <v>685244540</v>
          </cell>
          <cell r="I3925">
            <v>-73500</v>
          </cell>
        </row>
        <row r="3926">
          <cell r="H3926" t="str">
            <v>685244540</v>
          </cell>
          <cell r="I3926">
            <v>-22295</v>
          </cell>
        </row>
        <row r="3927">
          <cell r="H3927" t="str">
            <v>685244540</v>
          </cell>
          <cell r="I3927">
            <v>-21000</v>
          </cell>
        </row>
        <row r="3928">
          <cell r="H3928" t="str">
            <v>685244540</v>
          </cell>
          <cell r="I3928">
            <v>-42479</v>
          </cell>
        </row>
        <row r="3929">
          <cell r="H3929" t="str">
            <v>685244540</v>
          </cell>
          <cell r="I3929">
            <v>-123210</v>
          </cell>
        </row>
        <row r="3930">
          <cell r="H3930" t="str">
            <v>685244540</v>
          </cell>
          <cell r="I3930">
            <v>-324655</v>
          </cell>
        </row>
        <row r="3931">
          <cell r="H3931" t="str">
            <v>685244540</v>
          </cell>
          <cell r="I3931">
            <v>-245534</v>
          </cell>
        </row>
        <row r="3932">
          <cell r="H3932" t="str">
            <v>685244540</v>
          </cell>
          <cell r="I3932">
            <v>3977000</v>
          </cell>
        </row>
        <row r="3933">
          <cell r="H3933" t="str">
            <v>685244540</v>
          </cell>
          <cell r="I3933">
            <v>-93275</v>
          </cell>
        </row>
        <row r="3934">
          <cell r="H3934" t="str">
            <v>685244540</v>
          </cell>
          <cell r="I3934">
            <v>-21000</v>
          </cell>
        </row>
        <row r="3935">
          <cell r="H3935" t="str">
            <v>685244540</v>
          </cell>
          <cell r="I3935">
            <v>-18200</v>
          </cell>
        </row>
        <row r="3936">
          <cell r="H3936" t="str">
            <v>685244540</v>
          </cell>
          <cell r="I3936">
            <v>-23793</v>
          </cell>
        </row>
        <row r="3937">
          <cell r="H3937" t="str">
            <v>685244540</v>
          </cell>
          <cell r="I3937">
            <v>-16996</v>
          </cell>
        </row>
        <row r="3938">
          <cell r="H3938" t="str">
            <v>685244540</v>
          </cell>
          <cell r="I3938">
            <v>-591857.84</v>
          </cell>
        </row>
        <row r="3939">
          <cell r="H3939" t="str">
            <v>685244540</v>
          </cell>
          <cell r="I3939">
            <v>-103250</v>
          </cell>
        </row>
        <row r="3940">
          <cell r="H3940" t="str">
            <v>685244540</v>
          </cell>
          <cell r="I3940">
            <v>-1233041</v>
          </cell>
        </row>
        <row r="3941">
          <cell r="H3941" t="str">
            <v>685244540</v>
          </cell>
          <cell r="I3941">
            <v>-78931</v>
          </cell>
        </row>
        <row r="3942">
          <cell r="H3942" t="str">
            <v>685244540</v>
          </cell>
          <cell r="I3942">
            <v>-78052</v>
          </cell>
        </row>
        <row r="3943">
          <cell r="H3943" t="str">
            <v>685244540</v>
          </cell>
          <cell r="I3943">
            <v>-280000</v>
          </cell>
        </row>
        <row r="3944">
          <cell r="H3944" t="str">
            <v>685244570</v>
          </cell>
          <cell r="I3944">
            <v>-8643</v>
          </cell>
        </row>
        <row r="3945">
          <cell r="H3945" t="str">
            <v>68524457005</v>
          </cell>
          <cell r="I3945">
            <v>-8643</v>
          </cell>
        </row>
        <row r="3946">
          <cell r="H3946" t="str">
            <v>1012447</v>
          </cell>
          <cell r="I3946">
            <v>-17600</v>
          </cell>
        </row>
        <row r="3947">
          <cell r="H3947" t="str">
            <v>1022447</v>
          </cell>
          <cell r="I3947">
            <v>-16000</v>
          </cell>
        </row>
        <row r="3948">
          <cell r="H3948" t="str">
            <v>1032447</v>
          </cell>
          <cell r="I3948">
            <v>-32807</v>
          </cell>
        </row>
        <row r="3949">
          <cell r="H3949" t="str">
            <v>1052447</v>
          </cell>
          <cell r="I3949">
            <v>-42800</v>
          </cell>
        </row>
        <row r="3950">
          <cell r="H3950" t="str">
            <v>1082447</v>
          </cell>
          <cell r="I3950">
            <v>-45000</v>
          </cell>
        </row>
        <row r="3951">
          <cell r="H3951" t="str">
            <v>1112447</v>
          </cell>
          <cell r="I3951">
            <v>-36920</v>
          </cell>
        </row>
        <row r="3952">
          <cell r="H3952" t="str">
            <v>1132447</v>
          </cell>
          <cell r="I3952">
            <v>-23508</v>
          </cell>
        </row>
        <row r="3953">
          <cell r="H3953" t="str">
            <v>6852447</v>
          </cell>
          <cell r="I3953">
            <v>-642710</v>
          </cell>
        </row>
        <row r="3954">
          <cell r="H3954" t="str">
            <v>101244705</v>
          </cell>
          <cell r="I3954">
            <v>-10000</v>
          </cell>
        </row>
        <row r="3955">
          <cell r="H3955" t="str">
            <v>101244705</v>
          </cell>
          <cell r="I3955">
            <v>10000</v>
          </cell>
        </row>
        <row r="3956">
          <cell r="H3956" t="str">
            <v>102244705</v>
          </cell>
          <cell r="I3956">
            <v>-16000</v>
          </cell>
        </row>
        <row r="3957">
          <cell r="H3957" t="str">
            <v>102244705</v>
          </cell>
          <cell r="I3957">
            <v>-8000</v>
          </cell>
        </row>
        <row r="3958">
          <cell r="H3958" t="str">
            <v>102244705</v>
          </cell>
          <cell r="I3958">
            <v>-9760</v>
          </cell>
        </row>
        <row r="3959">
          <cell r="H3959" t="str">
            <v>102244705</v>
          </cell>
          <cell r="I3959">
            <v>17760</v>
          </cell>
        </row>
        <row r="3960">
          <cell r="H3960" t="str">
            <v>103244705</v>
          </cell>
          <cell r="I3960">
            <v>-17600</v>
          </cell>
        </row>
        <row r="3961">
          <cell r="H3961" t="str">
            <v>103244705</v>
          </cell>
          <cell r="I3961">
            <v>-7200</v>
          </cell>
        </row>
        <row r="3962">
          <cell r="H3962" t="str">
            <v>103244705</v>
          </cell>
          <cell r="I3962">
            <v>-131228</v>
          </cell>
        </row>
        <row r="3963">
          <cell r="H3963" t="str">
            <v>103244705</v>
          </cell>
          <cell r="I3963">
            <v>123221</v>
          </cell>
        </row>
        <row r="3964">
          <cell r="H3964" t="str">
            <v>104244705</v>
          </cell>
          <cell r="I3964">
            <v>-12000</v>
          </cell>
        </row>
        <row r="3965">
          <cell r="H3965" t="str">
            <v>104244705</v>
          </cell>
          <cell r="I3965">
            <v>-12000</v>
          </cell>
        </row>
        <row r="3966">
          <cell r="H3966" t="str">
            <v>104244705</v>
          </cell>
          <cell r="I3966">
            <v>-14768</v>
          </cell>
        </row>
        <row r="3967">
          <cell r="H3967" t="str">
            <v>104244705</v>
          </cell>
          <cell r="I3967">
            <v>38768</v>
          </cell>
        </row>
        <row r="3968">
          <cell r="H3968" t="str">
            <v>105244705</v>
          </cell>
          <cell r="I3968">
            <v>-10080</v>
          </cell>
        </row>
        <row r="3969">
          <cell r="H3969" t="str">
            <v>105244705</v>
          </cell>
          <cell r="I3969">
            <v>-9600</v>
          </cell>
        </row>
        <row r="3970">
          <cell r="H3970" t="str">
            <v>105244705</v>
          </cell>
          <cell r="I3970">
            <v>-171200</v>
          </cell>
        </row>
        <row r="3971">
          <cell r="H3971" t="str">
            <v>105244705</v>
          </cell>
          <cell r="I3971">
            <v>-8080</v>
          </cell>
        </row>
        <row r="3972">
          <cell r="H3972" t="str">
            <v>105244705</v>
          </cell>
          <cell r="I3972">
            <v>156160</v>
          </cell>
        </row>
        <row r="3973">
          <cell r="H3973" t="str">
            <v>108244705</v>
          </cell>
          <cell r="I3973">
            <v>-180000</v>
          </cell>
        </row>
        <row r="3974">
          <cell r="H3974" t="str">
            <v>108244705</v>
          </cell>
          <cell r="I3974">
            <v>-20240</v>
          </cell>
        </row>
        <row r="3975">
          <cell r="H3975" t="str">
            <v>108244705</v>
          </cell>
          <cell r="I3975">
            <v>-96000</v>
          </cell>
        </row>
        <row r="3976">
          <cell r="H3976" t="str">
            <v>108244705</v>
          </cell>
          <cell r="I3976">
            <v>251240</v>
          </cell>
        </row>
        <row r="3977">
          <cell r="H3977" t="str">
            <v>109244705</v>
          </cell>
          <cell r="I3977">
            <v>-14400</v>
          </cell>
        </row>
        <row r="3978">
          <cell r="H3978" t="str">
            <v>109244705</v>
          </cell>
          <cell r="I3978">
            <v>14400</v>
          </cell>
        </row>
        <row r="3979">
          <cell r="H3979" t="str">
            <v>110244705</v>
          </cell>
          <cell r="I3979">
            <v>-10663</v>
          </cell>
        </row>
        <row r="3980">
          <cell r="H3980" t="str">
            <v>110244705</v>
          </cell>
          <cell r="I3980">
            <v>-12000</v>
          </cell>
        </row>
        <row r="3981">
          <cell r="H3981" t="str">
            <v>110244705</v>
          </cell>
          <cell r="I3981">
            <v>22663</v>
          </cell>
        </row>
        <row r="3982">
          <cell r="H3982" t="str">
            <v>111244705</v>
          </cell>
          <cell r="I3982">
            <v>-33600</v>
          </cell>
        </row>
        <row r="3983">
          <cell r="H3983" t="str">
            <v>111244705</v>
          </cell>
          <cell r="I3983">
            <v>-147680</v>
          </cell>
        </row>
        <row r="3984">
          <cell r="H3984" t="str">
            <v>111244705</v>
          </cell>
          <cell r="I3984">
            <v>144360</v>
          </cell>
        </row>
        <row r="3985">
          <cell r="H3985" t="str">
            <v>113244705</v>
          </cell>
          <cell r="I3985">
            <v>-12000</v>
          </cell>
        </row>
        <row r="3986">
          <cell r="H3986" t="str">
            <v>113244705</v>
          </cell>
          <cell r="I3986">
            <v>-94032</v>
          </cell>
        </row>
        <row r="3987">
          <cell r="H3987" t="str">
            <v>113244705</v>
          </cell>
          <cell r="I3987">
            <v>82524</v>
          </cell>
        </row>
        <row r="3988">
          <cell r="H3988" t="str">
            <v>685244705</v>
          </cell>
          <cell r="I3988">
            <v>-98000</v>
          </cell>
        </row>
        <row r="3989">
          <cell r="H3989" t="str">
            <v>685244705</v>
          </cell>
          <cell r="I3989">
            <v>-225600</v>
          </cell>
        </row>
        <row r="3990">
          <cell r="H3990" t="str">
            <v>685244705</v>
          </cell>
          <cell r="I3990">
            <v>-9600</v>
          </cell>
        </row>
        <row r="3991">
          <cell r="H3991" t="str">
            <v>685244705</v>
          </cell>
          <cell r="I3991">
            <v>-12422</v>
          </cell>
        </row>
        <row r="3992">
          <cell r="H3992" t="str">
            <v>685244705</v>
          </cell>
          <cell r="I3992">
            <v>-158400</v>
          </cell>
        </row>
        <row r="3993">
          <cell r="H3993" t="str">
            <v>685244705</v>
          </cell>
          <cell r="I3993">
            <v>-15120</v>
          </cell>
        </row>
        <row r="3994">
          <cell r="H3994" t="str">
            <v>685244705</v>
          </cell>
          <cell r="I3994">
            <v>-13920</v>
          </cell>
        </row>
        <row r="3995">
          <cell r="H3995" t="str">
            <v>685244705</v>
          </cell>
          <cell r="I3995">
            <v>-12800</v>
          </cell>
        </row>
        <row r="3996">
          <cell r="H3996" t="str">
            <v>685244705</v>
          </cell>
          <cell r="I3996">
            <v>-8000</v>
          </cell>
        </row>
        <row r="3997">
          <cell r="H3997" t="str">
            <v>685244705</v>
          </cell>
          <cell r="I3997">
            <v>-18400</v>
          </cell>
        </row>
        <row r="3998">
          <cell r="H3998" t="str">
            <v>685244705</v>
          </cell>
          <cell r="I3998">
            <v>-121280</v>
          </cell>
        </row>
        <row r="3999">
          <cell r="H3999" t="str">
            <v>685244705</v>
          </cell>
          <cell r="I3999">
            <v>-181440</v>
          </cell>
        </row>
        <row r="4000">
          <cell r="H4000" t="str">
            <v>685244705</v>
          </cell>
          <cell r="I4000">
            <v>-192000</v>
          </cell>
        </row>
        <row r="4001">
          <cell r="H4001" t="str">
            <v>685244705</v>
          </cell>
          <cell r="I4001">
            <v>-76560</v>
          </cell>
        </row>
        <row r="4002">
          <cell r="H4002" t="str">
            <v>685244705</v>
          </cell>
          <cell r="I4002">
            <v>-34272</v>
          </cell>
        </row>
        <row r="4003">
          <cell r="H4003" t="str">
            <v>685244705</v>
          </cell>
          <cell r="I4003">
            <v>-19200</v>
          </cell>
        </row>
        <row r="4004">
          <cell r="H4004" t="str">
            <v>685244705</v>
          </cell>
          <cell r="I4004">
            <v>-8960</v>
          </cell>
        </row>
        <row r="4005">
          <cell r="H4005" t="str">
            <v>685244705</v>
          </cell>
          <cell r="I4005">
            <v>-10360</v>
          </cell>
        </row>
        <row r="4006">
          <cell r="H4006" t="str">
            <v>685244705</v>
          </cell>
          <cell r="I4006">
            <v>-10360</v>
          </cell>
        </row>
        <row r="4007">
          <cell r="H4007" t="str">
            <v>685244705</v>
          </cell>
          <cell r="I4007">
            <v>-235200</v>
          </cell>
        </row>
        <row r="4008">
          <cell r="H4008" t="str">
            <v>685244705</v>
          </cell>
          <cell r="I4008">
            <v>-22800</v>
          </cell>
        </row>
        <row r="4009">
          <cell r="H4009" t="str">
            <v>685244705</v>
          </cell>
          <cell r="I4009">
            <v>1102544</v>
          </cell>
        </row>
        <row r="4010">
          <cell r="H4010" t="str">
            <v>101244710</v>
          </cell>
          <cell r="I4010">
            <v>-35200</v>
          </cell>
        </row>
        <row r="4011">
          <cell r="H4011" t="str">
            <v>101244710</v>
          </cell>
          <cell r="I4011">
            <v>-17600</v>
          </cell>
        </row>
        <row r="4012">
          <cell r="H4012" t="str">
            <v>101244710</v>
          </cell>
          <cell r="I4012">
            <v>35200</v>
          </cell>
        </row>
        <row r="4013">
          <cell r="H4013" t="str">
            <v>685244710</v>
          </cell>
          <cell r="I4013">
            <v>-540960</v>
          </cell>
        </row>
        <row r="4014">
          <cell r="H4014" t="str">
            <v>685244710</v>
          </cell>
          <cell r="I4014">
            <v>-76800</v>
          </cell>
        </row>
        <row r="4015">
          <cell r="H4015" t="str">
            <v>685244710</v>
          </cell>
          <cell r="I4015">
            <v>-8000</v>
          </cell>
        </row>
        <row r="4016">
          <cell r="H4016" t="str">
            <v>685244710</v>
          </cell>
          <cell r="I4016">
            <v>-168000</v>
          </cell>
        </row>
        <row r="4017">
          <cell r="H4017" t="str">
            <v>685244710</v>
          </cell>
          <cell r="I4017">
            <v>-50960</v>
          </cell>
        </row>
        <row r="4018">
          <cell r="H4018" t="str">
            <v>685244710</v>
          </cell>
          <cell r="I4018">
            <v>-48000</v>
          </cell>
        </row>
        <row r="4019">
          <cell r="H4019" t="str">
            <v>685244710</v>
          </cell>
          <cell r="I4019">
            <v>632160</v>
          </cell>
        </row>
        <row r="4020">
          <cell r="H4020" t="str">
            <v>1012448</v>
          </cell>
          <cell r="I4020">
            <v>-27762</v>
          </cell>
        </row>
        <row r="4021">
          <cell r="H4021" t="str">
            <v>1042448</v>
          </cell>
          <cell r="I4021">
            <v>-11575</v>
          </cell>
        </row>
        <row r="4022">
          <cell r="H4022" t="str">
            <v>1112448</v>
          </cell>
          <cell r="I4022">
            <v>-74246</v>
          </cell>
        </row>
        <row r="4023">
          <cell r="H4023" t="str">
            <v>1122448</v>
          </cell>
          <cell r="I4023">
            <v>-5769</v>
          </cell>
        </row>
        <row r="4024">
          <cell r="H4024" t="str">
            <v>1142448</v>
          </cell>
          <cell r="I4024">
            <v>-10569</v>
          </cell>
        </row>
        <row r="4025">
          <cell r="H4025" t="str">
            <v>6852448</v>
          </cell>
          <cell r="I4025">
            <v>-469695</v>
          </cell>
        </row>
        <row r="4026">
          <cell r="H4026" t="str">
            <v>111244820</v>
          </cell>
          <cell r="I4026">
            <v>-564</v>
          </cell>
        </row>
        <row r="4027">
          <cell r="H4027" t="str">
            <v>685244820</v>
          </cell>
          <cell r="I4027">
            <v>-182057</v>
          </cell>
        </row>
        <row r="4028">
          <cell r="H4028" t="str">
            <v>11124482006</v>
          </cell>
          <cell r="I4028">
            <v>-564</v>
          </cell>
        </row>
        <row r="4029">
          <cell r="H4029" t="str">
            <v>68524482006</v>
          </cell>
          <cell r="I4029">
            <v>-23880</v>
          </cell>
        </row>
        <row r="4030">
          <cell r="H4030" t="str">
            <v>68524482006</v>
          </cell>
          <cell r="I4030">
            <v>-69863</v>
          </cell>
        </row>
        <row r="4031">
          <cell r="H4031" t="str">
            <v>68524482006</v>
          </cell>
          <cell r="I4031">
            <v>-17640</v>
          </cell>
        </row>
        <row r="4032">
          <cell r="H4032" t="str">
            <v>68524482006</v>
          </cell>
          <cell r="I4032">
            <v>-35366</v>
          </cell>
        </row>
        <row r="4033">
          <cell r="H4033" t="str">
            <v>68524482006</v>
          </cell>
          <cell r="I4033">
            <v>-36725</v>
          </cell>
        </row>
        <row r="4034">
          <cell r="H4034" t="str">
            <v>68524482006</v>
          </cell>
          <cell r="I4034">
            <v>-9828</v>
          </cell>
        </row>
        <row r="4035">
          <cell r="H4035" t="str">
            <v>68524482006</v>
          </cell>
          <cell r="I4035">
            <v>-49206</v>
          </cell>
        </row>
        <row r="4036">
          <cell r="H4036" t="str">
            <v>68524482006</v>
          </cell>
          <cell r="I4036">
            <v>-2260</v>
          </cell>
        </row>
        <row r="4037">
          <cell r="H4037" t="str">
            <v>68524482006</v>
          </cell>
          <cell r="I4037">
            <v>-8400</v>
          </cell>
        </row>
        <row r="4038">
          <cell r="H4038" t="str">
            <v>68524482006</v>
          </cell>
          <cell r="I4038">
            <v>-2400</v>
          </cell>
        </row>
        <row r="4039">
          <cell r="H4039" t="str">
            <v>68524482006</v>
          </cell>
          <cell r="I4039">
            <v>-7000</v>
          </cell>
        </row>
        <row r="4040">
          <cell r="H4040" t="str">
            <v>68524482006</v>
          </cell>
          <cell r="I4040">
            <v>-14081</v>
          </cell>
        </row>
        <row r="4041">
          <cell r="H4041" t="str">
            <v>68524482006</v>
          </cell>
          <cell r="I4041">
            <v>-37103</v>
          </cell>
        </row>
        <row r="4042">
          <cell r="H4042" t="str">
            <v>68524482006</v>
          </cell>
          <cell r="I4042">
            <v>-24043</v>
          </cell>
        </row>
        <row r="4043">
          <cell r="H4043" t="str">
            <v>68524482006</v>
          </cell>
          <cell r="I4043">
            <v>-10660</v>
          </cell>
        </row>
        <row r="4044">
          <cell r="H4044" t="str">
            <v>68524482006</v>
          </cell>
          <cell r="I4044">
            <v>-1942</v>
          </cell>
        </row>
        <row r="4045">
          <cell r="H4045" t="str">
            <v>68524482006</v>
          </cell>
          <cell r="I4045">
            <v>-11800</v>
          </cell>
        </row>
        <row r="4046">
          <cell r="H4046" t="str">
            <v>68524482006</v>
          </cell>
          <cell r="I4046">
            <v>-140919</v>
          </cell>
        </row>
        <row r="4047">
          <cell r="H4047" t="str">
            <v>68524482006</v>
          </cell>
          <cell r="I4047">
            <v>-9021</v>
          </cell>
        </row>
        <row r="4048">
          <cell r="H4048" t="str">
            <v>68524482006</v>
          </cell>
          <cell r="I4048">
            <v>-8920</v>
          </cell>
        </row>
        <row r="4049">
          <cell r="H4049" t="str">
            <v>68524482006</v>
          </cell>
          <cell r="I4049">
            <v>371000</v>
          </cell>
        </row>
        <row r="4050">
          <cell r="H4050" t="str">
            <v>68524482006</v>
          </cell>
          <cell r="I4050">
            <v>-32000</v>
          </cell>
        </row>
        <row r="4051">
          <cell r="H4051" t="str">
            <v>101244825</v>
          </cell>
          <cell r="I4051">
            <v>-27762</v>
          </cell>
        </row>
        <row r="4052">
          <cell r="H4052" t="str">
            <v>104244825</v>
          </cell>
          <cell r="I4052">
            <v>-11575</v>
          </cell>
        </row>
        <row r="4053">
          <cell r="H4053" t="str">
            <v>111244825</v>
          </cell>
          <cell r="I4053">
            <v>-73682</v>
          </cell>
        </row>
        <row r="4054">
          <cell r="H4054" t="str">
            <v>112244825</v>
          </cell>
          <cell r="I4054">
            <v>-5769</v>
          </cell>
        </row>
        <row r="4055">
          <cell r="H4055" t="str">
            <v>114244825</v>
          </cell>
          <cell r="I4055">
            <v>-10569</v>
          </cell>
        </row>
        <row r="4056">
          <cell r="H4056" t="str">
            <v>685244825</v>
          </cell>
          <cell r="I4056">
            <v>-287638</v>
          </cell>
        </row>
        <row r="4057">
          <cell r="H4057" t="str">
            <v>11224482503</v>
          </cell>
          <cell r="I4057">
            <v>-3789</v>
          </cell>
        </row>
        <row r="4058">
          <cell r="H4058" t="str">
            <v>11224482503</v>
          </cell>
          <cell r="I4058">
            <v>-3980</v>
          </cell>
        </row>
        <row r="4059">
          <cell r="H4059" t="str">
            <v>11224482503</v>
          </cell>
          <cell r="I4059">
            <v>2000</v>
          </cell>
        </row>
        <row r="4060">
          <cell r="H4060" t="str">
            <v>10124482506</v>
          </cell>
          <cell r="I4060">
            <v>-1760</v>
          </cell>
        </row>
        <row r="4061">
          <cell r="H4061" t="str">
            <v>10124482506</v>
          </cell>
          <cell r="I4061">
            <v>-116943</v>
          </cell>
        </row>
        <row r="4062">
          <cell r="H4062" t="str">
            <v>10124482506</v>
          </cell>
          <cell r="I4062">
            <v>90941</v>
          </cell>
        </row>
        <row r="4063">
          <cell r="H4063" t="str">
            <v>10424482506</v>
          </cell>
          <cell r="I4063">
            <v>-240</v>
          </cell>
        </row>
        <row r="4064">
          <cell r="H4064" t="str">
            <v>10424482506</v>
          </cell>
          <cell r="I4064">
            <v>-5800</v>
          </cell>
        </row>
        <row r="4065">
          <cell r="H4065" t="str">
            <v>10424482506</v>
          </cell>
          <cell r="I4065">
            <v>-569</v>
          </cell>
        </row>
        <row r="4066">
          <cell r="H4066" t="str">
            <v>10424482506</v>
          </cell>
          <cell r="I4066">
            <v>-1600</v>
          </cell>
        </row>
        <row r="4067">
          <cell r="H4067" t="str">
            <v>10424482506</v>
          </cell>
          <cell r="I4067">
            <v>-600</v>
          </cell>
        </row>
        <row r="4068">
          <cell r="H4068" t="str">
            <v>10424482506</v>
          </cell>
          <cell r="I4068">
            <v>-738</v>
          </cell>
        </row>
        <row r="4069">
          <cell r="H4069" t="str">
            <v>10424482506</v>
          </cell>
          <cell r="I4069">
            <v>-3981</v>
          </cell>
        </row>
        <row r="4070">
          <cell r="H4070" t="str">
            <v>10424482506</v>
          </cell>
          <cell r="I4070">
            <v>1953</v>
          </cell>
        </row>
        <row r="4071">
          <cell r="H4071" t="str">
            <v>11124482506</v>
          </cell>
          <cell r="I4071">
            <v>-3968</v>
          </cell>
        </row>
        <row r="4072">
          <cell r="H4072" t="str">
            <v>11124482506</v>
          </cell>
          <cell r="I4072">
            <v>-600</v>
          </cell>
        </row>
        <row r="4073">
          <cell r="H4073" t="str">
            <v>11124482506</v>
          </cell>
          <cell r="I4073">
            <v>-485</v>
          </cell>
        </row>
        <row r="4074">
          <cell r="H4074" t="str">
            <v>11124482506</v>
          </cell>
          <cell r="I4074">
            <v>1000</v>
          </cell>
        </row>
        <row r="4075">
          <cell r="H4075" t="str">
            <v>11424482506</v>
          </cell>
          <cell r="I4075">
            <v>-9091</v>
          </cell>
        </row>
        <row r="4076">
          <cell r="H4076" t="str">
            <v>11424482506</v>
          </cell>
          <cell r="I4076">
            <v>-10569</v>
          </cell>
        </row>
        <row r="4077">
          <cell r="H4077" t="str">
            <v>11424482506</v>
          </cell>
          <cell r="I4077">
            <v>-9091</v>
          </cell>
        </row>
        <row r="4078">
          <cell r="H4078" t="str">
            <v>11424482506</v>
          </cell>
          <cell r="I4078">
            <v>-9091</v>
          </cell>
        </row>
        <row r="4079">
          <cell r="H4079" t="str">
            <v>11424482506</v>
          </cell>
          <cell r="I4079">
            <v>27273</v>
          </cell>
        </row>
        <row r="4080">
          <cell r="H4080" t="str">
            <v>68524482506</v>
          </cell>
          <cell r="I4080">
            <v>-11280</v>
          </cell>
        </row>
        <row r="4081">
          <cell r="H4081" t="str">
            <v>68524482506</v>
          </cell>
          <cell r="I4081">
            <v>-22400</v>
          </cell>
        </row>
        <row r="4082">
          <cell r="H4082" t="str">
            <v>68524482506</v>
          </cell>
          <cell r="I4082">
            <v>-3120</v>
          </cell>
        </row>
        <row r="4083">
          <cell r="H4083" t="str">
            <v>68524482506</v>
          </cell>
          <cell r="I4083">
            <v>-10796</v>
          </cell>
        </row>
        <row r="4084">
          <cell r="H4084" t="str">
            <v>68524482506</v>
          </cell>
          <cell r="I4084">
            <v>-7920</v>
          </cell>
        </row>
        <row r="4085">
          <cell r="H4085" t="str">
            <v>68524482506</v>
          </cell>
          <cell r="I4085">
            <v>-12688</v>
          </cell>
        </row>
        <row r="4086">
          <cell r="H4086" t="str">
            <v>68524482506</v>
          </cell>
          <cell r="I4086">
            <v>-920</v>
          </cell>
        </row>
        <row r="4087">
          <cell r="H4087" t="str">
            <v>68524482506</v>
          </cell>
          <cell r="I4087">
            <v>-23432</v>
          </cell>
        </row>
        <row r="4088">
          <cell r="H4088" t="str">
            <v>68524482506</v>
          </cell>
          <cell r="I4088">
            <v>-6064</v>
          </cell>
        </row>
        <row r="4089">
          <cell r="H4089" t="str">
            <v>68524482506</v>
          </cell>
          <cell r="I4089">
            <v>-9072</v>
          </cell>
        </row>
        <row r="4090">
          <cell r="H4090" t="str">
            <v>68524482506</v>
          </cell>
          <cell r="I4090">
            <v>-4000</v>
          </cell>
        </row>
        <row r="4091">
          <cell r="H4091" t="str">
            <v>68524482506</v>
          </cell>
          <cell r="I4091">
            <v>-3276</v>
          </cell>
        </row>
        <row r="4092">
          <cell r="H4092" t="str">
            <v>68524482506</v>
          </cell>
          <cell r="I4092">
            <v>-2157</v>
          </cell>
        </row>
        <row r="4093">
          <cell r="H4093" t="str">
            <v>68524482506</v>
          </cell>
          <cell r="I4093">
            <v>-1714</v>
          </cell>
        </row>
        <row r="4094">
          <cell r="H4094" t="str">
            <v>68524482506</v>
          </cell>
          <cell r="I4094">
            <v>-12666</v>
          </cell>
        </row>
        <row r="4095">
          <cell r="H4095" t="str">
            <v>68524482506</v>
          </cell>
          <cell r="I4095">
            <v>-21766</v>
          </cell>
        </row>
        <row r="4096">
          <cell r="H4096" t="str">
            <v>68524482506</v>
          </cell>
          <cell r="I4096">
            <v>-11160</v>
          </cell>
        </row>
        <row r="4097">
          <cell r="H4097" t="str">
            <v>68524482506</v>
          </cell>
          <cell r="I4097">
            <v>-1418</v>
          </cell>
        </row>
        <row r="4098">
          <cell r="H4098" t="str">
            <v>68524482506</v>
          </cell>
          <cell r="I4098">
            <v>-17865</v>
          </cell>
        </row>
        <row r="4099">
          <cell r="H4099" t="str">
            <v>68524482506</v>
          </cell>
          <cell r="I4099">
            <v>-3440</v>
          </cell>
        </row>
        <row r="4100">
          <cell r="H4100" t="str">
            <v>68524482506</v>
          </cell>
          <cell r="I4100">
            <v>-15000</v>
          </cell>
        </row>
        <row r="4101">
          <cell r="H4101" t="str">
            <v>68524482506</v>
          </cell>
          <cell r="I4101">
            <v>-69549</v>
          </cell>
        </row>
        <row r="4102">
          <cell r="H4102" t="str">
            <v>68524482506</v>
          </cell>
          <cell r="I4102">
            <v>-10840</v>
          </cell>
        </row>
        <row r="4103">
          <cell r="H4103" t="str">
            <v>68524482506</v>
          </cell>
          <cell r="I4103">
            <v>-24652</v>
          </cell>
        </row>
        <row r="4104">
          <cell r="H4104" t="str">
            <v>68524482506</v>
          </cell>
          <cell r="I4104">
            <v>-68648</v>
          </cell>
        </row>
        <row r="4105">
          <cell r="H4105" t="str">
            <v>68524482506</v>
          </cell>
          <cell r="I4105">
            <v>-3188</v>
          </cell>
        </row>
        <row r="4106">
          <cell r="H4106" t="str">
            <v>68524482506</v>
          </cell>
          <cell r="I4106">
            <v>-8360</v>
          </cell>
        </row>
        <row r="4107">
          <cell r="H4107" t="str">
            <v>68524482506</v>
          </cell>
          <cell r="I4107">
            <v>-12000</v>
          </cell>
        </row>
        <row r="4108">
          <cell r="H4108" t="str">
            <v>68524482506</v>
          </cell>
          <cell r="I4108">
            <v>-3177</v>
          </cell>
        </row>
        <row r="4109">
          <cell r="H4109" t="str">
            <v>68524482506</v>
          </cell>
          <cell r="I4109">
            <v>-14604</v>
          </cell>
        </row>
        <row r="4110">
          <cell r="H4110" t="str">
            <v>68524482506</v>
          </cell>
          <cell r="I4110">
            <v>-17252</v>
          </cell>
        </row>
        <row r="4111">
          <cell r="H4111" t="str">
            <v>68524482506</v>
          </cell>
          <cell r="I4111">
            <v>146786</v>
          </cell>
        </row>
        <row r="4112">
          <cell r="H4112" t="str">
            <v>11124482509</v>
          </cell>
          <cell r="I4112">
            <v>-991</v>
          </cell>
        </row>
        <row r="4113">
          <cell r="H4113" t="str">
            <v>11124482509</v>
          </cell>
          <cell r="I4113">
            <v>-27273</v>
          </cell>
        </row>
        <row r="4114">
          <cell r="H4114" t="str">
            <v>11124482509</v>
          </cell>
          <cell r="I4114">
            <v>-4321</v>
          </cell>
        </row>
        <row r="4115">
          <cell r="H4115" t="str">
            <v>11124482509</v>
          </cell>
          <cell r="I4115">
            <v>-2900</v>
          </cell>
        </row>
        <row r="4116">
          <cell r="H4116" t="str">
            <v>11124482509</v>
          </cell>
          <cell r="I4116">
            <v>6000</v>
          </cell>
        </row>
        <row r="4117">
          <cell r="H4117" t="str">
            <v>11124482509</v>
          </cell>
          <cell r="I4117">
            <v>-2800</v>
          </cell>
        </row>
        <row r="4118">
          <cell r="H4118" t="str">
            <v>11124482512</v>
          </cell>
          <cell r="I4118">
            <v>-783</v>
          </cell>
        </row>
        <row r="4119">
          <cell r="H4119" t="str">
            <v>11124482512</v>
          </cell>
          <cell r="I4119">
            <v>-3017</v>
          </cell>
        </row>
        <row r="4120">
          <cell r="H4120" t="str">
            <v>11124482512</v>
          </cell>
          <cell r="I4120">
            <v>-11076</v>
          </cell>
        </row>
        <row r="4121">
          <cell r="H4121" t="str">
            <v>11124482512</v>
          </cell>
          <cell r="I4121">
            <v>-3480</v>
          </cell>
        </row>
        <row r="4122">
          <cell r="H4122" t="str">
            <v>11124482512</v>
          </cell>
          <cell r="I4122">
            <v>11004</v>
          </cell>
        </row>
        <row r="4123">
          <cell r="H4123" t="str">
            <v>11124482515</v>
          </cell>
          <cell r="I4123">
            <v>-785</v>
          </cell>
        </row>
        <row r="4124">
          <cell r="H4124" t="str">
            <v>11124482515</v>
          </cell>
          <cell r="I4124">
            <v>-114546</v>
          </cell>
        </row>
        <row r="4125">
          <cell r="H4125" t="str">
            <v>11124482515</v>
          </cell>
          <cell r="I4125">
            <v>-2940</v>
          </cell>
        </row>
        <row r="4126">
          <cell r="H4126" t="str">
            <v>11124482515</v>
          </cell>
          <cell r="I4126">
            <v>-859</v>
          </cell>
        </row>
        <row r="4127">
          <cell r="H4127" t="str">
            <v>11124482515</v>
          </cell>
          <cell r="I4127">
            <v>-42509</v>
          </cell>
        </row>
        <row r="4128">
          <cell r="H4128" t="str">
            <v>11124482515</v>
          </cell>
          <cell r="I4128">
            <v>-2468</v>
          </cell>
        </row>
        <row r="4129">
          <cell r="H4129" t="str">
            <v>11124482515</v>
          </cell>
          <cell r="I4129">
            <v>-11253</v>
          </cell>
        </row>
        <row r="4130">
          <cell r="H4130" t="str">
            <v>11124482515</v>
          </cell>
          <cell r="I4130">
            <v>145368</v>
          </cell>
        </row>
        <row r="4131">
          <cell r="H4131" t="str">
            <v>1012450</v>
          </cell>
          <cell r="I4131">
            <v>-3015475</v>
          </cell>
        </row>
        <row r="4132">
          <cell r="H4132" t="str">
            <v>1022450</v>
          </cell>
          <cell r="I4132">
            <v>-1400026</v>
          </cell>
        </row>
        <row r="4133">
          <cell r="H4133" t="str">
            <v>1032450</v>
          </cell>
          <cell r="I4133">
            <v>-513144</v>
          </cell>
        </row>
        <row r="4134">
          <cell r="H4134" t="str">
            <v>1042450</v>
          </cell>
          <cell r="I4134">
            <v>-514173</v>
          </cell>
        </row>
        <row r="4135">
          <cell r="H4135" t="str">
            <v>1052450</v>
          </cell>
          <cell r="I4135">
            <v>-665336</v>
          </cell>
        </row>
        <row r="4136">
          <cell r="H4136" t="str">
            <v>1072450</v>
          </cell>
          <cell r="I4136">
            <v>-433666</v>
          </cell>
        </row>
        <row r="4137">
          <cell r="H4137" t="str">
            <v>1082450</v>
          </cell>
          <cell r="I4137">
            <v>-471380</v>
          </cell>
        </row>
        <row r="4138">
          <cell r="H4138" t="str">
            <v>1092450</v>
          </cell>
          <cell r="I4138">
            <v>-334139</v>
          </cell>
        </row>
        <row r="4139">
          <cell r="H4139" t="str">
            <v>1102450</v>
          </cell>
          <cell r="I4139">
            <v>-4035321</v>
          </cell>
        </row>
        <row r="4140">
          <cell r="H4140" t="str">
            <v>1112450</v>
          </cell>
          <cell r="I4140">
            <v>-717921</v>
          </cell>
        </row>
        <row r="4141">
          <cell r="H4141" t="str">
            <v>1122450</v>
          </cell>
          <cell r="I4141">
            <v>-485057</v>
          </cell>
        </row>
        <row r="4142">
          <cell r="H4142" t="str">
            <v>1132450</v>
          </cell>
          <cell r="I4142">
            <v>-401464</v>
          </cell>
        </row>
        <row r="4143">
          <cell r="H4143" t="str">
            <v>1142450</v>
          </cell>
          <cell r="I4143">
            <v>-414700</v>
          </cell>
        </row>
        <row r="4144">
          <cell r="H4144" t="str">
            <v>6852450</v>
          </cell>
          <cell r="I4144">
            <v>47614979</v>
          </cell>
        </row>
        <row r="4145">
          <cell r="H4145" t="str">
            <v>101245005</v>
          </cell>
          <cell r="I4145">
            <v>-1360801</v>
          </cell>
        </row>
        <row r="4146">
          <cell r="H4146" t="str">
            <v>102245005</v>
          </cell>
          <cell r="I4146">
            <v>-531702</v>
          </cell>
        </row>
        <row r="4147">
          <cell r="H4147" t="str">
            <v>103245005</v>
          </cell>
          <cell r="I4147">
            <v>-217591</v>
          </cell>
        </row>
        <row r="4148">
          <cell r="H4148" t="str">
            <v>104245005</v>
          </cell>
          <cell r="I4148">
            <v>-243173</v>
          </cell>
        </row>
        <row r="4149">
          <cell r="H4149" t="str">
            <v>105245005</v>
          </cell>
          <cell r="I4149">
            <v>-280093</v>
          </cell>
        </row>
        <row r="4150">
          <cell r="H4150" t="str">
            <v>107245005</v>
          </cell>
          <cell r="I4150">
            <v>-151199</v>
          </cell>
        </row>
        <row r="4151">
          <cell r="H4151" t="str">
            <v>108245005</v>
          </cell>
          <cell r="I4151">
            <v>-193319</v>
          </cell>
        </row>
        <row r="4152">
          <cell r="H4152" t="str">
            <v>109245005</v>
          </cell>
          <cell r="I4152">
            <v>-151199</v>
          </cell>
        </row>
        <row r="4153">
          <cell r="H4153" t="str">
            <v>110245005</v>
          </cell>
          <cell r="I4153">
            <v>-298120</v>
          </cell>
        </row>
        <row r="4154">
          <cell r="H4154" t="str">
            <v>111245005</v>
          </cell>
          <cell r="I4154">
            <v>-348760</v>
          </cell>
        </row>
        <row r="4155">
          <cell r="H4155" t="str">
            <v>112245005</v>
          </cell>
          <cell r="I4155">
            <v>-228272</v>
          </cell>
        </row>
        <row r="4156">
          <cell r="H4156" t="str">
            <v>113245005</v>
          </cell>
          <cell r="I4156">
            <v>-190381</v>
          </cell>
        </row>
        <row r="4157">
          <cell r="H4157" t="str">
            <v>114245005</v>
          </cell>
          <cell r="I4157">
            <v>-207350</v>
          </cell>
        </row>
        <row r="4158">
          <cell r="H4158" t="str">
            <v>685245005</v>
          </cell>
          <cell r="I4158">
            <v>16015317</v>
          </cell>
        </row>
        <row r="4159">
          <cell r="H4159" t="str">
            <v>1012450050500008001409496</v>
          </cell>
          <cell r="I4159">
            <v>-93027</v>
          </cell>
        </row>
        <row r="4160">
          <cell r="H4160" t="str">
            <v>1012450050500008002501191</v>
          </cell>
          <cell r="I4160">
            <v>-680585</v>
          </cell>
        </row>
        <row r="4161">
          <cell r="H4161" t="str">
            <v>1012450050500008040012735</v>
          </cell>
          <cell r="I4161">
            <v>-310743</v>
          </cell>
        </row>
        <row r="4162">
          <cell r="H4162" t="str">
            <v>1012450050500008040012738</v>
          </cell>
          <cell r="I4162">
            <v>0</v>
          </cell>
        </row>
        <row r="4163">
          <cell r="H4163" t="str">
            <v>1012450050500008050004271</v>
          </cell>
          <cell r="I4163">
            <v>-94486</v>
          </cell>
        </row>
        <row r="4164">
          <cell r="H4164" t="str">
            <v>1012450050500008050011572</v>
          </cell>
          <cell r="I4164">
            <v>-45490</v>
          </cell>
        </row>
        <row r="4165">
          <cell r="H4165" t="str">
            <v>1012450050500008301138310</v>
          </cell>
          <cell r="I4165">
            <v>-45490</v>
          </cell>
        </row>
        <row r="4166">
          <cell r="H4166" t="str">
            <v>1012450050500008600138161</v>
          </cell>
          <cell r="I4166">
            <v>-90980</v>
          </cell>
        </row>
        <row r="4167">
          <cell r="H4167" t="str">
            <v>1022450050500008001409496</v>
          </cell>
          <cell r="I4167">
            <v>-41602</v>
          </cell>
        </row>
        <row r="4168">
          <cell r="H4168" t="str">
            <v>1022450050500008002501191</v>
          </cell>
          <cell r="I4168">
            <v>-337806</v>
          </cell>
        </row>
        <row r="4169">
          <cell r="H4169" t="str">
            <v>1022450050500008002514406</v>
          </cell>
          <cell r="I4169">
            <v>-41602</v>
          </cell>
        </row>
        <row r="4170">
          <cell r="H4170" t="str">
            <v>1022450050500008040012735</v>
          </cell>
          <cell r="I4170">
            <v>-18460</v>
          </cell>
        </row>
        <row r="4171">
          <cell r="H4171" t="str">
            <v>1022450050500008600138161</v>
          </cell>
          <cell r="I4171">
            <v>-92232</v>
          </cell>
        </row>
        <row r="4172">
          <cell r="H4172" t="str">
            <v>1032450050500008002501191</v>
          </cell>
          <cell r="I4172">
            <v>-144756</v>
          </cell>
        </row>
        <row r="4173">
          <cell r="H4173" t="str">
            <v>1032450050500008600138161</v>
          </cell>
          <cell r="I4173">
            <v>-72835</v>
          </cell>
        </row>
        <row r="4174">
          <cell r="H4174" t="str">
            <v>1042450050500008002501191</v>
          </cell>
          <cell r="I4174">
            <v>-202781</v>
          </cell>
        </row>
        <row r="4175">
          <cell r="H4175" t="str">
            <v>1042450050500008600138161</v>
          </cell>
          <cell r="I4175">
            <v>-40392</v>
          </cell>
        </row>
        <row r="4176">
          <cell r="H4176" t="str">
            <v>1052450050500008002501191</v>
          </cell>
          <cell r="I4176">
            <v>-280093</v>
          </cell>
        </row>
        <row r="4177">
          <cell r="H4177" t="str">
            <v>1072450050500008002501191</v>
          </cell>
          <cell r="I4177">
            <v>-78364</v>
          </cell>
        </row>
        <row r="4178">
          <cell r="H4178" t="str">
            <v>1072450050500008600138161</v>
          </cell>
          <cell r="I4178">
            <v>-72835</v>
          </cell>
        </row>
        <row r="4179">
          <cell r="H4179" t="str">
            <v>1082450050500008002501191</v>
          </cell>
          <cell r="I4179">
            <v>-151199</v>
          </cell>
        </row>
        <row r="4180">
          <cell r="H4180" t="str">
            <v>1082450050500008300741845</v>
          </cell>
          <cell r="I4180">
            <v>-42120</v>
          </cell>
        </row>
        <row r="4181">
          <cell r="H4181" t="str">
            <v>1092450050500008002501191</v>
          </cell>
          <cell r="I4181">
            <v>-39182</v>
          </cell>
        </row>
        <row r="4182">
          <cell r="H4182" t="str">
            <v>1092450050500008600138161</v>
          </cell>
          <cell r="I4182">
            <v>-112017</v>
          </cell>
        </row>
        <row r="4183">
          <cell r="H4183" t="str">
            <v>1102450050500008002501191</v>
          </cell>
          <cell r="I4183">
            <v>-79707</v>
          </cell>
        </row>
        <row r="4184">
          <cell r="H4184" t="str">
            <v>1102450050500008040012735</v>
          </cell>
          <cell r="I4184">
            <v>-45725</v>
          </cell>
        </row>
        <row r="4185">
          <cell r="H4185" t="str">
            <v>1102450050500008040012738</v>
          </cell>
          <cell r="I4185">
            <v>0</v>
          </cell>
        </row>
        <row r="4186">
          <cell r="H4186" t="str">
            <v>1102450050500008050004271</v>
          </cell>
          <cell r="I4186">
            <v>-40392</v>
          </cell>
        </row>
        <row r="4187">
          <cell r="H4187" t="str">
            <v>1102450050500008050011572</v>
          </cell>
          <cell r="I4187">
            <v>-91904</v>
          </cell>
        </row>
        <row r="4188">
          <cell r="H4188" t="str">
            <v>1102450050500008300064040</v>
          </cell>
          <cell r="I4188">
            <v>-40392</v>
          </cell>
        </row>
        <row r="4189">
          <cell r="H4189" t="str">
            <v>1112450050500008002501191</v>
          </cell>
          <cell r="I4189">
            <v>-194449</v>
          </cell>
        </row>
        <row r="4190">
          <cell r="H4190" t="str">
            <v>1112450050500008050004271</v>
          </cell>
          <cell r="I4190">
            <v>-72706</v>
          </cell>
        </row>
        <row r="4191">
          <cell r="H4191" t="str">
            <v>1112450050500008600138161</v>
          </cell>
          <cell r="I4191">
            <v>-81605</v>
          </cell>
        </row>
        <row r="4192">
          <cell r="H4192" t="str">
            <v>1122450050500008002501191</v>
          </cell>
          <cell r="I4192">
            <v>-191352</v>
          </cell>
        </row>
        <row r="4193">
          <cell r="H4193" t="str">
            <v>1122450050500008002514406</v>
          </cell>
          <cell r="I4193">
            <v>-18460</v>
          </cell>
        </row>
        <row r="4194">
          <cell r="H4194" t="str">
            <v>1122450050500008040012735</v>
          </cell>
          <cell r="I4194">
            <v>-18460</v>
          </cell>
        </row>
        <row r="4195">
          <cell r="H4195" t="str">
            <v>1132450050500008002501191</v>
          </cell>
          <cell r="I4195">
            <v>-151199</v>
          </cell>
        </row>
        <row r="4196">
          <cell r="H4196" t="str">
            <v>1132450050500008040012735</v>
          </cell>
          <cell r="I4196">
            <v>-39182</v>
          </cell>
        </row>
        <row r="4197">
          <cell r="H4197" t="str">
            <v>1142450050500008002501191</v>
          </cell>
          <cell r="I4197">
            <v>-100816</v>
          </cell>
        </row>
        <row r="4198">
          <cell r="H4198" t="str">
            <v>1142450050500008040012735</v>
          </cell>
          <cell r="I4198">
            <v>-71270</v>
          </cell>
        </row>
        <row r="4199">
          <cell r="H4199" t="str">
            <v>1142450050500008050004271</v>
          </cell>
          <cell r="I4199">
            <v>-35264</v>
          </cell>
        </row>
        <row r="4200">
          <cell r="H4200" t="str">
            <v>6852450050500008001409496</v>
          </cell>
          <cell r="I4200">
            <v>1054643</v>
          </cell>
        </row>
        <row r="4201">
          <cell r="H4201" t="str">
            <v>6852450050500008002501191</v>
          </cell>
          <cell r="I4201">
            <v>7569615</v>
          </cell>
        </row>
        <row r="4202">
          <cell r="H4202" t="str">
            <v>6852450050500008002514406</v>
          </cell>
          <cell r="I4202">
            <v>187700</v>
          </cell>
        </row>
        <row r="4203">
          <cell r="H4203" t="str">
            <v>6852450050500008040012735</v>
          </cell>
          <cell r="I4203">
            <v>2037858</v>
          </cell>
        </row>
        <row r="4204">
          <cell r="H4204" t="str">
            <v>6852450050500008040012735</v>
          </cell>
          <cell r="I4204">
            <v>-244167</v>
          </cell>
        </row>
        <row r="4205">
          <cell r="H4205" t="str">
            <v>6852450050500008050004271</v>
          </cell>
          <cell r="I4205">
            <v>680100</v>
          </cell>
        </row>
        <row r="4206">
          <cell r="H4206" t="str">
            <v>6852450050500008050011572</v>
          </cell>
          <cell r="I4206">
            <v>355300</v>
          </cell>
        </row>
        <row r="4207">
          <cell r="H4207" t="str">
            <v>6852450050500008300064040</v>
          </cell>
          <cell r="I4207">
            <v>222810</v>
          </cell>
        </row>
        <row r="4208">
          <cell r="H4208" t="str">
            <v>6852450050500008300064041</v>
          </cell>
          <cell r="I4208">
            <v>0</v>
          </cell>
        </row>
        <row r="4209">
          <cell r="H4209" t="str">
            <v>6852450050500008300741845</v>
          </cell>
          <cell r="I4209">
            <v>131600</v>
          </cell>
        </row>
        <row r="4210">
          <cell r="H4210" t="str">
            <v>6852450050500008301138310</v>
          </cell>
          <cell r="I4210">
            <v>142100</v>
          </cell>
        </row>
        <row r="4211">
          <cell r="H4211" t="str">
            <v>6852450050500008600138161</v>
          </cell>
          <cell r="I4211">
            <v>3633591</v>
          </cell>
        </row>
        <row r="4212">
          <cell r="H4212" t="str">
            <v>101245010</v>
          </cell>
          <cell r="I4212">
            <v>-1415790</v>
          </cell>
        </row>
        <row r="4213">
          <cell r="H4213" t="str">
            <v>102245010</v>
          </cell>
          <cell r="I4213">
            <v>-554760</v>
          </cell>
        </row>
        <row r="4214">
          <cell r="H4214" t="str">
            <v>103245010</v>
          </cell>
          <cell r="I4214">
            <v>-217591</v>
          </cell>
        </row>
        <row r="4215">
          <cell r="H4215" t="str">
            <v>104245010</v>
          </cell>
          <cell r="I4215">
            <v>-263574</v>
          </cell>
        </row>
        <row r="4216">
          <cell r="H4216" t="str">
            <v>105245010</v>
          </cell>
          <cell r="I4216">
            <v>-300494</v>
          </cell>
        </row>
        <row r="4217">
          <cell r="H4217" t="str">
            <v>107245010</v>
          </cell>
          <cell r="I4217">
            <v>-151199</v>
          </cell>
        </row>
        <row r="4218">
          <cell r="H4218" t="str">
            <v>108245010</v>
          </cell>
          <cell r="I4218">
            <v>-193319</v>
          </cell>
        </row>
        <row r="4219">
          <cell r="H4219" t="str">
            <v>109245010</v>
          </cell>
          <cell r="I4219">
            <v>-151199</v>
          </cell>
        </row>
        <row r="4220">
          <cell r="H4220" t="str">
            <v>110245010</v>
          </cell>
          <cell r="I4220">
            <v>-298120</v>
          </cell>
        </row>
        <row r="4221">
          <cell r="H4221" t="str">
            <v>111245010</v>
          </cell>
          <cell r="I4221">
            <v>-369161</v>
          </cell>
        </row>
        <row r="4222">
          <cell r="H4222" t="str">
            <v>112245010</v>
          </cell>
          <cell r="I4222">
            <v>-228272</v>
          </cell>
        </row>
        <row r="4223">
          <cell r="H4223" t="str">
            <v>113245010</v>
          </cell>
          <cell r="I4223">
            <v>-190381</v>
          </cell>
        </row>
        <row r="4224">
          <cell r="H4224" t="str">
            <v>114245010</v>
          </cell>
          <cell r="I4224">
            <v>-207350</v>
          </cell>
        </row>
        <row r="4225">
          <cell r="H4225" t="str">
            <v>685245010</v>
          </cell>
          <cell r="I4225">
            <v>23671598</v>
          </cell>
        </row>
        <row r="4226">
          <cell r="H4226" t="str">
            <v>1012450100500008002279406</v>
          </cell>
          <cell r="I4226">
            <v>-97350</v>
          </cell>
        </row>
        <row r="4227">
          <cell r="H4227" t="str">
            <v>1012450100500008002248088</v>
          </cell>
          <cell r="I4227">
            <v>-476750</v>
          </cell>
        </row>
        <row r="4228">
          <cell r="H4228" t="str">
            <v>1012450100500008002248278</v>
          </cell>
          <cell r="I4228">
            <v>-181960</v>
          </cell>
        </row>
        <row r="4229">
          <cell r="H4229" t="str">
            <v>1012450100500008001494962</v>
          </cell>
          <cell r="I4229">
            <v>0</v>
          </cell>
        </row>
        <row r="4230">
          <cell r="H4230" t="str">
            <v>1012450100500008002297390</v>
          </cell>
          <cell r="I4230">
            <v>-479506</v>
          </cell>
        </row>
        <row r="4231">
          <cell r="H4231" t="str">
            <v>1012450100500008002297390</v>
          </cell>
          <cell r="I4231">
            <v>0</v>
          </cell>
        </row>
        <row r="4232">
          <cell r="H4232" t="str">
            <v>1012450100500008002319671</v>
          </cell>
          <cell r="I4232">
            <v>-79745</v>
          </cell>
        </row>
        <row r="4233">
          <cell r="H4233" t="str">
            <v>1012450100500008600138161</v>
          </cell>
          <cell r="I4233">
            <v>-45490</v>
          </cell>
        </row>
        <row r="4234">
          <cell r="H4234" t="str">
            <v>1022450100500008002248088</v>
          </cell>
          <cell r="I4234">
            <v>-166267</v>
          </cell>
        </row>
        <row r="4235">
          <cell r="H4235" t="str">
            <v>1022450100500008002248088</v>
          </cell>
          <cell r="I4235">
            <v>0</v>
          </cell>
        </row>
        <row r="4236">
          <cell r="H4236" t="str">
            <v>1022450100500008002297390</v>
          </cell>
          <cell r="I4236">
            <v>-21494</v>
          </cell>
        </row>
        <row r="4237">
          <cell r="H4237" t="str">
            <v>1022450100500008002297391</v>
          </cell>
          <cell r="I4237">
            <v>0</v>
          </cell>
        </row>
        <row r="4238">
          <cell r="H4238" t="str">
            <v>1022450100500008002319671</v>
          </cell>
          <cell r="I4238">
            <v>-191647</v>
          </cell>
        </row>
        <row r="4239">
          <cell r="H4239" t="str">
            <v>1022450100500008600138161</v>
          </cell>
          <cell r="I4239">
            <v>-152294</v>
          </cell>
        </row>
        <row r="4240">
          <cell r="H4240" t="str">
            <v>1032450100500008002248088</v>
          </cell>
          <cell r="I4240">
            <v>-39182</v>
          </cell>
        </row>
        <row r="4241">
          <cell r="H4241" t="str">
            <v>1032450100500008002297390</v>
          </cell>
          <cell r="I4241">
            <v>-27210</v>
          </cell>
        </row>
        <row r="4242">
          <cell r="H4242" t="str">
            <v>1032450100500008002319671</v>
          </cell>
          <cell r="I4242">
            <v>-78364</v>
          </cell>
        </row>
        <row r="4243">
          <cell r="H4243" t="str">
            <v>1032450100500008600138161</v>
          </cell>
          <cell r="I4243">
            <v>-72835</v>
          </cell>
        </row>
        <row r="4244">
          <cell r="H4244" t="str">
            <v>1042450100500008002248278</v>
          </cell>
          <cell r="I4244">
            <v>-81605</v>
          </cell>
        </row>
        <row r="4245">
          <cell r="H4245" t="str">
            <v>1042450100500008002279406</v>
          </cell>
          <cell r="I4245">
            <v>-40392</v>
          </cell>
        </row>
        <row r="4246">
          <cell r="H4246" t="str">
            <v>1042450100500008002297390</v>
          </cell>
          <cell r="I4246">
            <v>-40392</v>
          </cell>
        </row>
        <row r="4247">
          <cell r="H4247" t="str">
            <v>1042450100500008002319671</v>
          </cell>
          <cell r="I4247">
            <v>-40392</v>
          </cell>
        </row>
        <row r="4248">
          <cell r="H4248" t="str">
            <v>1042450100500008600138161</v>
          </cell>
          <cell r="I4248">
            <v>-40392</v>
          </cell>
        </row>
        <row r="4249">
          <cell r="H4249" t="str">
            <v>1052450100500008002248088</v>
          </cell>
          <cell r="I4249">
            <v>-243173</v>
          </cell>
        </row>
        <row r="4250">
          <cell r="H4250" t="str">
            <v>1052450100500008002297390</v>
          </cell>
          <cell r="I4250">
            <v>-36920</v>
          </cell>
        </row>
        <row r="4251">
          <cell r="H4251" t="str">
            <v>1072450100500008002248278</v>
          </cell>
          <cell r="I4251">
            <v>-39182</v>
          </cell>
        </row>
        <row r="4252">
          <cell r="H4252" t="str">
            <v>1072450100500008002279406</v>
          </cell>
          <cell r="I4252">
            <v>-39182</v>
          </cell>
        </row>
        <row r="4253">
          <cell r="H4253" t="str">
            <v>1072450100500008600138161</v>
          </cell>
          <cell r="I4253">
            <v>-72835</v>
          </cell>
        </row>
        <row r="4254">
          <cell r="H4254" t="str">
            <v>1082450100500008002248088</v>
          </cell>
          <cell r="I4254">
            <v>-72835</v>
          </cell>
        </row>
        <row r="4255">
          <cell r="H4255" t="str">
            <v>1082450100500008002248278</v>
          </cell>
          <cell r="I4255">
            <v>-39182</v>
          </cell>
        </row>
        <row r="4256">
          <cell r="H4256" t="str">
            <v>1082450100500008002279406</v>
          </cell>
          <cell r="I4256">
            <v>-39182</v>
          </cell>
        </row>
        <row r="4257">
          <cell r="H4257" t="str">
            <v>1082450100500008002319671</v>
          </cell>
          <cell r="I4257">
            <v>-42120</v>
          </cell>
        </row>
        <row r="4258">
          <cell r="H4258" t="str">
            <v>1092450100500008002248088</v>
          </cell>
          <cell r="I4258">
            <v>-39182</v>
          </cell>
        </row>
        <row r="4259">
          <cell r="H4259" t="str">
            <v>1092450100500008002248278</v>
          </cell>
          <cell r="I4259">
            <v>-39182</v>
          </cell>
        </row>
        <row r="4260">
          <cell r="H4260" t="str">
            <v>1092450100500008002319671</v>
          </cell>
          <cell r="I4260">
            <v>-72835</v>
          </cell>
        </row>
        <row r="4261">
          <cell r="H4261" t="str">
            <v>1102450100500008002248088</v>
          </cell>
          <cell r="I4261">
            <v>-120099</v>
          </cell>
        </row>
        <row r="4262">
          <cell r="H4262" t="str">
            <v>1102450100500008002279406</v>
          </cell>
          <cell r="I4262">
            <v>-40392</v>
          </cell>
        </row>
        <row r="4263">
          <cell r="H4263" t="str">
            <v>1102450100500008002297390</v>
          </cell>
          <cell r="I4263">
            <v>-45725</v>
          </cell>
        </row>
        <row r="4264">
          <cell r="H4264" t="str">
            <v>1102450100500008002297390</v>
          </cell>
          <cell r="I4264">
            <v>0</v>
          </cell>
        </row>
        <row r="4265">
          <cell r="H4265" t="str">
            <v>1102450100500008002319671</v>
          </cell>
          <cell r="I4265">
            <v>-91904</v>
          </cell>
        </row>
        <row r="4266">
          <cell r="H4266" t="str">
            <v>1112450100500008002248088</v>
          </cell>
          <cell r="I4266">
            <v>-293947</v>
          </cell>
        </row>
        <row r="4267">
          <cell r="H4267" t="str">
            <v>1112450100500008002297390</v>
          </cell>
          <cell r="I4267">
            <v>-18460</v>
          </cell>
        </row>
        <row r="4268">
          <cell r="H4268" t="str">
            <v>1112450100500008002319671</v>
          </cell>
          <cell r="I4268">
            <v>-36353</v>
          </cell>
        </row>
        <row r="4269">
          <cell r="H4269" t="str">
            <v>1122450100500008002248088</v>
          </cell>
          <cell r="I4269">
            <v>-57642</v>
          </cell>
        </row>
        <row r="4270">
          <cell r="H4270" t="str">
            <v>1122450100500008002297390</v>
          </cell>
          <cell r="I4270">
            <v>-39182</v>
          </cell>
        </row>
        <row r="4271">
          <cell r="H4271" t="str">
            <v>1122450100500008002319671</v>
          </cell>
          <cell r="I4271">
            <v>-112988</v>
          </cell>
        </row>
        <row r="4272">
          <cell r="H4272" t="str">
            <v>1122450100500008600138161</v>
          </cell>
          <cell r="I4272">
            <v>-18460</v>
          </cell>
        </row>
        <row r="4273">
          <cell r="H4273" t="str">
            <v>1132450100500008002248088</v>
          </cell>
          <cell r="I4273">
            <v>-190381</v>
          </cell>
        </row>
        <row r="4274">
          <cell r="H4274" t="str">
            <v>1142450100500008002248088</v>
          </cell>
          <cell r="I4274">
            <v>-35264</v>
          </cell>
        </row>
        <row r="4275">
          <cell r="H4275" t="str">
            <v>1142450100500008002279406</v>
          </cell>
          <cell r="I4275">
            <v>-65552</v>
          </cell>
        </row>
        <row r="4276">
          <cell r="H4276" t="str">
            <v>1142450100500008002297390</v>
          </cell>
          <cell r="I4276">
            <v>-106534</v>
          </cell>
        </row>
        <row r="4277">
          <cell r="H4277" t="str">
            <v>6852450100500008002248088</v>
          </cell>
          <cell r="I4277">
            <v>7102030</v>
          </cell>
        </row>
        <row r="4278">
          <cell r="H4278" t="str">
            <v>6852450100500008002248088</v>
          </cell>
          <cell r="I4278">
            <v>0</v>
          </cell>
        </row>
        <row r="4279">
          <cell r="H4279" t="str">
            <v>6852450100500008002248278</v>
          </cell>
          <cell r="I4279">
            <v>2536501</v>
          </cell>
        </row>
        <row r="4280">
          <cell r="H4280" t="str">
            <v>6852450100500008002279406</v>
          </cell>
          <cell r="I4280">
            <v>1382987</v>
          </cell>
        </row>
        <row r="4281">
          <cell r="H4281" t="str">
            <v>6852450100500008002279406</v>
          </cell>
          <cell r="I4281">
            <v>0</v>
          </cell>
        </row>
        <row r="4282">
          <cell r="H4282" t="str">
            <v>6852450100500008002297390</v>
          </cell>
          <cell r="I4282">
            <v>5743842</v>
          </cell>
        </row>
        <row r="4283">
          <cell r="H4283" t="str">
            <v>6852450100500008002297390</v>
          </cell>
          <cell r="I4283">
            <v>-861238</v>
          </cell>
        </row>
        <row r="4284">
          <cell r="H4284" t="str">
            <v>6852450100500008002319671</v>
          </cell>
          <cell r="I4284">
            <v>2985680</v>
          </cell>
        </row>
        <row r="4285">
          <cell r="H4285" t="str">
            <v>6852450100500008600138161</v>
          </cell>
          <cell r="I4285">
            <v>3781399</v>
          </cell>
        </row>
        <row r="4286">
          <cell r="H4286" t="str">
            <v>1012450101000008002248088</v>
          </cell>
          <cell r="I4286">
            <v>-54989</v>
          </cell>
        </row>
        <row r="4287">
          <cell r="H4287" t="str">
            <v>1022450101000008600138161</v>
          </cell>
          <cell r="I4287">
            <v>-23058</v>
          </cell>
        </row>
        <row r="4288">
          <cell r="H4288" t="str">
            <v>1042450101000008002248278</v>
          </cell>
          <cell r="I4288">
            <v>-20401</v>
          </cell>
        </row>
        <row r="4289">
          <cell r="H4289" t="str">
            <v>1052450101000008002248088</v>
          </cell>
          <cell r="I4289">
            <v>-20401</v>
          </cell>
        </row>
        <row r="4290">
          <cell r="H4290" t="str">
            <v>1112450101000008002248088</v>
          </cell>
          <cell r="I4290">
            <v>-20401</v>
          </cell>
        </row>
        <row r="4291">
          <cell r="H4291" t="str">
            <v>6852450101000008002248088</v>
          </cell>
          <cell r="I4291">
            <v>95800</v>
          </cell>
        </row>
        <row r="4292">
          <cell r="H4292" t="str">
            <v>6852450101000008002248278</v>
          </cell>
          <cell r="I4292">
            <v>20313</v>
          </cell>
        </row>
        <row r="4293">
          <cell r="H4293" t="str">
            <v>6852450101000008002297390</v>
          </cell>
          <cell r="I4293">
            <v>20</v>
          </cell>
        </row>
        <row r="4294">
          <cell r="H4294" t="str">
            <v>6852450101000008002297390</v>
          </cell>
          <cell r="I4294">
            <v>0</v>
          </cell>
        </row>
        <row r="4295">
          <cell r="H4295" t="str">
            <v>6852450101000008600138161</v>
          </cell>
          <cell r="I4295">
            <v>23026</v>
          </cell>
        </row>
        <row r="4296">
          <cell r="H4296" t="str">
            <v>68524501500008300086861</v>
          </cell>
          <cell r="I4296">
            <v>805870</v>
          </cell>
        </row>
        <row r="4297">
          <cell r="H4297" t="str">
            <v>68524502000008911800082</v>
          </cell>
          <cell r="I4297">
            <v>5872640</v>
          </cell>
        </row>
        <row r="4298">
          <cell r="H4298" t="str">
            <v>68524502000008911900472</v>
          </cell>
          <cell r="I4298">
            <v>348760</v>
          </cell>
        </row>
        <row r="4299">
          <cell r="H4299" t="str">
            <v>68524502000008999990341</v>
          </cell>
          <cell r="I4299">
            <v>3110700</v>
          </cell>
        </row>
        <row r="4300">
          <cell r="H4300" t="str">
            <v>68524502000008999992392</v>
          </cell>
          <cell r="I4300">
            <v>4666050</v>
          </cell>
        </row>
        <row r="4301">
          <cell r="H4301" t="str">
            <v>10224503000008000378008</v>
          </cell>
          <cell r="I4301">
            <v>-78216</v>
          </cell>
        </row>
        <row r="4302">
          <cell r="H4302" t="str">
            <v>11024503000008000378008</v>
          </cell>
          <cell r="I4302">
            <v>-3400745</v>
          </cell>
        </row>
        <row r="4303">
          <cell r="H4303" t="str">
            <v>68524503000000012227291</v>
          </cell>
          <cell r="I4303">
            <v>-5681265</v>
          </cell>
        </row>
        <row r="4304">
          <cell r="H4304" t="str">
            <v>68524503000008000378008</v>
          </cell>
          <cell r="I4304">
            <v>-696892</v>
          </cell>
        </row>
        <row r="4305">
          <cell r="H4305" t="str">
            <v>10124509500008600284155</v>
          </cell>
          <cell r="I4305">
            <v>-238884</v>
          </cell>
        </row>
        <row r="4306">
          <cell r="H4306" t="str">
            <v>10224509500008600284155</v>
          </cell>
          <cell r="I4306">
            <v>-235348</v>
          </cell>
        </row>
        <row r="4307">
          <cell r="H4307" t="str">
            <v>10324509500008600284155</v>
          </cell>
          <cell r="I4307">
            <v>-77962</v>
          </cell>
        </row>
        <row r="4308">
          <cell r="H4308" t="str">
            <v>10424509500008600284155</v>
          </cell>
          <cell r="I4308">
            <v>-7426</v>
          </cell>
        </row>
        <row r="4309">
          <cell r="H4309" t="str">
            <v>10524509500008600284155</v>
          </cell>
          <cell r="I4309">
            <v>-84749</v>
          </cell>
        </row>
        <row r="4310">
          <cell r="H4310" t="str">
            <v>10724509500008600284155</v>
          </cell>
          <cell r="I4310">
            <v>-131268</v>
          </cell>
        </row>
        <row r="4311">
          <cell r="H4311" t="str">
            <v>10824509500008600284155</v>
          </cell>
          <cell r="I4311">
            <v>-84742</v>
          </cell>
        </row>
        <row r="4312">
          <cell r="H4312" t="str">
            <v>10924509500008600284155</v>
          </cell>
          <cell r="I4312">
            <v>-31741</v>
          </cell>
        </row>
        <row r="4313">
          <cell r="H4313" t="str">
            <v>11024509500008600284155</v>
          </cell>
          <cell r="I4313">
            <v>-38336</v>
          </cell>
        </row>
        <row r="4314">
          <cell r="H4314" t="str">
            <v>11224509500008600284155</v>
          </cell>
          <cell r="I4314">
            <v>-28513</v>
          </cell>
        </row>
        <row r="4315">
          <cell r="H4315" t="str">
            <v>11324509500008600284155</v>
          </cell>
          <cell r="I4315">
            <v>-20702</v>
          </cell>
        </row>
        <row r="4316">
          <cell r="H4316" t="str">
            <v>68524509500008600284155</v>
          </cell>
          <cell r="I4316">
            <v>-497799</v>
          </cell>
        </row>
        <row r="4317">
          <cell r="H4317" t="str">
            <v>1012460</v>
          </cell>
          <cell r="I4317">
            <v>-1534925614.3399999</v>
          </cell>
        </row>
        <row r="4318">
          <cell r="H4318" t="str">
            <v>1022460</v>
          </cell>
          <cell r="I4318">
            <v>-1194477852</v>
          </cell>
        </row>
        <row r="4319">
          <cell r="H4319" t="str">
            <v>1032460</v>
          </cell>
          <cell r="I4319">
            <v>-118279685.56999999</v>
          </cell>
        </row>
        <row r="4320">
          <cell r="H4320" t="str">
            <v>1042460</v>
          </cell>
          <cell r="I4320">
            <v>-8611819</v>
          </cell>
        </row>
        <row r="4321">
          <cell r="H4321" t="str">
            <v>1052460</v>
          </cell>
          <cell r="I4321">
            <v>-17028223.289999999</v>
          </cell>
        </row>
        <row r="4322">
          <cell r="H4322" t="str">
            <v>1072460</v>
          </cell>
          <cell r="I4322">
            <v>-28661724</v>
          </cell>
        </row>
        <row r="4323">
          <cell r="H4323" t="str">
            <v>1082460</v>
          </cell>
          <cell r="I4323">
            <v>-9260208</v>
          </cell>
        </row>
        <row r="4324">
          <cell r="H4324" t="str">
            <v>1092460</v>
          </cell>
          <cell r="I4324">
            <v>-202276080.34999999</v>
          </cell>
        </row>
        <row r="4325">
          <cell r="H4325" t="str">
            <v>1102460</v>
          </cell>
          <cell r="I4325">
            <v>-7633835.2999999998</v>
          </cell>
        </row>
        <row r="4326">
          <cell r="H4326" t="str">
            <v>1112460</v>
          </cell>
          <cell r="I4326">
            <v>-650891946.36000001</v>
          </cell>
        </row>
        <row r="4327">
          <cell r="H4327" t="str">
            <v>1122460</v>
          </cell>
          <cell r="I4327">
            <v>-3012762</v>
          </cell>
        </row>
        <row r="4328">
          <cell r="H4328" t="str">
            <v>1132460</v>
          </cell>
          <cell r="I4328">
            <v>-2877825</v>
          </cell>
        </row>
        <row r="4329">
          <cell r="H4329" t="str">
            <v>1142460</v>
          </cell>
          <cell r="I4329">
            <v>-15973868</v>
          </cell>
        </row>
        <row r="4330">
          <cell r="H4330" t="str">
            <v>101246005</v>
          </cell>
          <cell r="I4330">
            <v>-1613080</v>
          </cell>
        </row>
        <row r="4331">
          <cell r="H4331" t="str">
            <v>101246005</v>
          </cell>
          <cell r="I4331">
            <v>-1379126</v>
          </cell>
        </row>
        <row r="4332">
          <cell r="H4332" t="str">
            <v>101246005</v>
          </cell>
          <cell r="I4332">
            <v>-93303437</v>
          </cell>
        </row>
        <row r="4333">
          <cell r="H4333" t="str">
            <v>102246005</v>
          </cell>
          <cell r="I4333">
            <v>-318927</v>
          </cell>
        </row>
        <row r="4334">
          <cell r="H4334" t="str">
            <v>102246005</v>
          </cell>
          <cell r="I4334">
            <v>-4868824</v>
          </cell>
        </row>
        <row r="4335">
          <cell r="H4335" t="str">
            <v>111246005</v>
          </cell>
          <cell r="I4335">
            <v>-464084</v>
          </cell>
        </row>
        <row r="4336">
          <cell r="H4336" t="str">
            <v>111246005</v>
          </cell>
          <cell r="I4336">
            <v>-17107617</v>
          </cell>
        </row>
        <row r="4337">
          <cell r="H4337" t="str">
            <v>101246095</v>
          </cell>
          <cell r="I4337">
            <v>-1438629971.3399999</v>
          </cell>
        </row>
        <row r="4338">
          <cell r="H4338" t="str">
            <v>102246095</v>
          </cell>
          <cell r="I4338">
            <v>-1189290101</v>
          </cell>
        </row>
        <row r="4339">
          <cell r="H4339" t="str">
            <v>103246095</v>
          </cell>
          <cell r="I4339">
            <v>-118279685.56999999</v>
          </cell>
        </row>
        <row r="4340">
          <cell r="H4340" t="str">
            <v>104246095</v>
          </cell>
          <cell r="I4340">
            <v>-8611819</v>
          </cell>
        </row>
        <row r="4341">
          <cell r="H4341" t="str">
            <v>105246095</v>
          </cell>
          <cell r="I4341">
            <v>-17028223.289999999</v>
          </cell>
        </row>
        <row r="4342">
          <cell r="H4342" t="str">
            <v>107246095</v>
          </cell>
          <cell r="I4342">
            <v>-28661724</v>
          </cell>
        </row>
        <row r="4343">
          <cell r="H4343" t="str">
            <v>108246095</v>
          </cell>
          <cell r="I4343">
            <v>-9260208</v>
          </cell>
        </row>
        <row r="4344">
          <cell r="H4344" t="str">
            <v>109246095</v>
          </cell>
          <cell r="I4344">
            <v>-202276080.34999999</v>
          </cell>
        </row>
        <row r="4345">
          <cell r="H4345" t="str">
            <v>110246095</v>
          </cell>
          <cell r="I4345">
            <v>-7633835.2999999998</v>
          </cell>
        </row>
        <row r="4346">
          <cell r="H4346" t="str">
            <v>111246095</v>
          </cell>
          <cell r="I4346">
            <v>-633320245.36000001</v>
          </cell>
        </row>
        <row r="4347">
          <cell r="H4347" t="str">
            <v>112246095</v>
          </cell>
          <cell r="I4347">
            <v>-3012762</v>
          </cell>
        </row>
        <row r="4348">
          <cell r="H4348" t="str">
            <v>113246095</v>
          </cell>
          <cell r="I4348">
            <v>-2877825</v>
          </cell>
        </row>
        <row r="4349">
          <cell r="H4349" t="str">
            <v>114246095</v>
          </cell>
          <cell r="I4349">
            <v>-15973868</v>
          </cell>
        </row>
        <row r="4350">
          <cell r="H4350" t="str">
            <v>1012465</v>
          </cell>
          <cell r="I4350">
            <v>-51061619</v>
          </cell>
        </row>
        <row r="4351">
          <cell r="H4351" t="str">
            <v>1022465</v>
          </cell>
          <cell r="I4351">
            <v>-20230049</v>
          </cell>
        </row>
        <row r="4352">
          <cell r="H4352" t="str">
            <v>1032465</v>
          </cell>
          <cell r="I4352">
            <v>-9629690</v>
          </cell>
        </row>
        <row r="4353">
          <cell r="H4353" t="str">
            <v>1042465</v>
          </cell>
          <cell r="I4353">
            <v>-3573013</v>
          </cell>
        </row>
        <row r="4354">
          <cell r="H4354" t="str">
            <v>1052465</v>
          </cell>
          <cell r="I4354">
            <v>-5473542</v>
          </cell>
        </row>
        <row r="4355">
          <cell r="H4355" t="str">
            <v>1072465</v>
          </cell>
          <cell r="I4355">
            <v>-2489007</v>
          </cell>
        </row>
        <row r="4356">
          <cell r="H4356" t="str">
            <v>1082465</v>
          </cell>
          <cell r="I4356">
            <v>-1055735.8</v>
          </cell>
        </row>
        <row r="4357">
          <cell r="H4357" t="str">
            <v>1092465</v>
          </cell>
          <cell r="I4357">
            <v>-2725681</v>
          </cell>
        </row>
        <row r="4358">
          <cell r="H4358" t="str">
            <v>1102465</v>
          </cell>
          <cell r="I4358">
            <v>-5681687</v>
          </cell>
        </row>
        <row r="4359">
          <cell r="H4359" t="str">
            <v>1112465</v>
          </cell>
          <cell r="I4359">
            <v>-85748983.079999998</v>
          </cell>
        </row>
        <row r="4360">
          <cell r="H4360" t="str">
            <v>1122465</v>
          </cell>
          <cell r="I4360">
            <v>-835927</v>
          </cell>
        </row>
        <row r="4361">
          <cell r="H4361" t="str">
            <v>1132465</v>
          </cell>
          <cell r="I4361">
            <v>-2573899</v>
          </cell>
        </row>
        <row r="4362">
          <cell r="H4362" t="str">
            <v>1142465</v>
          </cell>
          <cell r="I4362">
            <v>-647701</v>
          </cell>
        </row>
        <row r="4363">
          <cell r="H4363" t="str">
            <v>6852465</v>
          </cell>
          <cell r="I4363">
            <v>-51161193</v>
          </cell>
        </row>
        <row r="4364">
          <cell r="H4364" t="str">
            <v>101246505</v>
          </cell>
          <cell r="I4364">
            <v>-19019924</v>
          </cell>
        </row>
        <row r="4365">
          <cell r="H4365" t="str">
            <v>102246505</v>
          </cell>
          <cell r="I4365">
            <v>-13305909</v>
          </cell>
        </row>
        <row r="4366">
          <cell r="H4366" t="str">
            <v>103246505</v>
          </cell>
          <cell r="I4366">
            <v>-8633771</v>
          </cell>
        </row>
        <row r="4367">
          <cell r="H4367" t="str">
            <v>104246505</v>
          </cell>
          <cell r="I4367">
            <v>-1342674</v>
          </cell>
        </row>
        <row r="4368">
          <cell r="H4368" t="str">
            <v>105246505</v>
          </cell>
          <cell r="I4368">
            <v>-2979960</v>
          </cell>
        </row>
        <row r="4369">
          <cell r="H4369" t="str">
            <v>107246505</v>
          </cell>
          <cell r="I4369">
            <v>-1933466</v>
          </cell>
        </row>
        <row r="4370">
          <cell r="H4370" t="str">
            <v>108246505</v>
          </cell>
          <cell r="I4370">
            <v>-559891</v>
          </cell>
        </row>
        <row r="4371">
          <cell r="H4371" t="str">
            <v>109246505</v>
          </cell>
          <cell r="I4371">
            <v>-1641444</v>
          </cell>
        </row>
        <row r="4372">
          <cell r="H4372" t="str">
            <v>110246505</v>
          </cell>
          <cell r="I4372">
            <v>-3525389</v>
          </cell>
        </row>
        <row r="4373">
          <cell r="H4373" t="str">
            <v>111246505</v>
          </cell>
          <cell r="I4373">
            <v>-54429225.079999998</v>
          </cell>
        </row>
        <row r="4374">
          <cell r="H4374" t="str">
            <v>112246505</v>
          </cell>
          <cell r="I4374">
            <v>-70093</v>
          </cell>
        </row>
        <row r="4375">
          <cell r="H4375" t="str">
            <v>113246505</v>
          </cell>
          <cell r="I4375">
            <v>-834640</v>
          </cell>
        </row>
        <row r="4376">
          <cell r="H4376" t="str">
            <v>114246505</v>
          </cell>
          <cell r="I4376">
            <v>-40000</v>
          </cell>
        </row>
        <row r="4377">
          <cell r="H4377" t="str">
            <v>1012465050500000000002908</v>
          </cell>
          <cell r="I4377">
            <v>-98676</v>
          </cell>
        </row>
        <row r="4378">
          <cell r="H4378" t="str">
            <v>1012465050500000000025358</v>
          </cell>
          <cell r="I4378">
            <v>-14000</v>
          </cell>
        </row>
        <row r="4379">
          <cell r="H4379" t="str">
            <v>1012465050500000001606990</v>
          </cell>
          <cell r="I4379">
            <v>-28000</v>
          </cell>
        </row>
        <row r="4380">
          <cell r="H4380" t="str">
            <v>1012465050500000001607393</v>
          </cell>
          <cell r="I4380">
            <v>-71495</v>
          </cell>
        </row>
        <row r="4381">
          <cell r="H4381" t="str">
            <v>1012465050500000001624661</v>
          </cell>
          <cell r="I4381">
            <v>-6000</v>
          </cell>
        </row>
        <row r="4382">
          <cell r="H4382" t="str">
            <v>1012465050500000003357721</v>
          </cell>
          <cell r="I4382">
            <v>-20000</v>
          </cell>
        </row>
        <row r="4383">
          <cell r="H4383" t="str">
            <v>1012465050500000004880094</v>
          </cell>
          <cell r="I4383">
            <v>-373190</v>
          </cell>
        </row>
        <row r="4384">
          <cell r="H4384" t="str">
            <v>1012465050500000004904708</v>
          </cell>
          <cell r="I4384">
            <v>-40000</v>
          </cell>
        </row>
        <row r="4385">
          <cell r="H4385" t="str">
            <v>1012465050500000004931706</v>
          </cell>
          <cell r="I4385">
            <v>-190545</v>
          </cell>
        </row>
        <row r="4386">
          <cell r="H4386" t="str">
            <v>1012465050500000004932856</v>
          </cell>
          <cell r="I4386">
            <v>-64447</v>
          </cell>
        </row>
        <row r="4387">
          <cell r="H4387" t="str">
            <v>1012465050500000004935793</v>
          </cell>
          <cell r="I4387">
            <v>-14000</v>
          </cell>
        </row>
        <row r="4388">
          <cell r="H4388" t="str">
            <v>1012465050500000007686950</v>
          </cell>
          <cell r="I4388">
            <v>-378767</v>
          </cell>
        </row>
        <row r="4389">
          <cell r="H4389" t="str">
            <v>1012465050500000007699901</v>
          </cell>
          <cell r="I4389">
            <v>-34825</v>
          </cell>
        </row>
        <row r="4390">
          <cell r="H4390" t="str">
            <v>1012465050500000007700190</v>
          </cell>
          <cell r="I4390">
            <v>-8223</v>
          </cell>
        </row>
        <row r="4391">
          <cell r="H4391" t="str">
            <v>1012465050500000007702523</v>
          </cell>
          <cell r="I4391">
            <v>-4410</v>
          </cell>
        </row>
        <row r="4392">
          <cell r="H4392" t="str">
            <v>1012465050500000007703339</v>
          </cell>
          <cell r="I4392">
            <v>-35999</v>
          </cell>
        </row>
        <row r="4393">
          <cell r="H4393" t="str">
            <v>1012465050500000007705273</v>
          </cell>
          <cell r="I4393">
            <v>-130793</v>
          </cell>
        </row>
        <row r="4394">
          <cell r="H4394" t="str">
            <v>1012465050500000007710719</v>
          </cell>
          <cell r="I4394">
            <v>-127999</v>
          </cell>
        </row>
        <row r="4395">
          <cell r="H4395" t="str">
            <v>1012465050500000007712783</v>
          </cell>
          <cell r="I4395">
            <v>-86792</v>
          </cell>
        </row>
        <row r="4396">
          <cell r="H4396" t="str">
            <v>1012465050500000007713660</v>
          </cell>
          <cell r="I4396">
            <v>-20000</v>
          </cell>
        </row>
        <row r="4397">
          <cell r="H4397" t="str">
            <v>1012465050500000007715355</v>
          </cell>
          <cell r="I4397">
            <v>-228542</v>
          </cell>
        </row>
        <row r="4398">
          <cell r="H4398" t="str">
            <v>1012465050500000007717752</v>
          </cell>
          <cell r="I4398">
            <v>-60000</v>
          </cell>
        </row>
        <row r="4399">
          <cell r="H4399" t="str">
            <v>1012465050500000007718912</v>
          </cell>
          <cell r="I4399">
            <v>-14996</v>
          </cell>
        </row>
        <row r="4400">
          <cell r="H4400" t="str">
            <v>1012465050500000007725942</v>
          </cell>
          <cell r="I4400">
            <v>-110865</v>
          </cell>
        </row>
        <row r="4401">
          <cell r="H4401" t="str">
            <v>1012465050500000007729632</v>
          </cell>
          <cell r="I4401">
            <v>-35693</v>
          </cell>
        </row>
        <row r="4402">
          <cell r="H4402" t="str">
            <v>1012465050500000010112535</v>
          </cell>
          <cell r="I4402">
            <v>-341954</v>
          </cell>
        </row>
        <row r="4403">
          <cell r="H4403" t="str">
            <v>1012465050500000010484761</v>
          </cell>
          <cell r="I4403">
            <v>-17252</v>
          </cell>
        </row>
        <row r="4404">
          <cell r="H4404" t="str">
            <v>1012465050500000012090741</v>
          </cell>
          <cell r="I4404">
            <v>-101362</v>
          </cell>
        </row>
        <row r="4405">
          <cell r="H4405" t="str">
            <v>1012465050500000012095812</v>
          </cell>
          <cell r="I4405">
            <v>-443355</v>
          </cell>
        </row>
        <row r="4406">
          <cell r="H4406" t="str">
            <v>1012465050500000012097923</v>
          </cell>
          <cell r="I4406">
            <v>-481482</v>
          </cell>
        </row>
        <row r="4407">
          <cell r="H4407" t="str">
            <v>1012465050500000012101758</v>
          </cell>
          <cell r="I4407">
            <v>-14000</v>
          </cell>
        </row>
        <row r="4408">
          <cell r="H4408" t="str">
            <v>1012465050500000012104530</v>
          </cell>
          <cell r="I4408">
            <v>-14000</v>
          </cell>
        </row>
        <row r="4409">
          <cell r="H4409" t="str">
            <v>1012465050500000012106191</v>
          </cell>
          <cell r="I4409">
            <v>-14000</v>
          </cell>
        </row>
        <row r="4410">
          <cell r="H4410" t="str">
            <v>1012465050500000012110010</v>
          </cell>
          <cell r="I4410">
            <v>-14000</v>
          </cell>
        </row>
        <row r="4411">
          <cell r="H4411" t="str">
            <v>1012465050500000012110683</v>
          </cell>
          <cell r="I4411">
            <v>-126333</v>
          </cell>
        </row>
        <row r="4412">
          <cell r="H4412" t="str">
            <v>1012465050500000012113164</v>
          </cell>
          <cell r="I4412">
            <v>-14000</v>
          </cell>
        </row>
        <row r="4413">
          <cell r="H4413" t="str">
            <v>1012465050500000012120519</v>
          </cell>
          <cell r="I4413">
            <v>-30000</v>
          </cell>
        </row>
        <row r="4414">
          <cell r="H4414" t="str">
            <v>1012465050500000012122240</v>
          </cell>
          <cell r="I4414">
            <v>-48000</v>
          </cell>
        </row>
        <row r="4415">
          <cell r="H4415" t="str">
            <v>1012465050500000012128193</v>
          </cell>
          <cell r="I4415">
            <v>-93228</v>
          </cell>
        </row>
        <row r="4416">
          <cell r="H4416" t="str">
            <v>1012465050500000012131880</v>
          </cell>
          <cell r="I4416">
            <v>-168941</v>
          </cell>
        </row>
        <row r="4417">
          <cell r="H4417" t="str">
            <v>1012465050500000012139496</v>
          </cell>
          <cell r="I4417">
            <v>-13601</v>
          </cell>
        </row>
        <row r="4418">
          <cell r="H4418" t="str">
            <v>1012465050500000014315797</v>
          </cell>
          <cell r="I4418">
            <v>-20000</v>
          </cell>
        </row>
        <row r="4419">
          <cell r="H4419" t="str">
            <v>1012465050500000017189490</v>
          </cell>
          <cell r="I4419">
            <v>-66795</v>
          </cell>
        </row>
        <row r="4420">
          <cell r="H4420" t="str">
            <v>1012465050500000017639439</v>
          </cell>
          <cell r="I4420">
            <v>-47393</v>
          </cell>
        </row>
        <row r="4421">
          <cell r="H4421" t="str">
            <v>1012465050500000017643598</v>
          </cell>
          <cell r="I4421">
            <v>-257840</v>
          </cell>
        </row>
        <row r="4422">
          <cell r="H4422" t="str">
            <v>1012465050500000017681873</v>
          </cell>
          <cell r="I4422">
            <v>-13000</v>
          </cell>
        </row>
        <row r="4423">
          <cell r="H4423" t="str">
            <v>1012465050500000018263580</v>
          </cell>
          <cell r="I4423">
            <v>-48997</v>
          </cell>
        </row>
        <row r="4424">
          <cell r="H4424" t="str">
            <v>1012465050500000018803492</v>
          </cell>
          <cell r="I4424">
            <v>-20000</v>
          </cell>
        </row>
        <row r="4425">
          <cell r="H4425" t="str">
            <v>1012465050500000019235310</v>
          </cell>
          <cell r="I4425">
            <v>-328064</v>
          </cell>
        </row>
        <row r="4426">
          <cell r="H4426" t="str">
            <v>1012465050500000019247254</v>
          </cell>
          <cell r="I4426">
            <v>-80000</v>
          </cell>
        </row>
        <row r="4427">
          <cell r="H4427" t="str">
            <v>1012465050500000019290003</v>
          </cell>
          <cell r="I4427">
            <v>-20000</v>
          </cell>
        </row>
        <row r="4428">
          <cell r="H4428" t="str">
            <v>1012465050500000026407798</v>
          </cell>
          <cell r="I4428">
            <v>-25315</v>
          </cell>
        </row>
        <row r="4429">
          <cell r="H4429" t="str">
            <v>1012465050500000026416262</v>
          </cell>
          <cell r="I4429">
            <v>-42000</v>
          </cell>
        </row>
        <row r="4430">
          <cell r="H4430" t="str">
            <v>1012465050500000026419505</v>
          </cell>
          <cell r="I4430">
            <v>-26989</v>
          </cell>
        </row>
        <row r="4431">
          <cell r="H4431" t="str">
            <v>1012465050500000026419950</v>
          </cell>
          <cell r="I4431">
            <v>-528692</v>
          </cell>
        </row>
        <row r="4432">
          <cell r="H4432" t="str">
            <v>1012465050500000026429918</v>
          </cell>
          <cell r="I4432">
            <v>-147709</v>
          </cell>
        </row>
        <row r="4433">
          <cell r="H4433" t="str">
            <v>1012465050500000026431474</v>
          </cell>
          <cell r="I4433">
            <v>-29128</v>
          </cell>
        </row>
        <row r="4434">
          <cell r="H4434" t="str">
            <v>1012465050500000026469643</v>
          </cell>
          <cell r="I4434">
            <v>-42000</v>
          </cell>
        </row>
        <row r="4435">
          <cell r="H4435" t="str">
            <v>1012465050500000026500727</v>
          </cell>
          <cell r="I4435">
            <v>-28000</v>
          </cell>
        </row>
        <row r="4436">
          <cell r="H4436" t="str">
            <v>1012465050500000026508955</v>
          </cell>
          <cell r="I4436">
            <v>-184637</v>
          </cell>
        </row>
        <row r="4437">
          <cell r="H4437" t="str">
            <v>1012465050500000026534277</v>
          </cell>
          <cell r="I4437">
            <v>-50000</v>
          </cell>
        </row>
        <row r="4438">
          <cell r="H4438" t="str">
            <v>1012465050500000026534346</v>
          </cell>
          <cell r="I4438">
            <v>-14000</v>
          </cell>
        </row>
        <row r="4439">
          <cell r="H4439" t="str">
            <v>1012465050500000026549321</v>
          </cell>
          <cell r="I4439">
            <v>-14000</v>
          </cell>
        </row>
        <row r="4440">
          <cell r="H4440" t="str">
            <v>1012465050500000026551458</v>
          </cell>
          <cell r="I4440">
            <v>-79850</v>
          </cell>
        </row>
        <row r="4441">
          <cell r="H4441" t="str">
            <v>1012465050500000026558042</v>
          </cell>
          <cell r="I4441">
            <v>-945700</v>
          </cell>
        </row>
        <row r="4442">
          <cell r="H4442" t="str">
            <v>1012465050500000026559018</v>
          </cell>
          <cell r="I4442">
            <v>-28000</v>
          </cell>
        </row>
        <row r="4443">
          <cell r="H4443" t="str">
            <v>1012465050500000026559034</v>
          </cell>
          <cell r="I4443">
            <v>-28000</v>
          </cell>
        </row>
        <row r="4444">
          <cell r="H4444" t="str">
            <v>1012465050500000026560013</v>
          </cell>
          <cell r="I4444">
            <v>-28000</v>
          </cell>
        </row>
        <row r="4445">
          <cell r="H4445" t="str">
            <v>1012465050500000026562137</v>
          </cell>
          <cell r="I4445">
            <v>-50000</v>
          </cell>
        </row>
        <row r="4446">
          <cell r="H4446" t="str">
            <v>1012465050500000026600356</v>
          </cell>
          <cell r="I4446">
            <v>-183530</v>
          </cell>
        </row>
        <row r="4447">
          <cell r="H4447" t="str">
            <v>1012465050500000026600378</v>
          </cell>
          <cell r="I4447">
            <v>-105914</v>
          </cell>
        </row>
        <row r="4448">
          <cell r="H4448" t="str">
            <v>1012465050500000028604264</v>
          </cell>
          <cell r="I4448">
            <v>-71742</v>
          </cell>
        </row>
        <row r="4449">
          <cell r="H4449" t="str">
            <v>1012465050500000028678088</v>
          </cell>
          <cell r="I4449">
            <v>-28000</v>
          </cell>
        </row>
        <row r="4450">
          <cell r="H4450" t="str">
            <v>1012465050500000028683601</v>
          </cell>
          <cell r="I4450">
            <v>-14000</v>
          </cell>
        </row>
        <row r="4451">
          <cell r="H4451" t="str">
            <v>1012465050500000030340990</v>
          </cell>
          <cell r="I4451">
            <v>-91858</v>
          </cell>
        </row>
        <row r="4452">
          <cell r="H4452" t="str">
            <v>1012465050500000030728295</v>
          </cell>
          <cell r="I4452">
            <v>-33291</v>
          </cell>
        </row>
        <row r="4453">
          <cell r="H4453" t="str">
            <v>1012465050500000031978532</v>
          </cell>
          <cell r="I4453">
            <v>-81340</v>
          </cell>
        </row>
        <row r="4454">
          <cell r="H4454" t="str">
            <v>1012465050500000035323969</v>
          </cell>
          <cell r="I4454">
            <v>-34869</v>
          </cell>
        </row>
        <row r="4455">
          <cell r="H4455" t="str">
            <v>1012465050500000036068570</v>
          </cell>
          <cell r="I4455">
            <v>-40975</v>
          </cell>
        </row>
        <row r="4456">
          <cell r="H4456" t="str">
            <v>1012465050500000036147950</v>
          </cell>
          <cell r="I4456">
            <v>-341818</v>
          </cell>
        </row>
        <row r="4457">
          <cell r="H4457" t="str">
            <v>1012465050500000036149865</v>
          </cell>
          <cell r="I4457">
            <v>-28000</v>
          </cell>
        </row>
        <row r="4458">
          <cell r="H4458" t="str">
            <v>1012465050500000036150981</v>
          </cell>
          <cell r="I4458">
            <v>-6090</v>
          </cell>
        </row>
        <row r="4459">
          <cell r="H4459" t="str">
            <v>1012465050500000036155255</v>
          </cell>
          <cell r="I4459">
            <v>-884994</v>
          </cell>
        </row>
        <row r="4460">
          <cell r="H4460" t="str">
            <v>1012465050500000036156841</v>
          </cell>
          <cell r="I4460">
            <v>-448907</v>
          </cell>
        </row>
        <row r="4461">
          <cell r="H4461" t="str">
            <v>1012465050500000036157357</v>
          </cell>
          <cell r="I4461">
            <v>-184456</v>
          </cell>
        </row>
        <row r="4462">
          <cell r="H4462" t="str">
            <v>1012465050500000036160008</v>
          </cell>
          <cell r="I4462">
            <v>-20533</v>
          </cell>
        </row>
        <row r="4463">
          <cell r="H4463" t="str">
            <v>1012465050500000036160964</v>
          </cell>
          <cell r="I4463">
            <v>-34339</v>
          </cell>
        </row>
        <row r="4464">
          <cell r="H4464" t="str">
            <v>1012465050500000036163182</v>
          </cell>
          <cell r="I4464">
            <v>-33440</v>
          </cell>
        </row>
        <row r="4465">
          <cell r="H4465" t="str">
            <v>1012465050500000036165025</v>
          </cell>
          <cell r="I4465">
            <v>-20000</v>
          </cell>
        </row>
        <row r="4466">
          <cell r="H4466" t="str">
            <v>1012465050500000036165828</v>
          </cell>
          <cell r="I4466">
            <v>-20000</v>
          </cell>
        </row>
        <row r="4467">
          <cell r="H4467" t="str">
            <v>1012465050500000036169106</v>
          </cell>
          <cell r="I4467">
            <v>-20000</v>
          </cell>
        </row>
        <row r="4468">
          <cell r="H4468" t="str">
            <v>1012465050500000036169422</v>
          </cell>
          <cell r="I4468">
            <v>-28000</v>
          </cell>
        </row>
        <row r="4469">
          <cell r="H4469" t="str">
            <v>1012465050500000036171053</v>
          </cell>
          <cell r="I4469">
            <v>-321595</v>
          </cell>
        </row>
        <row r="4470">
          <cell r="H4470" t="str">
            <v>1012465050500000036172777</v>
          </cell>
          <cell r="I4470">
            <v>-14000</v>
          </cell>
        </row>
        <row r="4471">
          <cell r="H4471" t="str">
            <v>1012465050500000036172808</v>
          </cell>
          <cell r="I4471">
            <v>-20000</v>
          </cell>
        </row>
        <row r="4472">
          <cell r="H4472" t="str">
            <v>1012465050500000036173351</v>
          </cell>
          <cell r="I4472">
            <v>-20000</v>
          </cell>
        </row>
        <row r="4473">
          <cell r="H4473" t="str">
            <v>1012465050500000036178087</v>
          </cell>
          <cell r="I4473">
            <v>-2646</v>
          </cell>
        </row>
        <row r="4474">
          <cell r="H4474" t="str">
            <v>1012465050500000036178290</v>
          </cell>
          <cell r="I4474">
            <v>-28000</v>
          </cell>
        </row>
        <row r="4475">
          <cell r="H4475" t="str">
            <v>1012465050500000036178968</v>
          </cell>
          <cell r="I4475">
            <v>-334630</v>
          </cell>
        </row>
        <row r="4476">
          <cell r="H4476" t="str">
            <v>1012465050500000036180011</v>
          </cell>
          <cell r="I4476">
            <v>-50000</v>
          </cell>
        </row>
        <row r="4477">
          <cell r="H4477" t="str">
            <v>1012465050500000036286313</v>
          </cell>
          <cell r="I4477">
            <v>-95629</v>
          </cell>
        </row>
        <row r="4478">
          <cell r="H4478" t="str">
            <v>1012465050500000036300135</v>
          </cell>
          <cell r="I4478">
            <v>-192519</v>
          </cell>
        </row>
        <row r="4479">
          <cell r="H4479" t="str">
            <v>1012465050500000036302101</v>
          </cell>
          <cell r="I4479">
            <v>-50600</v>
          </cell>
        </row>
        <row r="4480">
          <cell r="H4480" t="str">
            <v>1012465050500000036305559</v>
          </cell>
          <cell r="I4480">
            <v>-57309</v>
          </cell>
        </row>
        <row r="4481">
          <cell r="H4481" t="str">
            <v>1012465050500000036307605</v>
          </cell>
          <cell r="I4481">
            <v>-110396</v>
          </cell>
        </row>
        <row r="4482">
          <cell r="H4482" t="str">
            <v>1012465050500000036310858</v>
          </cell>
          <cell r="I4482">
            <v>-74846</v>
          </cell>
        </row>
        <row r="4483">
          <cell r="H4483" t="str">
            <v>1012465050500000036313193</v>
          </cell>
          <cell r="I4483">
            <v>-66682</v>
          </cell>
        </row>
        <row r="4484">
          <cell r="H4484" t="str">
            <v>1012465050500000038250489</v>
          </cell>
          <cell r="I4484">
            <v>-15000</v>
          </cell>
        </row>
        <row r="4485">
          <cell r="H4485" t="str">
            <v>1012465050500000039578309</v>
          </cell>
          <cell r="I4485">
            <v>-116716</v>
          </cell>
        </row>
        <row r="4486">
          <cell r="H4486" t="str">
            <v>1012465050500000040394004</v>
          </cell>
          <cell r="I4486">
            <v>-16883</v>
          </cell>
        </row>
        <row r="4487">
          <cell r="H4487" t="str">
            <v>1012465050500000041375811</v>
          </cell>
          <cell r="I4487">
            <v>-14000</v>
          </cell>
        </row>
        <row r="4488">
          <cell r="H4488" t="str">
            <v>1012465050500000041678770</v>
          </cell>
          <cell r="I4488">
            <v>-36000</v>
          </cell>
        </row>
        <row r="4489">
          <cell r="H4489" t="str">
            <v>1012465050500000051552274</v>
          </cell>
          <cell r="I4489">
            <v>-33206</v>
          </cell>
        </row>
        <row r="4490">
          <cell r="H4490" t="str">
            <v>1012465050500000051617701</v>
          </cell>
          <cell r="I4490">
            <v>-86440</v>
          </cell>
        </row>
        <row r="4491">
          <cell r="H4491" t="str">
            <v>1012465050500000055058511</v>
          </cell>
          <cell r="I4491">
            <v>-20000</v>
          </cell>
        </row>
        <row r="4492">
          <cell r="H4492" t="str">
            <v>1012465050500000055111662</v>
          </cell>
          <cell r="I4492">
            <v>-30000</v>
          </cell>
        </row>
        <row r="4493">
          <cell r="H4493" t="str">
            <v>1012465050500000055151663</v>
          </cell>
          <cell r="I4493">
            <v>-95523</v>
          </cell>
        </row>
        <row r="4494">
          <cell r="H4494" t="str">
            <v>1012465050500000055155224</v>
          </cell>
          <cell r="I4494">
            <v>-70929</v>
          </cell>
        </row>
        <row r="4495">
          <cell r="H4495" t="str">
            <v>1012465050500000055162311</v>
          </cell>
          <cell r="I4495">
            <v>-71978</v>
          </cell>
        </row>
        <row r="4496">
          <cell r="H4496" t="str">
            <v>1012465050500000055162379</v>
          </cell>
          <cell r="I4496">
            <v>-2215019</v>
          </cell>
        </row>
        <row r="4497">
          <cell r="H4497" t="str">
            <v>1012465050500000055176089</v>
          </cell>
          <cell r="I4497">
            <v>-324702</v>
          </cell>
        </row>
        <row r="4498">
          <cell r="H4498" t="str">
            <v>1012465050500000065702962</v>
          </cell>
          <cell r="I4498">
            <v>-102981</v>
          </cell>
        </row>
        <row r="4499">
          <cell r="H4499" t="str">
            <v>1012465050500000066865646</v>
          </cell>
          <cell r="I4499">
            <v>-83304</v>
          </cell>
        </row>
        <row r="4500">
          <cell r="H4500" t="str">
            <v>1012465050500000079497431</v>
          </cell>
          <cell r="I4500">
            <v>-48399</v>
          </cell>
        </row>
        <row r="4501">
          <cell r="H4501" t="str">
            <v>1012465050500000079972874</v>
          </cell>
          <cell r="I4501">
            <v>-60673</v>
          </cell>
        </row>
        <row r="4502">
          <cell r="H4502" t="str">
            <v>1012465050500000080895826</v>
          </cell>
          <cell r="I4502">
            <v>-11018</v>
          </cell>
        </row>
        <row r="4503">
          <cell r="H4503" t="str">
            <v>1012465050500000080896634</v>
          </cell>
          <cell r="I4503">
            <v>-11009</v>
          </cell>
        </row>
        <row r="4504">
          <cell r="H4504" t="str">
            <v>1012465050500000083085129</v>
          </cell>
          <cell r="I4504">
            <v>-1129491</v>
          </cell>
        </row>
        <row r="4505">
          <cell r="H4505" t="str">
            <v>1012465050500000083234331</v>
          </cell>
          <cell r="I4505">
            <v>-17891</v>
          </cell>
        </row>
        <row r="4506">
          <cell r="H4506" t="str">
            <v>1012465050500000083234780</v>
          </cell>
          <cell r="I4506">
            <v>-14000</v>
          </cell>
        </row>
        <row r="4507">
          <cell r="H4507" t="str">
            <v>1012465050500000083237370</v>
          </cell>
          <cell r="I4507">
            <v>-51712</v>
          </cell>
        </row>
        <row r="4508">
          <cell r="H4508" t="str">
            <v>1012465050500000093422360</v>
          </cell>
          <cell r="I4508">
            <v>-16645</v>
          </cell>
        </row>
        <row r="4509">
          <cell r="H4509" t="str">
            <v>1012465050500001035987101</v>
          </cell>
          <cell r="I4509">
            <v>-42043</v>
          </cell>
        </row>
        <row r="4510">
          <cell r="H4510" t="str">
            <v>1012465050500001075208722</v>
          </cell>
          <cell r="I4510">
            <v>-26149</v>
          </cell>
        </row>
        <row r="4511">
          <cell r="H4511" t="str">
            <v>1012465050500001075210590</v>
          </cell>
          <cell r="I4511">
            <v>-67945</v>
          </cell>
        </row>
        <row r="4512">
          <cell r="H4512" t="str">
            <v>1012465050500001075211497</v>
          </cell>
          <cell r="I4512">
            <v>-32910</v>
          </cell>
        </row>
        <row r="4513">
          <cell r="H4513" t="str">
            <v>1012465050500001075224300</v>
          </cell>
          <cell r="I4513">
            <v>-90970</v>
          </cell>
        </row>
        <row r="4514">
          <cell r="H4514" t="str">
            <v>1012465050500001075227284</v>
          </cell>
          <cell r="I4514">
            <v>-40986</v>
          </cell>
        </row>
        <row r="4515">
          <cell r="H4515" t="str">
            <v>1012465050500001075235050</v>
          </cell>
          <cell r="I4515">
            <v>-15800</v>
          </cell>
        </row>
        <row r="4516">
          <cell r="H4516" t="str">
            <v>1012465050500001075538988</v>
          </cell>
          <cell r="I4516">
            <v>-17344</v>
          </cell>
        </row>
        <row r="4517">
          <cell r="H4517" t="str">
            <v>1012465050500001075539359</v>
          </cell>
          <cell r="I4517">
            <v>-4434</v>
          </cell>
        </row>
        <row r="4518">
          <cell r="H4518" t="str">
            <v>1012465050500001108828232</v>
          </cell>
          <cell r="I4518">
            <v>-11018</v>
          </cell>
        </row>
        <row r="4519">
          <cell r="H4519" t="str">
            <v>1012465050500001130428927</v>
          </cell>
          <cell r="I4519">
            <v>-35360</v>
          </cell>
        </row>
        <row r="4520">
          <cell r="H4520" t="str">
            <v>1022465050500000000000011</v>
          </cell>
          <cell r="I4520">
            <v>-29855</v>
          </cell>
        </row>
        <row r="4521">
          <cell r="H4521" t="str">
            <v>1022465050500000000000130</v>
          </cell>
          <cell r="I4521">
            <v>-30202</v>
          </cell>
        </row>
        <row r="4522">
          <cell r="H4522" t="str">
            <v>1022465050500000000000389</v>
          </cell>
          <cell r="I4522">
            <v>-28268</v>
          </cell>
        </row>
        <row r="4523">
          <cell r="H4523" t="str">
            <v>1022465050500000000000565</v>
          </cell>
          <cell r="I4523">
            <v>-392236</v>
          </cell>
        </row>
        <row r="4524">
          <cell r="H4524" t="str">
            <v>1022465050500000000000813</v>
          </cell>
          <cell r="I4524">
            <v>-33418</v>
          </cell>
        </row>
        <row r="4525">
          <cell r="H4525" t="str">
            <v>1022465050500000000000890</v>
          </cell>
          <cell r="I4525">
            <v>-33635</v>
          </cell>
        </row>
        <row r="4526">
          <cell r="H4526" t="str">
            <v>1022465050500000000000922</v>
          </cell>
          <cell r="I4526">
            <v>-35252</v>
          </cell>
        </row>
        <row r="4527">
          <cell r="H4527" t="str">
            <v>1022465050500000000001122</v>
          </cell>
          <cell r="I4527">
            <v>-34737</v>
          </cell>
        </row>
        <row r="4528">
          <cell r="H4528" t="str">
            <v>1022465050500000000001352</v>
          </cell>
          <cell r="I4528">
            <v>-28200</v>
          </cell>
        </row>
        <row r="4529">
          <cell r="H4529" t="str">
            <v>1022465050500000000001683</v>
          </cell>
          <cell r="I4529">
            <v>-57719</v>
          </cell>
        </row>
        <row r="4530">
          <cell r="H4530" t="str">
            <v>1022465050500000000002142</v>
          </cell>
          <cell r="I4530">
            <v>-42057</v>
          </cell>
        </row>
        <row r="4531">
          <cell r="H4531" t="str">
            <v>1022465050500000000002343</v>
          </cell>
          <cell r="I4531">
            <v>-147459</v>
          </cell>
        </row>
        <row r="4532">
          <cell r="H4532" t="str">
            <v>1022465050500000000002642</v>
          </cell>
          <cell r="I4532">
            <v>-29868</v>
          </cell>
        </row>
        <row r="4533">
          <cell r="H4533" t="str">
            <v>1022465050500000000004701</v>
          </cell>
          <cell r="I4533">
            <v>-13418</v>
          </cell>
        </row>
        <row r="4534">
          <cell r="H4534" t="str">
            <v>1022465050500000000007351</v>
          </cell>
          <cell r="I4534">
            <v>-40697</v>
          </cell>
        </row>
        <row r="4535">
          <cell r="H4535" t="str">
            <v>1022465050500000000010572</v>
          </cell>
          <cell r="I4535">
            <v>-27170</v>
          </cell>
        </row>
        <row r="4536">
          <cell r="H4536" t="str">
            <v>1022465050500000000020021</v>
          </cell>
          <cell r="I4536">
            <v>-44261</v>
          </cell>
        </row>
        <row r="4537">
          <cell r="H4537" t="str">
            <v>1022465050500000000043521</v>
          </cell>
          <cell r="I4537">
            <v>-46603</v>
          </cell>
        </row>
        <row r="4538">
          <cell r="H4538" t="str">
            <v>1022465050500000001614151</v>
          </cell>
          <cell r="I4538">
            <v>-57907</v>
          </cell>
        </row>
        <row r="4539">
          <cell r="H4539" t="str">
            <v>1022465050500000001628661</v>
          </cell>
          <cell r="I4539">
            <v>-743004</v>
          </cell>
        </row>
        <row r="4540">
          <cell r="H4540" t="str">
            <v>1022465050500000004619317</v>
          </cell>
          <cell r="I4540">
            <v>-54717</v>
          </cell>
        </row>
        <row r="4541">
          <cell r="H4541" t="str">
            <v>1022465050500000006751063</v>
          </cell>
          <cell r="I4541">
            <v>-28000</v>
          </cell>
        </row>
        <row r="4542">
          <cell r="H4542" t="str">
            <v>1022465050500000012099851</v>
          </cell>
          <cell r="I4542">
            <v>-170252</v>
          </cell>
        </row>
        <row r="4543">
          <cell r="H4543" t="str">
            <v>1022465050500000012223117</v>
          </cell>
          <cell r="I4543">
            <v>-133292</v>
          </cell>
        </row>
        <row r="4544">
          <cell r="H4544" t="str">
            <v>1022465050500000012224899</v>
          </cell>
          <cell r="I4544">
            <v>-28000</v>
          </cell>
        </row>
        <row r="4545">
          <cell r="H4545" t="str">
            <v>1022465050500000012225401</v>
          </cell>
          <cell r="I4545">
            <v>-541</v>
          </cell>
        </row>
        <row r="4546">
          <cell r="H4546" t="str">
            <v>1022465050500000012228307</v>
          </cell>
          <cell r="I4546">
            <v>-20174</v>
          </cell>
        </row>
        <row r="4547">
          <cell r="H4547" t="str">
            <v>1022465050500000012228532</v>
          </cell>
          <cell r="I4547">
            <v>-28000</v>
          </cell>
        </row>
        <row r="4548">
          <cell r="H4548" t="str">
            <v>1022465050500000012228617</v>
          </cell>
          <cell r="I4548">
            <v>-14000</v>
          </cell>
        </row>
        <row r="4549">
          <cell r="H4549" t="str">
            <v>1022465050500000012229194</v>
          </cell>
          <cell r="I4549">
            <v>-6643</v>
          </cell>
        </row>
        <row r="4550">
          <cell r="H4550" t="str">
            <v>1022465050500000012229355</v>
          </cell>
          <cell r="I4550">
            <v>-14000</v>
          </cell>
        </row>
        <row r="4551">
          <cell r="H4551" t="str">
            <v>1022465050500000012229865</v>
          </cell>
          <cell r="I4551">
            <v>-88391</v>
          </cell>
        </row>
        <row r="4552">
          <cell r="H4552" t="str">
            <v>1022465050500000012230549</v>
          </cell>
          <cell r="I4552">
            <v>-77906</v>
          </cell>
        </row>
        <row r="4553">
          <cell r="H4553" t="str">
            <v>1022465050500000012232984</v>
          </cell>
          <cell r="I4553">
            <v>-19063</v>
          </cell>
        </row>
        <row r="4554">
          <cell r="H4554" t="str">
            <v>1022465050500000012234791</v>
          </cell>
          <cell r="I4554">
            <v>-14000</v>
          </cell>
        </row>
        <row r="4555">
          <cell r="H4555" t="str">
            <v>1022465050500000012235449</v>
          </cell>
          <cell r="I4555">
            <v>-4535675</v>
          </cell>
        </row>
        <row r="4556">
          <cell r="H4556" t="str">
            <v>1022465050500000012235772</v>
          </cell>
          <cell r="I4556">
            <v>-30577</v>
          </cell>
        </row>
        <row r="4557">
          <cell r="H4557" t="str">
            <v>1022465050500000012262325</v>
          </cell>
          <cell r="I4557">
            <v>-9199</v>
          </cell>
        </row>
        <row r="4558">
          <cell r="H4558" t="str">
            <v>1022465050500000012975086</v>
          </cell>
          <cell r="I4558">
            <v>-28000</v>
          </cell>
        </row>
        <row r="4559">
          <cell r="H4559" t="str">
            <v>1022465050500000014229475</v>
          </cell>
          <cell r="I4559">
            <v>-10000</v>
          </cell>
        </row>
        <row r="4560">
          <cell r="H4560" t="str">
            <v>1022465050500000014839266</v>
          </cell>
          <cell r="I4560">
            <v>-8009</v>
          </cell>
        </row>
        <row r="4561">
          <cell r="H4561" t="str">
            <v>1022465050500000017652429</v>
          </cell>
          <cell r="I4561">
            <v>-44272</v>
          </cell>
        </row>
        <row r="4562">
          <cell r="H4562" t="str">
            <v>1022465050500000018896168</v>
          </cell>
          <cell r="I4562">
            <v>-7681</v>
          </cell>
        </row>
        <row r="4563">
          <cell r="H4563" t="str">
            <v>1022465050500000026437911</v>
          </cell>
          <cell r="I4563">
            <v>-5599</v>
          </cell>
        </row>
        <row r="4564">
          <cell r="H4564" t="str">
            <v>1022465050500000026564597</v>
          </cell>
          <cell r="I4564">
            <v>-13856</v>
          </cell>
        </row>
        <row r="4565">
          <cell r="H4565" t="str">
            <v>1022465050500000029805544</v>
          </cell>
          <cell r="I4565">
            <v>-46800</v>
          </cell>
        </row>
        <row r="4566">
          <cell r="H4566" t="str">
            <v>1022465050500000036112112</v>
          </cell>
          <cell r="I4566">
            <v>-190913</v>
          </cell>
        </row>
        <row r="4567">
          <cell r="H4567" t="str">
            <v>1022465050500000036271081</v>
          </cell>
          <cell r="I4567">
            <v>-14000</v>
          </cell>
        </row>
        <row r="4568">
          <cell r="H4568" t="str">
            <v>1022465050500000036271379</v>
          </cell>
          <cell r="I4568">
            <v>-66812</v>
          </cell>
        </row>
        <row r="4569">
          <cell r="H4569" t="str">
            <v>1022465050500000036273910</v>
          </cell>
          <cell r="I4569">
            <v>-1625</v>
          </cell>
        </row>
        <row r="4570">
          <cell r="H4570" t="str">
            <v>1022465050500000036276111</v>
          </cell>
          <cell r="I4570">
            <v>-30593</v>
          </cell>
        </row>
        <row r="4571">
          <cell r="H4571" t="str">
            <v>1022465050500000036280089</v>
          </cell>
          <cell r="I4571">
            <v>-252560</v>
          </cell>
        </row>
        <row r="4572">
          <cell r="H4572" t="str">
            <v>1022465050500000036281063</v>
          </cell>
          <cell r="I4572">
            <v>-9780</v>
          </cell>
        </row>
        <row r="4573">
          <cell r="H4573" t="str">
            <v>1022465050500000036281606</v>
          </cell>
          <cell r="I4573">
            <v>-2545</v>
          </cell>
        </row>
        <row r="4574">
          <cell r="H4574" t="str">
            <v>1022465050500000036281832</v>
          </cell>
          <cell r="I4574">
            <v>-717</v>
          </cell>
        </row>
        <row r="4575">
          <cell r="H4575" t="str">
            <v>1022465050500000036286469</v>
          </cell>
          <cell r="I4575">
            <v>-7413</v>
          </cell>
        </row>
        <row r="4576">
          <cell r="H4576" t="str">
            <v>1022465050500000036286825</v>
          </cell>
          <cell r="I4576">
            <v>-13586</v>
          </cell>
        </row>
        <row r="4577">
          <cell r="H4577" t="str">
            <v>1022465050500000036287447</v>
          </cell>
          <cell r="I4577">
            <v>-5413</v>
          </cell>
        </row>
        <row r="4578">
          <cell r="H4578" t="str">
            <v>1022465050500000036294485</v>
          </cell>
          <cell r="I4578">
            <v>-1215411</v>
          </cell>
        </row>
        <row r="4579">
          <cell r="H4579" t="str">
            <v>1022465050500000036295302</v>
          </cell>
          <cell r="I4579">
            <v>-6884</v>
          </cell>
        </row>
        <row r="4580">
          <cell r="H4580" t="str">
            <v>1022465050500000052561310</v>
          </cell>
          <cell r="I4580">
            <v>-224111</v>
          </cell>
        </row>
        <row r="4581">
          <cell r="H4581" t="str">
            <v>1022465050500000055064650</v>
          </cell>
          <cell r="I4581">
            <v>-175382</v>
          </cell>
        </row>
        <row r="4582">
          <cell r="H4582" t="str">
            <v>1022465050500000055211921</v>
          </cell>
          <cell r="I4582">
            <v>-1072911</v>
          </cell>
        </row>
        <row r="4583">
          <cell r="H4583" t="str">
            <v>1022465050500000066853591</v>
          </cell>
          <cell r="I4583">
            <v>-4164</v>
          </cell>
        </row>
        <row r="4584">
          <cell r="H4584" t="str">
            <v>1022465050500000076212356</v>
          </cell>
          <cell r="I4584">
            <v>-109561</v>
          </cell>
        </row>
        <row r="4585">
          <cell r="H4585" t="str">
            <v>1022465050500000079941576</v>
          </cell>
          <cell r="I4585">
            <v>-149928</v>
          </cell>
        </row>
        <row r="4586">
          <cell r="H4586" t="str">
            <v>1022465050500000091103060</v>
          </cell>
          <cell r="I4586">
            <v>-34380</v>
          </cell>
        </row>
        <row r="4587">
          <cell r="H4587" t="str">
            <v>1022465050500000091103726</v>
          </cell>
          <cell r="I4587">
            <v>-35737</v>
          </cell>
        </row>
        <row r="4588">
          <cell r="H4588" t="str">
            <v>1022465050500000091104870</v>
          </cell>
          <cell r="I4588">
            <v>-60874</v>
          </cell>
        </row>
        <row r="4589">
          <cell r="H4589" t="str">
            <v>1022465050500000122308241</v>
          </cell>
          <cell r="I4589">
            <v>-83753</v>
          </cell>
        </row>
        <row r="4590">
          <cell r="H4590" t="str">
            <v>1022465050500000122317731</v>
          </cell>
          <cell r="I4590">
            <v>-30684</v>
          </cell>
        </row>
        <row r="4591">
          <cell r="H4591" t="str">
            <v>1022465050500000122340211</v>
          </cell>
          <cell r="I4591">
            <v>-28428</v>
          </cell>
        </row>
        <row r="4592">
          <cell r="H4592" t="str">
            <v>1022465050500000362796442</v>
          </cell>
          <cell r="I4592">
            <v>-31948</v>
          </cell>
        </row>
        <row r="4593">
          <cell r="H4593" t="str">
            <v>1022465050500000791144738</v>
          </cell>
          <cell r="I4593">
            <v>-113869</v>
          </cell>
        </row>
        <row r="4594">
          <cell r="H4594" t="str">
            <v>1022465050500001083866372</v>
          </cell>
          <cell r="I4594">
            <v>-50767</v>
          </cell>
        </row>
        <row r="4595">
          <cell r="H4595" t="str">
            <v>1022465050500001083868151</v>
          </cell>
          <cell r="I4595">
            <v>-40463</v>
          </cell>
        </row>
        <row r="4596">
          <cell r="H4596" t="str">
            <v>1022465050500008000228191</v>
          </cell>
          <cell r="I4596">
            <v>-128897</v>
          </cell>
        </row>
        <row r="4597">
          <cell r="H4597" t="str">
            <v>1022465050500008000244592</v>
          </cell>
          <cell r="I4597">
            <v>-38758</v>
          </cell>
        </row>
        <row r="4598">
          <cell r="H4598" t="str">
            <v>1022465050500008000340127</v>
          </cell>
          <cell r="I4598">
            <v>-37053</v>
          </cell>
        </row>
        <row r="4599">
          <cell r="H4599" t="str">
            <v>1022465050500008000492870</v>
          </cell>
          <cell r="I4599">
            <v>-50305</v>
          </cell>
        </row>
        <row r="4600">
          <cell r="H4600" t="str">
            <v>1022465050500008000547982</v>
          </cell>
          <cell r="I4600">
            <v>-850996</v>
          </cell>
        </row>
        <row r="4601">
          <cell r="H4601" t="str">
            <v>1022465050500008001243665</v>
          </cell>
          <cell r="I4601">
            <v>-94706</v>
          </cell>
        </row>
        <row r="4602">
          <cell r="H4602" t="str">
            <v>1022465050500008130006467</v>
          </cell>
          <cell r="I4602">
            <v>-73269</v>
          </cell>
        </row>
        <row r="4603">
          <cell r="H4603" t="str">
            <v>1022465050500014155100649</v>
          </cell>
          <cell r="I4603">
            <v>-73201</v>
          </cell>
        </row>
        <row r="4604">
          <cell r="H4604" t="str">
            <v>1022465050500024155100121</v>
          </cell>
          <cell r="I4604">
            <v>-93724</v>
          </cell>
        </row>
        <row r="4605">
          <cell r="H4605" t="str">
            <v>1022465050500044155102656</v>
          </cell>
          <cell r="I4605">
            <v>-34124</v>
          </cell>
        </row>
        <row r="4606">
          <cell r="H4606" t="str">
            <v>1022465050500083081707637</v>
          </cell>
          <cell r="I4606">
            <v>-5062</v>
          </cell>
        </row>
        <row r="4607">
          <cell r="H4607" t="str">
            <v>1022465050500141551000390</v>
          </cell>
          <cell r="I4607">
            <v>-32066</v>
          </cell>
        </row>
        <row r="4608">
          <cell r="H4608" t="str">
            <v>1022465050500141551002449</v>
          </cell>
          <cell r="I4608">
            <v>-193668</v>
          </cell>
        </row>
        <row r="4609">
          <cell r="H4609" t="str">
            <v>1022465050500241551000149</v>
          </cell>
          <cell r="I4609">
            <v>-43459</v>
          </cell>
        </row>
        <row r="4610">
          <cell r="H4610" t="str">
            <v>1022465050500241551000599</v>
          </cell>
          <cell r="I4610">
            <v>-34743</v>
          </cell>
        </row>
        <row r="4611">
          <cell r="H4611" t="str">
            <v>1022465050500241551001072</v>
          </cell>
          <cell r="I4611">
            <v>-34745</v>
          </cell>
        </row>
        <row r="4612">
          <cell r="H4612" t="str">
            <v>1022465050500241551001872</v>
          </cell>
          <cell r="I4612">
            <v>-27680</v>
          </cell>
        </row>
        <row r="4613">
          <cell r="H4613" t="str">
            <v>1022465050500241551001935</v>
          </cell>
          <cell r="I4613">
            <v>-27652</v>
          </cell>
        </row>
        <row r="4614">
          <cell r="H4614" t="str">
            <v>1022465050500241551002711</v>
          </cell>
          <cell r="I4614">
            <v>-33976</v>
          </cell>
        </row>
        <row r="4615">
          <cell r="H4615" t="str">
            <v>1032465050500000000001013</v>
          </cell>
          <cell r="I4615">
            <v>-30526</v>
          </cell>
        </row>
        <row r="4616">
          <cell r="H4616" t="str">
            <v>1032465050500000000001521</v>
          </cell>
          <cell r="I4616">
            <v>-958139</v>
          </cell>
        </row>
        <row r="4617">
          <cell r="H4617" t="str">
            <v>1032465050500000000001883</v>
          </cell>
          <cell r="I4617">
            <v>-33479</v>
          </cell>
        </row>
        <row r="4618">
          <cell r="H4618" t="str">
            <v>1032465050500000000002520</v>
          </cell>
          <cell r="I4618">
            <v>-29683</v>
          </cell>
        </row>
        <row r="4619">
          <cell r="H4619" t="str">
            <v>1032465050500000000385595</v>
          </cell>
          <cell r="I4619">
            <v>-67055</v>
          </cell>
        </row>
        <row r="4620">
          <cell r="H4620" t="str">
            <v>1032465050500000004621151</v>
          </cell>
          <cell r="I4620">
            <v>-27531</v>
          </cell>
        </row>
        <row r="4621">
          <cell r="H4621" t="str">
            <v>1032465050500000004632523</v>
          </cell>
          <cell r="I4621">
            <v>-40544</v>
          </cell>
        </row>
        <row r="4622">
          <cell r="H4622" t="str">
            <v>1032465050500000004763994</v>
          </cell>
          <cell r="I4622">
            <v>-5059</v>
          </cell>
        </row>
        <row r="4623">
          <cell r="H4623" t="str">
            <v>1032465050500000004934114</v>
          </cell>
          <cell r="I4623">
            <v>-26453</v>
          </cell>
        </row>
        <row r="4624">
          <cell r="H4624" t="str">
            <v>1032465050500000004934275</v>
          </cell>
          <cell r="I4624">
            <v>-31502</v>
          </cell>
        </row>
        <row r="4625">
          <cell r="H4625" t="str">
            <v>1032465050500000004934455</v>
          </cell>
          <cell r="I4625">
            <v>-28000</v>
          </cell>
        </row>
        <row r="4626">
          <cell r="H4626" t="str">
            <v>1032465050500000004934695</v>
          </cell>
          <cell r="I4626">
            <v>-30112</v>
          </cell>
        </row>
        <row r="4627">
          <cell r="H4627" t="str">
            <v>1032465050500000004934790</v>
          </cell>
          <cell r="I4627">
            <v>-28353</v>
          </cell>
        </row>
        <row r="4628">
          <cell r="H4628" t="str">
            <v>1032465050500000004934961</v>
          </cell>
          <cell r="I4628">
            <v>-29075</v>
          </cell>
        </row>
        <row r="4629">
          <cell r="H4629" t="str">
            <v>1032465050500000004935693</v>
          </cell>
          <cell r="I4629">
            <v>-31709</v>
          </cell>
        </row>
        <row r="4630">
          <cell r="H4630" t="str">
            <v>1032465050500000004935741</v>
          </cell>
          <cell r="I4630">
            <v>-74246</v>
          </cell>
        </row>
        <row r="4631">
          <cell r="H4631" t="str">
            <v>1032465050500000004935856</v>
          </cell>
          <cell r="I4631">
            <v>-178777</v>
          </cell>
        </row>
        <row r="4632">
          <cell r="H4632" t="str">
            <v>1032465050500000004935872</v>
          </cell>
          <cell r="I4632">
            <v>-53881</v>
          </cell>
        </row>
        <row r="4633">
          <cell r="H4633" t="str">
            <v>1032465050500000004936122</v>
          </cell>
          <cell r="I4633">
            <v>-28639</v>
          </cell>
        </row>
        <row r="4634">
          <cell r="H4634" t="str">
            <v>1032465050500000004945979</v>
          </cell>
          <cell r="I4634">
            <v>-36615</v>
          </cell>
        </row>
        <row r="4635">
          <cell r="H4635" t="str">
            <v>1032465050500000004947706</v>
          </cell>
          <cell r="I4635">
            <v>-36163</v>
          </cell>
        </row>
        <row r="4636">
          <cell r="H4636" t="str">
            <v>1032465050500000005275452</v>
          </cell>
          <cell r="I4636">
            <v>-28900</v>
          </cell>
        </row>
        <row r="4637">
          <cell r="H4637" t="str">
            <v>1032465050500000005277145</v>
          </cell>
          <cell r="I4637">
            <v>-12711</v>
          </cell>
        </row>
        <row r="4638">
          <cell r="H4638" t="str">
            <v>1032465050500000007707298</v>
          </cell>
          <cell r="I4638">
            <v>-142344</v>
          </cell>
        </row>
        <row r="4639">
          <cell r="H4639" t="str">
            <v>1032465050500000010783386</v>
          </cell>
          <cell r="I4639">
            <v>-2441</v>
          </cell>
        </row>
        <row r="4640">
          <cell r="H4640" t="str">
            <v>1032465050500000012141162</v>
          </cell>
          <cell r="I4640">
            <v>-44455</v>
          </cell>
        </row>
        <row r="4641">
          <cell r="H4641" t="str">
            <v>1032465050500000012141261</v>
          </cell>
          <cell r="I4641">
            <v>-30499</v>
          </cell>
        </row>
        <row r="4642">
          <cell r="H4642" t="str">
            <v>1032465050500000012141866</v>
          </cell>
          <cell r="I4642">
            <v>-100405</v>
          </cell>
        </row>
        <row r="4643">
          <cell r="H4643" t="str">
            <v>1032465050500000012142097</v>
          </cell>
          <cell r="I4643">
            <v>-27029</v>
          </cell>
        </row>
        <row r="4644">
          <cell r="H4644" t="str">
            <v>1032465050500000012142792</v>
          </cell>
          <cell r="I4644">
            <v>-28959</v>
          </cell>
        </row>
        <row r="4645">
          <cell r="H4645" t="str">
            <v>1032465050500000012142807</v>
          </cell>
          <cell r="I4645">
            <v>-138469</v>
          </cell>
        </row>
        <row r="4646">
          <cell r="H4646" t="str">
            <v>1032465050500000012143016</v>
          </cell>
          <cell r="I4646">
            <v>-23482</v>
          </cell>
        </row>
        <row r="4647">
          <cell r="H4647" t="str">
            <v>1032465050500000012143204</v>
          </cell>
          <cell r="I4647">
            <v>-28268</v>
          </cell>
        </row>
        <row r="4648">
          <cell r="H4648" t="str">
            <v>1032465050500000012143283</v>
          </cell>
          <cell r="I4648">
            <v>-198207</v>
          </cell>
        </row>
        <row r="4649">
          <cell r="H4649" t="str">
            <v>1032465050500000012144775</v>
          </cell>
          <cell r="I4649">
            <v>-32531</v>
          </cell>
        </row>
        <row r="4650">
          <cell r="H4650" t="str">
            <v>1032465050500000012155079</v>
          </cell>
          <cell r="I4650">
            <v>-31973</v>
          </cell>
        </row>
        <row r="4651">
          <cell r="H4651" t="str">
            <v>1032465050500000012181669</v>
          </cell>
          <cell r="I4651">
            <v>-17582</v>
          </cell>
        </row>
        <row r="4652">
          <cell r="H4652" t="str">
            <v>1032465050500000012229468</v>
          </cell>
          <cell r="I4652">
            <v>-27882</v>
          </cell>
        </row>
        <row r="4653">
          <cell r="H4653" t="str">
            <v>1032465050500000012277957</v>
          </cell>
          <cell r="I4653">
            <v>-23964</v>
          </cell>
        </row>
        <row r="4654">
          <cell r="H4654" t="str">
            <v>1032465050500000012360032</v>
          </cell>
          <cell r="I4654">
            <v>-38342</v>
          </cell>
        </row>
        <row r="4655">
          <cell r="H4655" t="str">
            <v>1032465050500000014933822</v>
          </cell>
          <cell r="I4655">
            <v>-101486</v>
          </cell>
        </row>
        <row r="4656">
          <cell r="H4656" t="str">
            <v>1032465050500000021522977</v>
          </cell>
          <cell r="I4656">
            <v>-1758013</v>
          </cell>
        </row>
        <row r="4657">
          <cell r="H4657" t="str">
            <v>1032465050500000021770000</v>
          </cell>
          <cell r="I4657">
            <v>-33240</v>
          </cell>
        </row>
        <row r="4658">
          <cell r="H4658" t="str">
            <v>1032465050500000026482525</v>
          </cell>
          <cell r="I4658">
            <v>-30956</v>
          </cell>
        </row>
        <row r="4659">
          <cell r="H4659" t="str">
            <v>1032465050500000026491201</v>
          </cell>
          <cell r="I4659">
            <v>-31860</v>
          </cell>
        </row>
        <row r="4660">
          <cell r="H4660" t="str">
            <v>1032465050500000026547433</v>
          </cell>
          <cell r="I4660">
            <v>-227837</v>
          </cell>
        </row>
        <row r="4661">
          <cell r="H4661" t="str">
            <v>1032465050500000026548264</v>
          </cell>
          <cell r="I4661">
            <v>-152337</v>
          </cell>
        </row>
        <row r="4662">
          <cell r="H4662" t="str">
            <v>1032465050500000026563468</v>
          </cell>
          <cell r="I4662">
            <v>-28000</v>
          </cell>
        </row>
        <row r="4663">
          <cell r="H4663" t="str">
            <v>1032465050500000026564344</v>
          </cell>
          <cell r="I4663">
            <v>-39587</v>
          </cell>
        </row>
        <row r="4664">
          <cell r="H4664" t="str">
            <v>1032465050500000026564444</v>
          </cell>
          <cell r="I4664">
            <v>-59736</v>
          </cell>
        </row>
        <row r="4665">
          <cell r="H4665" t="str">
            <v>1032465050500000026564529</v>
          </cell>
          <cell r="I4665">
            <v>-51347</v>
          </cell>
        </row>
        <row r="4666">
          <cell r="H4666" t="str">
            <v>1032465050500000026565143</v>
          </cell>
          <cell r="I4666">
            <v>-28000</v>
          </cell>
        </row>
        <row r="4667">
          <cell r="H4667" t="str">
            <v>1032465050500000026565291</v>
          </cell>
          <cell r="I4667">
            <v>-77032</v>
          </cell>
        </row>
        <row r="4668">
          <cell r="H4668" t="str">
            <v>1032465050500000026565626</v>
          </cell>
          <cell r="I4668">
            <v>-28645</v>
          </cell>
        </row>
        <row r="4669">
          <cell r="H4669" t="str">
            <v>1032465050500000026565727</v>
          </cell>
          <cell r="I4669">
            <v>-210000</v>
          </cell>
        </row>
        <row r="4670">
          <cell r="H4670" t="str">
            <v>1032465050500000026566624</v>
          </cell>
          <cell r="I4670">
            <v>-55318</v>
          </cell>
        </row>
        <row r="4671">
          <cell r="H4671" t="str">
            <v>1032465050500000026566770</v>
          </cell>
          <cell r="I4671">
            <v>-37523</v>
          </cell>
        </row>
        <row r="4672">
          <cell r="H4672" t="str">
            <v>1032465050500000026567438</v>
          </cell>
          <cell r="I4672">
            <v>-1476</v>
          </cell>
        </row>
        <row r="4673">
          <cell r="H4673" t="str">
            <v>1032465050500000026567756</v>
          </cell>
          <cell r="I4673">
            <v>-6938</v>
          </cell>
        </row>
        <row r="4674">
          <cell r="H4674" t="str">
            <v>1032465050500000031875394</v>
          </cell>
          <cell r="I4674">
            <v>-50971</v>
          </cell>
        </row>
        <row r="4675">
          <cell r="H4675" t="str">
            <v>1032465050500000036111309</v>
          </cell>
          <cell r="I4675">
            <v>-147124</v>
          </cell>
        </row>
        <row r="4676">
          <cell r="H4676" t="str">
            <v>1032465050500000036113019</v>
          </cell>
          <cell r="I4676">
            <v>-76068</v>
          </cell>
        </row>
        <row r="4677">
          <cell r="H4677" t="str">
            <v>1032465050500000036113435</v>
          </cell>
          <cell r="I4677">
            <v>-28848</v>
          </cell>
        </row>
        <row r="4678">
          <cell r="H4678" t="str">
            <v>1032465050500000036113937</v>
          </cell>
          <cell r="I4678">
            <v>-7553</v>
          </cell>
        </row>
        <row r="4679">
          <cell r="H4679" t="str">
            <v>1032465050500000036125073</v>
          </cell>
          <cell r="I4679">
            <v>-46631</v>
          </cell>
        </row>
        <row r="4680">
          <cell r="H4680" t="str">
            <v>1032465050500000036190017</v>
          </cell>
          <cell r="I4680">
            <v>-45580</v>
          </cell>
        </row>
        <row r="4681">
          <cell r="H4681" t="str">
            <v>1032465050500000036280324</v>
          </cell>
          <cell r="I4681">
            <v>-59985</v>
          </cell>
        </row>
        <row r="4682">
          <cell r="H4682" t="str">
            <v>1032465050500000036285128</v>
          </cell>
          <cell r="I4682">
            <v>-12494</v>
          </cell>
        </row>
        <row r="4683">
          <cell r="H4683" t="str">
            <v>1032465050500000036370032</v>
          </cell>
          <cell r="I4683">
            <v>-114373</v>
          </cell>
        </row>
        <row r="4684">
          <cell r="H4684" t="str">
            <v>1032465050500000049341611</v>
          </cell>
          <cell r="I4684">
            <v>-139287</v>
          </cell>
        </row>
        <row r="4685">
          <cell r="H4685" t="str">
            <v>1032465050500000049344241</v>
          </cell>
          <cell r="I4685">
            <v>-31198</v>
          </cell>
        </row>
        <row r="4686">
          <cell r="H4686" t="str">
            <v>1032465050500000049361591</v>
          </cell>
          <cell r="I4686">
            <v>-38918</v>
          </cell>
        </row>
        <row r="4687">
          <cell r="H4687" t="str">
            <v>1032465050500000055182498</v>
          </cell>
          <cell r="I4687">
            <v>-18807</v>
          </cell>
        </row>
        <row r="4688">
          <cell r="H4688" t="str">
            <v>1032465050500000265642510</v>
          </cell>
          <cell r="I4688">
            <v>-25494</v>
          </cell>
        </row>
        <row r="4689">
          <cell r="H4689" t="str">
            <v>1032465050500000265658610</v>
          </cell>
          <cell r="I4689">
            <v>-100070</v>
          </cell>
        </row>
        <row r="4690">
          <cell r="H4690" t="str">
            <v>1032465050500000265662911</v>
          </cell>
          <cell r="I4690">
            <v>-33465</v>
          </cell>
        </row>
        <row r="4691">
          <cell r="H4691" t="str">
            <v>1032465050500000265668190</v>
          </cell>
          <cell r="I4691">
            <v>-51806</v>
          </cell>
        </row>
        <row r="4692">
          <cell r="H4692" t="str">
            <v>1032465050500000516928520</v>
          </cell>
          <cell r="I4692">
            <v>-43893</v>
          </cell>
        </row>
        <row r="4693">
          <cell r="H4693" t="str">
            <v>1032465050500000926230591</v>
          </cell>
          <cell r="I4693">
            <v>-1620544</v>
          </cell>
        </row>
        <row r="4694">
          <cell r="H4694" t="str">
            <v>1032465050500001083864758</v>
          </cell>
          <cell r="I4694">
            <v>-2062</v>
          </cell>
        </row>
        <row r="4695">
          <cell r="H4695" t="str">
            <v>1032465050500141668000013</v>
          </cell>
          <cell r="I4695">
            <v>-43893</v>
          </cell>
        </row>
        <row r="4696">
          <cell r="H4696" t="str">
            <v>1032465050500241668000085</v>
          </cell>
          <cell r="I4696">
            <v>-62693</v>
          </cell>
        </row>
        <row r="4697">
          <cell r="H4697" t="str">
            <v>1032465050500241668000701</v>
          </cell>
          <cell r="I4697">
            <v>-62915</v>
          </cell>
        </row>
        <row r="4698">
          <cell r="H4698" t="str">
            <v>1042465050500000012133576</v>
          </cell>
          <cell r="I4698">
            <v>-10125</v>
          </cell>
        </row>
        <row r="4699">
          <cell r="H4699" t="str">
            <v>1042465050500000012187874</v>
          </cell>
          <cell r="I4699">
            <v>-1752</v>
          </cell>
        </row>
        <row r="4700">
          <cell r="H4700" t="str">
            <v>1042465050500000012209947</v>
          </cell>
          <cell r="I4700">
            <v>-2177</v>
          </cell>
        </row>
        <row r="4701">
          <cell r="H4701" t="str">
            <v>1042465050500000026467423</v>
          </cell>
          <cell r="I4701">
            <v>-7056</v>
          </cell>
        </row>
        <row r="4702">
          <cell r="H4702" t="str">
            <v>1042465050500000036089573</v>
          </cell>
          <cell r="I4702">
            <v>-21203</v>
          </cell>
        </row>
        <row r="4703">
          <cell r="H4703" t="str">
            <v>1042465050500000039655887</v>
          </cell>
          <cell r="I4703">
            <v>-98230</v>
          </cell>
        </row>
        <row r="4704">
          <cell r="H4704" t="str">
            <v>1042465050500000052273302</v>
          </cell>
          <cell r="I4704">
            <v>-2531</v>
          </cell>
        </row>
        <row r="4705">
          <cell r="H4705" t="str">
            <v>1042465050500000055166006</v>
          </cell>
          <cell r="I4705">
            <v>-14000</v>
          </cell>
        </row>
        <row r="4706">
          <cell r="H4706" t="str">
            <v>1042465050500000083091590</v>
          </cell>
          <cell r="I4706">
            <v>-919</v>
          </cell>
        </row>
        <row r="4707">
          <cell r="H4707" t="str">
            <v>1042465050500000083163359</v>
          </cell>
          <cell r="I4707">
            <v>-19179</v>
          </cell>
        </row>
        <row r="4708">
          <cell r="H4708" t="str">
            <v>1042465050500000091103854</v>
          </cell>
          <cell r="I4708">
            <v>-329818</v>
          </cell>
        </row>
        <row r="4709">
          <cell r="H4709" t="str">
            <v>1042465050500000125412001</v>
          </cell>
          <cell r="I4709">
            <v>-219883</v>
          </cell>
        </row>
        <row r="4710">
          <cell r="H4710" t="str">
            <v>1042465050500000830885621</v>
          </cell>
          <cell r="I4710">
            <v>-30437</v>
          </cell>
        </row>
        <row r="4711">
          <cell r="H4711" t="str">
            <v>1042465050500000911037691</v>
          </cell>
          <cell r="I4711">
            <v>-32031</v>
          </cell>
        </row>
        <row r="4712">
          <cell r="H4712" t="str">
            <v>1042465050500001079172635</v>
          </cell>
          <cell r="I4712">
            <v>-51692</v>
          </cell>
        </row>
        <row r="4713">
          <cell r="H4713" t="str">
            <v>1042465050500001079175358</v>
          </cell>
          <cell r="I4713">
            <v>-80146</v>
          </cell>
        </row>
        <row r="4714">
          <cell r="H4714" t="str">
            <v>1042465050500008000130815</v>
          </cell>
          <cell r="I4714">
            <v>-69688</v>
          </cell>
        </row>
        <row r="4715">
          <cell r="H4715" t="str">
            <v>1042465050500008000851598</v>
          </cell>
          <cell r="I4715">
            <v>-123388</v>
          </cell>
        </row>
        <row r="4716">
          <cell r="H4716" t="str">
            <v>1042465050500008001432288</v>
          </cell>
          <cell r="I4716">
            <v>-49124</v>
          </cell>
        </row>
        <row r="4717">
          <cell r="H4717" t="str">
            <v>1042465050500008130077854</v>
          </cell>
          <cell r="I4717">
            <v>-51641</v>
          </cell>
        </row>
        <row r="4718">
          <cell r="H4718" t="str">
            <v>1042465050500008130122086</v>
          </cell>
          <cell r="I4718">
            <v>-17556</v>
          </cell>
        </row>
        <row r="4719">
          <cell r="H4719" t="str">
            <v>1042465050500009000002936</v>
          </cell>
          <cell r="I4719">
            <v>-64935</v>
          </cell>
        </row>
        <row r="4720">
          <cell r="H4720" t="str">
            <v>1042465050500009002016835</v>
          </cell>
          <cell r="I4720">
            <v>-32623</v>
          </cell>
        </row>
        <row r="4721">
          <cell r="H4721" t="str">
            <v>1042465050500090052050366</v>
          </cell>
          <cell r="I4721">
            <v>-12540</v>
          </cell>
        </row>
        <row r="4722">
          <cell r="H4722" t="str">
            <v>1052465050500000001625631</v>
          </cell>
          <cell r="I4722">
            <v>-480511</v>
          </cell>
        </row>
        <row r="4723">
          <cell r="H4723" t="str">
            <v>1052465050500000004722826</v>
          </cell>
          <cell r="I4723">
            <v>-5345</v>
          </cell>
        </row>
        <row r="4724">
          <cell r="H4724" t="str">
            <v>1052465050500000004726168</v>
          </cell>
          <cell r="I4724">
            <v>-62986</v>
          </cell>
        </row>
        <row r="4725">
          <cell r="H4725" t="str">
            <v>1052465050500000004896839</v>
          </cell>
          <cell r="I4725">
            <v>-248509</v>
          </cell>
        </row>
        <row r="4726">
          <cell r="H4726" t="str">
            <v>1052465050500000012122583</v>
          </cell>
          <cell r="I4726">
            <v>-195191</v>
          </cell>
        </row>
        <row r="4727">
          <cell r="H4727" t="str">
            <v>1052465050500000012124153</v>
          </cell>
          <cell r="I4727">
            <v>-17533</v>
          </cell>
        </row>
        <row r="4728">
          <cell r="H4728" t="str">
            <v>1052465050500000012190479</v>
          </cell>
          <cell r="I4728">
            <v>-9021</v>
          </cell>
        </row>
        <row r="4729">
          <cell r="H4729" t="str">
            <v>1052465050500000012267912</v>
          </cell>
          <cell r="I4729">
            <v>-9122</v>
          </cell>
        </row>
        <row r="4730">
          <cell r="H4730" t="str">
            <v>1052465050500000012269509</v>
          </cell>
          <cell r="I4730">
            <v>-40605</v>
          </cell>
        </row>
        <row r="4731">
          <cell r="H4731" t="str">
            <v>1052465050500000012270435</v>
          </cell>
          <cell r="I4731">
            <v>-8916</v>
          </cell>
        </row>
        <row r="4732">
          <cell r="H4732" t="str">
            <v>1052465050500000012270644</v>
          </cell>
          <cell r="I4732">
            <v>-14000</v>
          </cell>
        </row>
        <row r="4733">
          <cell r="H4733" t="str">
            <v>1052465050500000012271004</v>
          </cell>
          <cell r="I4733">
            <v>-25903</v>
          </cell>
        </row>
        <row r="4734">
          <cell r="H4734" t="str">
            <v>1052465050500000012271323</v>
          </cell>
          <cell r="I4734">
            <v>-30000</v>
          </cell>
        </row>
        <row r="4735">
          <cell r="H4735" t="str">
            <v>1052465050500000012272191</v>
          </cell>
          <cell r="I4735">
            <v>-54351</v>
          </cell>
        </row>
        <row r="4736">
          <cell r="H4736" t="str">
            <v>1052465050500000012272228</v>
          </cell>
          <cell r="I4736">
            <v>-313682</v>
          </cell>
        </row>
        <row r="4737">
          <cell r="H4737" t="str">
            <v>1052465050500000012272808</v>
          </cell>
          <cell r="I4737">
            <v>-126311</v>
          </cell>
        </row>
        <row r="4738">
          <cell r="H4738" t="str">
            <v>1052465050500000012276991</v>
          </cell>
          <cell r="I4738">
            <v>-9664</v>
          </cell>
        </row>
        <row r="4739">
          <cell r="H4739" t="str">
            <v>1052465050500000012277615</v>
          </cell>
          <cell r="I4739">
            <v>-5906</v>
          </cell>
        </row>
        <row r="4740">
          <cell r="H4740" t="str">
            <v>1052465050500000012278582</v>
          </cell>
          <cell r="I4740">
            <v>-26421</v>
          </cell>
        </row>
        <row r="4741">
          <cell r="H4741" t="str">
            <v>1052465050500000012281019</v>
          </cell>
          <cell r="I4741">
            <v>-69871</v>
          </cell>
        </row>
        <row r="4742">
          <cell r="H4742" t="str">
            <v>1052465050500000012281526</v>
          </cell>
          <cell r="I4742">
            <v>-4171</v>
          </cell>
        </row>
        <row r="4743">
          <cell r="H4743" t="str">
            <v>1052465050500000012283890</v>
          </cell>
          <cell r="I4743">
            <v>-4656</v>
          </cell>
        </row>
        <row r="4744">
          <cell r="H4744" t="str">
            <v>1052465050500000012284244</v>
          </cell>
          <cell r="I4744">
            <v>-28043</v>
          </cell>
        </row>
        <row r="4745">
          <cell r="H4745" t="str">
            <v>1052465050500000025288143</v>
          </cell>
          <cell r="I4745">
            <v>-2152</v>
          </cell>
        </row>
        <row r="4746">
          <cell r="H4746" t="str">
            <v>1052465050500000025559240</v>
          </cell>
          <cell r="I4746">
            <v>-14000</v>
          </cell>
        </row>
        <row r="4747">
          <cell r="H4747" t="str">
            <v>1052465050500000026431205</v>
          </cell>
          <cell r="I4747">
            <v>-1186</v>
          </cell>
        </row>
        <row r="4748">
          <cell r="H4748" t="str">
            <v>1052465050500000026470554</v>
          </cell>
          <cell r="I4748">
            <v>-2017</v>
          </cell>
        </row>
        <row r="4749">
          <cell r="H4749" t="str">
            <v>1052465050500000026511463</v>
          </cell>
          <cell r="I4749">
            <v>-6034</v>
          </cell>
        </row>
        <row r="4750">
          <cell r="H4750" t="str">
            <v>1052465050500000026517322</v>
          </cell>
          <cell r="I4750">
            <v>-2543</v>
          </cell>
        </row>
        <row r="4751">
          <cell r="H4751" t="str">
            <v>1052465050500000026520785</v>
          </cell>
          <cell r="I4751">
            <v>-57</v>
          </cell>
        </row>
        <row r="4752">
          <cell r="H4752" t="str">
            <v>1052465050500000026522619</v>
          </cell>
          <cell r="I4752">
            <v>-19378</v>
          </cell>
        </row>
        <row r="4753">
          <cell r="H4753" t="str">
            <v>1052465050500000029122846</v>
          </cell>
          <cell r="I4753">
            <v>-259248</v>
          </cell>
        </row>
        <row r="4754">
          <cell r="H4754" t="str">
            <v>1052465050500000030520517</v>
          </cell>
          <cell r="I4754">
            <v>-19758</v>
          </cell>
        </row>
        <row r="4755">
          <cell r="H4755" t="str">
            <v>1052465050500000034317401</v>
          </cell>
          <cell r="I4755">
            <v>-15145</v>
          </cell>
        </row>
        <row r="4756">
          <cell r="H4756" t="str">
            <v>1052465050500000034557899</v>
          </cell>
          <cell r="I4756">
            <v>-1461</v>
          </cell>
        </row>
        <row r="4757">
          <cell r="H4757" t="str">
            <v>1052465050500000034569279</v>
          </cell>
          <cell r="I4757">
            <v>-2002</v>
          </cell>
        </row>
        <row r="4758">
          <cell r="H4758" t="str">
            <v>1052465050500000036300963</v>
          </cell>
          <cell r="I4758">
            <v>-2164</v>
          </cell>
        </row>
        <row r="4759">
          <cell r="H4759" t="str">
            <v>1052465050500000036375368</v>
          </cell>
          <cell r="I4759">
            <v>-1651</v>
          </cell>
        </row>
        <row r="4760">
          <cell r="H4760" t="str">
            <v>1052465050500000036376264</v>
          </cell>
          <cell r="I4760">
            <v>-19454</v>
          </cell>
        </row>
        <row r="4761">
          <cell r="H4761" t="str">
            <v>1052465050500000036379648</v>
          </cell>
          <cell r="I4761">
            <v>-3871</v>
          </cell>
        </row>
        <row r="4762">
          <cell r="H4762" t="str">
            <v>1052465050500000036379970</v>
          </cell>
          <cell r="I4762">
            <v>-2718</v>
          </cell>
        </row>
        <row r="4763">
          <cell r="H4763" t="str">
            <v>1052465050500000036382978</v>
          </cell>
          <cell r="I4763">
            <v>-38378</v>
          </cell>
        </row>
        <row r="4764">
          <cell r="H4764" t="str">
            <v>1052465050500000036383161</v>
          </cell>
          <cell r="I4764">
            <v>-2832</v>
          </cell>
        </row>
        <row r="4765">
          <cell r="H4765" t="str">
            <v>1052465050500000036384228</v>
          </cell>
          <cell r="I4765">
            <v>-3946</v>
          </cell>
        </row>
        <row r="4766">
          <cell r="H4766" t="str">
            <v>1052465050500000036384911</v>
          </cell>
          <cell r="I4766">
            <v>-3920</v>
          </cell>
        </row>
        <row r="4767">
          <cell r="H4767" t="str">
            <v>1052465050500000040985584</v>
          </cell>
          <cell r="I4767">
            <v>-14684</v>
          </cell>
        </row>
        <row r="4768">
          <cell r="H4768" t="str">
            <v>1052465050500000041910039</v>
          </cell>
          <cell r="I4768">
            <v>-606010</v>
          </cell>
        </row>
        <row r="4769">
          <cell r="H4769" t="str">
            <v>1052465050500000055130174</v>
          </cell>
          <cell r="I4769">
            <v>-1983</v>
          </cell>
        </row>
        <row r="4770">
          <cell r="H4770" t="str">
            <v>1052465050500000055131236</v>
          </cell>
          <cell r="I4770">
            <v>-3919</v>
          </cell>
        </row>
        <row r="4771">
          <cell r="H4771" t="str">
            <v>1052465050500000055158506</v>
          </cell>
          <cell r="I4771">
            <v>-2037</v>
          </cell>
        </row>
        <row r="4772">
          <cell r="H4772" t="str">
            <v>1052465050500000055161885</v>
          </cell>
          <cell r="I4772">
            <v>-2103</v>
          </cell>
        </row>
        <row r="4773">
          <cell r="H4773" t="str">
            <v>1052465050500000072072176</v>
          </cell>
          <cell r="I4773">
            <v>-22098</v>
          </cell>
        </row>
        <row r="4774">
          <cell r="H4774" t="str">
            <v>1052465050500000072800186</v>
          </cell>
          <cell r="I4774">
            <v>-51579</v>
          </cell>
        </row>
        <row r="4775">
          <cell r="H4775" t="str">
            <v>1052465050500000076332007</v>
          </cell>
          <cell r="I4775">
            <v>-11984</v>
          </cell>
        </row>
        <row r="4776">
          <cell r="H4776" t="str">
            <v>1052465050500000079880046</v>
          </cell>
          <cell r="I4776">
            <v>-2036</v>
          </cell>
        </row>
        <row r="4777">
          <cell r="H4777" t="str">
            <v>1052465050500000083221548</v>
          </cell>
          <cell r="I4777">
            <v>-41351</v>
          </cell>
        </row>
        <row r="4778">
          <cell r="H4778" t="str">
            <v>1052465050500001081396023</v>
          </cell>
          <cell r="I4778">
            <v>-5543</v>
          </cell>
        </row>
        <row r="4779">
          <cell r="H4779" t="str">
            <v>1072465050500000004882668</v>
          </cell>
          <cell r="I4779">
            <v>-156033</v>
          </cell>
        </row>
        <row r="4780">
          <cell r="H4780" t="str">
            <v>1072465050500000004890756</v>
          </cell>
          <cell r="I4780">
            <v>-11330</v>
          </cell>
        </row>
        <row r="4781">
          <cell r="H4781" t="str">
            <v>1072465050500000004900761</v>
          </cell>
          <cell r="I4781">
            <v>-14123</v>
          </cell>
        </row>
        <row r="4782">
          <cell r="H4782" t="str">
            <v>1072465050500000012136116</v>
          </cell>
          <cell r="I4782">
            <v>-42000</v>
          </cell>
        </row>
        <row r="4783">
          <cell r="H4783" t="str">
            <v>1072465050500000017631585</v>
          </cell>
          <cell r="I4783">
            <v>-38026</v>
          </cell>
        </row>
        <row r="4784">
          <cell r="H4784" t="str">
            <v>1072465050500000021200705</v>
          </cell>
          <cell r="I4784">
            <v>-199625</v>
          </cell>
        </row>
        <row r="4785">
          <cell r="H4785" t="str">
            <v>1072465050500000026457174</v>
          </cell>
          <cell r="I4785">
            <v>-30485</v>
          </cell>
        </row>
        <row r="4786">
          <cell r="H4786" t="str">
            <v>1072465050500000026458151</v>
          </cell>
          <cell r="I4786">
            <v>-88180</v>
          </cell>
        </row>
        <row r="4787">
          <cell r="H4787" t="str">
            <v>1072465050500000026459018</v>
          </cell>
          <cell r="I4787">
            <v>-97631</v>
          </cell>
        </row>
        <row r="4788">
          <cell r="H4788" t="str">
            <v>1072465050500000026460314</v>
          </cell>
          <cell r="I4788">
            <v>-46481</v>
          </cell>
        </row>
        <row r="4789">
          <cell r="H4789" t="str">
            <v>1072465050500000036178963</v>
          </cell>
          <cell r="I4789">
            <v>-173644</v>
          </cell>
        </row>
        <row r="4790">
          <cell r="H4790" t="str">
            <v>1072465050500000036314274</v>
          </cell>
          <cell r="I4790">
            <v>-10622</v>
          </cell>
        </row>
        <row r="4791">
          <cell r="H4791" t="str">
            <v>1072465050500000058300521</v>
          </cell>
          <cell r="I4791">
            <v>-34867</v>
          </cell>
        </row>
        <row r="4792">
          <cell r="H4792" t="str">
            <v>1072465050500000083220618</v>
          </cell>
          <cell r="I4792">
            <v>-28000</v>
          </cell>
        </row>
        <row r="4793">
          <cell r="H4793" t="str">
            <v>1072465050500000083221229</v>
          </cell>
          <cell r="I4793">
            <v>-48918</v>
          </cell>
        </row>
        <row r="4794">
          <cell r="H4794" t="str">
            <v>1072465050500000083221991</v>
          </cell>
          <cell r="I4794">
            <v>-47019</v>
          </cell>
        </row>
        <row r="4795">
          <cell r="H4795" t="str">
            <v>1072465050500000121243032</v>
          </cell>
          <cell r="I4795">
            <v>-14197</v>
          </cell>
        </row>
        <row r="4796">
          <cell r="H4796" t="str">
            <v>1072465050500000126458673</v>
          </cell>
          <cell r="I4796">
            <v>-13418</v>
          </cell>
        </row>
        <row r="4797">
          <cell r="H4797" t="str">
            <v>1072465050500000264589761</v>
          </cell>
          <cell r="I4797">
            <v>-83219</v>
          </cell>
        </row>
        <row r="4798">
          <cell r="H4798" t="str">
            <v>1072465050500000832204631</v>
          </cell>
          <cell r="I4798">
            <v>-25670</v>
          </cell>
        </row>
        <row r="4799">
          <cell r="H4799" t="str">
            <v>1072465050500008130087431</v>
          </cell>
          <cell r="I4799">
            <v>-433690</v>
          </cell>
        </row>
        <row r="4800">
          <cell r="H4800" t="str">
            <v>1072465050500014107800019</v>
          </cell>
          <cell r="I4800">
            <v>-38746</v>
          </cell>
        </row>
        <row r="4801">
          <cell r="H4801" t="str">
            <v>1072465050500014107800035</v>
          </cell>
          <cell r="I4801">
            <v>-153613</v>
          </cell>
        </row>
        <row r="4802">
          <cell r="H4802" t="str">
            <v>1082465050500000004921453</v>
          </cell>
          <cell r="I4802">
            <v>-379600</v>
          </cell>
        </row>
        <row r="4803">
          <cell r="H4803" t="str">
            <v>1082465050500000083117077</v>
          </cell>
          <cell r="I4803">
            <v>-155042</v>
          </cell>
        </row>
        <row r="4804">
          <cell r="H4804" t="str">
            <v>1082465050500000200720088</v>
          </cell>
          <cell r="I4804">
            <v>170</v>
          </cell>
        </row>
        <row r="4805">
          <cell r="H4805" t="str">
            <v>1082465050500000200720089</v>
          </cell>
          <cell r="I4805">
            <v>1105</v>
          </cell>
        </row>
        <row r="4806">
          <cell r="H4806" t="str">
            <v>1092465050500000004948576</v>
          </cell>
          <cell r="I4806">
            <v>-63418</v>
          </cell>
        </row>
        <row r="4807">
          <cell r="H4807" t="str">
            <v>1092465050500000010120105</v>
          </cell>
          <cell r="I4807">
            <v>-192364</v>
          </cell>
        </row>
        <row r="4808">
          <cell r="H4808" t="str">
            <v>1092465050500000012225149</v>
          </cell>
          <cell r="I4808">
            <v>-285405</v>
          </cell>
        </row>
        <row r="4809">
          <cell r="H4809" t="str">
            <v>1092465050500000026482152</v>
          </cell>
          <cell r="I4809">
            <v>-64000</v>
          </cell>
        </row>
        <row r="4810">
          <cell r="H4810" t="str">
            <v>1092465050500000026598009</v>
          </cell>
          <cell r="I4810">
            <v>-5980</v>
          </cell>
        </row>
        <row r="4811">
          <cell r="H4811" t="str">
            <v>1092465050500000036274343</v>
          </cell>
          <cell r="I4811">
            <v>-14000</v>
          </cell>
        </row>
        <row r="4812">
          <cell r="H4812" t="str">
            <v>1092465050500000083116010</v>
          </cell>
          <cell r="I4812">
            <v>-273349</v>
          </cell>
        </row>
        <row r="4813">
          <cell r="H4813" t="str">
            <v>1092465050500000083211742</v>
          </cell>
          <cell r="I4813">
            <v>-589532</v>
          </cell>
        </row>
        <row r="4814">
          <cell r="H4814" t="str">
            <v>1092465050500001015999095</v>
          </cell>
          <cell r="I4814">
            <v>-7122</v>
          </cell>
        </row>
        <row r="4815">
          <cell r="H4815" t="str">
            <v>1092465050500241807000281</v>
          </cell>
          <cell r="I4815">
            <v>-43408</v>
          </cell>
        </row>
        <row r="4816">
          <cell r="H4816" t="str">
            <v>1102465050500000007692529</v>
          </cell>
          <cell r="I4816">
            <v>-75034</v>
          </cell>
        </row>
        <row r="4817">
          <cell r="H4817" t="str">
            <v>1102465050500000007722376</v>
          </cell>
          <cell r="I4817">
            <v>-15829</v>
          </cell>
        </row>
        <row r="4818">
          <cell r="H4818" t="str">
            <v>1102465050500000007723026</v>
          </cell>
          <cell r="I4818">
            <v>-124625</v>
          </cell>
        </row>
        <row r="4819">
          <cell r="H4819" t="str">
            <v>1102465050500000007731460</v>
          </cell>
          <cell r="I4819">
            <v>-74124</v>
          </cell>
        </row>
        <row r="4820">
          <cell r="H4820" t="str">
            <v>1102465050500000012112655</v>
          </cell>
          <cell r="I4820">
            <v>-75100</v>
          </cell>
        </row>
        <row r="4821">
          <cell r="H4821" t="str">
            <v>1102465050500000012139998</v>
          </cell>
          <cell r="I4821">
            <v>-13272</v>
          </cell>
        </row>
        <row r="4822">
          <cell r="H4822" t="str">
            <v>1102465050500000016186002</v>
          </cell>
          <cell r="I4822">
            <v>-27353</v>
          </cell>
        </row>
        <row r="4823">
          <cell r="H4823" t="str">
            <v>1102465050500000016281283</v>
          </cell>
          <cell r="I4823">
            <v>-343734</v>
          </cell>
        </row>
        <row r="4824">
          <cell r="H4824" t="str">
            <v>1102465050500000020608742</v>
          </cell>
          <cell r="I4824">
            <v>-445383</v>
          </cell>
        </row>
        <row r="4825">
          <cell r="H4825" t="str">
            <v>1102465050500000026428916</v>
          </cell>
          <cell r="I4825">
            <v>-113843</v>
          </cell>
        </row>
        <row r="4826">
          <cell r="H4826" t="str">
            <v>1102465050500000026430062</v>
          </cell>
          <cell r="I4826">
            <v>-138</v>
          </cell>
        </row>
        <row r="4827">
          <cell r="H4827" t="str">
            <v>1102465050500000026500185</v>
          </cell>
          <cell r="I4827">
            <v>-10787</v>
          </cell>
        </row>
        <row r="4828">
          <cell r="H4828" t="str">
            <v>1102465050500000026589084</v>
          </cell>
          <cell r="I4828">
            <v>-28000</v>
          </cell>
        </row>
        <row r="4829">
          <cell r="H4829" t="str">
            <v>1102465050500000026596969</v>
          </cell>
          <cell r="I4829">
            <v>-39000</v>
          </cell>
        </row>
        <row r="4830">
          <cell r="H4830" t="str">
            <v>1102465050500000026601063</v>
          </cell>
          <cell r="I4830">
            <v>-93428</v>
          </cell>
        </row>
        <row r="4831">
          <cell r="H4831" t="str">
            <v>1102465050500000036066876</v>
          </cell>
          <cell r="I4831">
            <v>-17782</v>
          </cell>
        </row>
        <row r="4832">
          <cell r="H4832" t="str">
            <v>1102465050500000036145031</v>
          </cell>
          <cell r="I4832">
            <v>-249109</v>
          </cell>
        </row>
        <row r="4833">
          <cell r="H4833" t="str">
            <v>1102465050500000036152851</v>
          </cell>
          <cell r="I4833">
            <v>-86724</v>
          </cell>
        </row>
        <row r="4834">
          <cell r="H4834" t="str">
            <v>1102465050500000036154739</v>
          </cell>
          <cell r="I4834">
            <v>-28000</v>
          </cell>
        </row>
        <row r="4835">
          <cell r="H4835" t="str">
            <v>1102465050500000036156880</v>
          </cell>
          <cell r="I4835">
            <v>-6682</v>
          </cell>
        </row>
        <row r="4836">
          <cell r="H4836" t="str">
            <v>1102465050500000036158197</v>
          </cell>
          <cell r="I4836">
            <v>-54487</v>
          </cell>
        </row>
        <row r="4837">
          <cell r="H4837" t="str">
            <v>1102465050500000036167615</v>
          </cell>
          <cell r="I4837">
            <v>-1004</v>
          </cell>
        </row>
        <row r="4838">
          <cell r="H4838" t="str">
            <v>1102465050500000036182257</v>
          </cell>
          <cell r="I4838">
            <v>-12000</v>
          </cell>
        </row>
        <row r="4839">
          <cell r="H4839" t="str">
            <v>1102465050500000036184651</v>
          </cell>
          <cell r="I4839">
            <v>-11185</v>
          </cell>
        </row>
        <row r="4840">
          <cell r="H4840" t="str">
            <v>1102465050500000036205004</v>
          </cell>
          <cell r="I4840">
            <v>-58109</v>
          </cell>
        </row>
        <row r="4841">
          <cell r="H4841" t="str">
            <v>1102465050500000036274072</v>
          </cell>
          <cell r="I4841">
            <v>-35506</v>
          </cell>
        </row>
        <row r="4842">
          <cell r="H4842" t="str">
            <v>1102465050500000036301956</v>
          </cell>
          <cell r="I4842">
            <v>-31244</v>
          </cell>
        </row>
        <row r="4843">
          <cell r="H4843" t="str">
            <v>1102465050500000036304495</v>
          </cell>
          <cell r="I4843">
            <v>-10768</v>
          </cell>
        </row>
        <row r="4844">
          <cell r="H4844" t="str">
            <v>1102465050500000036304774</v>
          </cell>
          <cell r="I4844">
            <v>-279035</v>
          </cell>
        </row>
        <row r="4845">
          <cell r="H4845" t="str">
            <v>1102465050500000036305472</v>
          </cell>
          <cell r="I4845">
            <v>-250559</v>
          </cell>
        </row>
        <row r="4846">
          <cell r="H4846" t="str">
            <v>1102465050500000040755334</v>
          </cell>
          <cell r="I4846">
            <v>-60287</v>
          </cell>
        </row>
        <row r="4847">
          <cell r="H4847" t="str">
            <v>1102465050500000051581674</v>
          </cell>
          <cell r="I4847">
            <v>-8230</v>
          </cell>
        </row>
        <row r="4848">
          <cell r="H4848" t="str">
            <v>1102465050500000055144815</v>
          </cell>
          <cell r="I4848">
            <v>-10595</v>
          </cell>
        </row>
        <row r="4849">
          <cell r="H4849" t="str">
            <v>1102465050500000055150874</v>
          </cell>
          <cell r="I4849">
            <v>-17273</v>
          </cell>
        </row>
        <row r="4850">
          <cell r="H4850" t="str">
            <v>1102465050500000055156933</v>
          </cell>
          <cell r="I4850">
            <v>-125450</v>
          </cell>
        </row>
        <row r="4851">
          <cell r="H4851" t="str">
            <v>1102465050500000055165521</v>
          </cell>
          <cell r="I4851">
            <v>-181926</v>
          </cell>
        </row>
        <row r="4852">
          <cell r="H4852" t="str">
            <v>1102465050500000055178193</v>
          </cell>
          <cell r="I4852">
            <v>-142345</v>
          </cell>
        </row>
        <row r="4853">
          <cell r="H4853" t="str">
            <v>1102465050500000055180104</v>
          </cell>
          <cell r="I4853">
            <v>-10796</v>
          </cell>
        </row>
        <row r="4854">
          <cell r="H4854" t="str">
            <v>1102465050500000065745685</v>
          </cell>
          <cell r="I4854">
            <v>-18087</v>
          </cell>
        </row>
        <row r="4855">
          <cell r="H4855" t="str">
            <v>1102465050500000096352451</v>
          </cell>
          <cell r="I4855">
            <v>-251324</v>
          </cell>
        </row>
        <row r="4856">
          <cell r="H4856" t="str">
            <v>1102465050500001075220825</v>
          </cell>
          <cell r="I4856">
            <v>-23291</v>
          </cell>
        </row>
        <row r="4857">
          <cell r="H4857" t="str">
            <v>1102465050500001080180545</v>
          </cell>
          <cell r="I4857">
            <v>-7145</v>
          </cell>
        </row>
        <row r="4858">
          <cell r="H4858" t="str">
            <v>1112465050500000000000002</v>
          </cell>
          <cell r="I4858">
            <v>-18569</v>
          </cell>
        </row>
        <row r="4859">
          <cell r="H4859" t="str">
            <v>1112465050500000000000008</v>
          </cell>
          <cell r="I4859">
            <v>-370002.46</v>
          </cell>
        </row>
        <row r="4860">
          <cell r="H4860" t="str">
            <v>1112465050500000000000019</v>
          </cell>
          <cell r="I4860">
            <v>-66998</v>
          </cell>
        </row>
        <row r="4861">
          <cell r="H4861" t="str">
            <v>1112465050500000000000038</v>
          </cell>
          <cell r="I4861">
            <v>-51959</v>
          </cell>
        </row>
        <row r="4862">
          <cell r="H4862" t="str">
            <v>1112465050500000000000047</v>
          </cell>
          <cell r="I4862">
            <v>-50578</v>
          </cell>
        </row>
        <row r="4863">
          <cell r="H4863" t="str">
            <v>1112465050500000000000051</v>
          </cell>
          <cell r="I4863">
            <v>-119933</v>
          </cell>
        </row>
        <row r="4864">
          <cell r="H4864" t="str">
            <v>1112465050500000000000092</v>
          </cell>
          <cell r="I4864">
            <v>-96054</v>
          </cell>
        </row>
        <row r="4865">
          <cell r="H4865" t="str">
            <v>1112465050500000000000230</v>
          </cell>
          <cell r="I4865">
            <v>-37010</v>
          </cell>
        </row>
        <row r="4866">
          <cell r="H4866" t="str">
            <v>1112465050500000000000354</v>
          </cell>
          <cell r="I4866">
            <v>-36229</v>
          </cell>
        </row>
        <row r="4867">
          <cell r="H4867" t="str">
            <v>1112465050500000000000487</v>
          </cell>
          <cell r="I4867">
            <v>-60612</v>
          </cell>
        </row>
        <row r="4868">
          <cell r="H4868" t="str">
            <v>1112465050500000000000585</v>
          </cell>
          <cell r="I4868">
            <v>-188762</v>
          </cell>
        </row>
        <row r="4869">
          <cell r="H4869" t="str">
            <v>1112465050500000000000772</v>
          </cell>
          <cell r="I4869">
            <v>-504018</v>
          </cell>
        </row>
        <row r="4870">
          <cell r="H4870" t="str">
            <v>1112465050500000000001127</v>
          </cell>
          <cell r="I4870">
            <v>-12540</v>
          </cell>
        </row>
        <row r="4871">
          <cell r="H4871" t="str">
            <v>1112465050500000000001135</v>
          </cell>
          <cell r="I4871">
            <v>-45881</v>
          </cell>
        </row>
        <row r="4872">
          <cell r="H4872" t="str">
            <v>1112465050500000000008000</v>
          </cell>
          <cell r="I4872">
            <v>-29057</v>
          </cell>
        </row>
        <row r="4873">
          <cell r="H4873" t="str">
            <v>1112465050500000000014774</v>
          </cell>
          <cell r="I4873">
            <v>-125064</v>
          </cell>
        </row>
        <row r="4874">
          <cell r="H4874" t="str">
            <v>1112465050500000000016562</v>
          </cell>
          <cell r="I4874">
            <v>-12540</v>
          </cell>
        </row>
        <row r="4875">
          <cell r="H4875" t="str">
            <v>1112465050500000000336232</v>
          </cell>
          <cell r="I4875">
            <v>-12540</v>
          </cell>
        </row>
        <row r="4876">
          <cell r="H4876" t="str">
            <v>1112465050500000000502528</v>
          </cell>
          <cell r="I4876">
            <v>-388878</v>
          </cell>
        </row>
        <row r="4877">
          <cell r="H4877" t="str">
            <v>1112465050500000004530656</v>
          </cell>
          <cell r="I4877">
            <v>-327770</v>
          </cell>
        </row>
        <row r="4878">
          <cell r="H4878" t="str">
            <v>1112465050500000004954896</v>
          </cell>
          <cell r="I4878">
            <v>-51289</v>
          </cell>
        </row>
        <row r="4879">
          <cell r="H4879" t="str">
            <v>1112465050500000004956540</v>
          </cell>
          <cell r="I4879">
            <v>-4059</v>
          </cell>
        </row>
        <row r="4880">
          <cell r="H4880" t="str">
            <v>1112465050500000004956795</v>
          </cell>
          <cell r="I4880">
            <v>-58289</v>
          </cell>
        </row>
        <row r="4881">
          <cell r="H4881" t="str">
            <v>1112465050500000004968038</v>
          </cell>
          <cell r="I4881">
            <v>-2017279</v>
          </cell>
        </row>
        <row r="4882">
          <cell r="H4882" t="str">
            <v>1112465050500000005010164</v>
          </cell>
          <cell r="I4882">
            <v>-207307</v>
          </cell>
        </row>
        <row r="4883">
          <cell r="H4883" t="str">
            <v>1112465050500000005735233</v>
          </cell>
          <cell r="I4883">
            <v>-276733</v>
          </cell>
        </row>
        <row r="4884">
          <cell r="H4884" t="str">
            <v>1112465050500000009520890</v>
          </cell>
          <cell r="I4884">
            <v>-192966</v>
          </cell>
        </row>
        <row r="4885">
          <cell r="H4885" t="str">
            <v>1112465050500000012207555</v>
          </cell>
          <cell r="I4885">
            <v>-1187</v>
          </cell>
        </row>
        <row r="4886">
          <cell r="H4886" t="str">
            <v>1112465050500000014279097</v>
          </cell>
          <cell r="I4886">
            <v>-50000</v>
          </cell>
        </row>
        <row r="4887">
          <cell r="H4887" t="str">
            <v>1112465050500000016185368</v>
          </cell>
          <cell r="I4887">
            <v>-62478</v>
          </cell>
        </row>
        <row r="4888">
          <cell r="H4888" t="str">
            <v>1112465050500000016344087</v>
          </cell>
          <cell r="I4888">
            <v>-14007</v>
          </cell>
        </row>
        <row r="4889">
          <cell r="H4889" t="str">
            <v>1112465050500000017622870</v>
          </cell>
          <cell r="I4889">
            <v>-31003</v>
          </cell>
        </row>
        <row r="4890">
          <cell r="H4890" t="str">
            <v>1112465050500000017624751</v>
          </cell>
          <cell r="I4890">
            <v>-13000</v>
          </cell>
        </row>
        <row r="4891">
          <cell r="H4891" t="str">
            <v>1112465050500000017626282</v>
          </cell>
          <cell r="I4891">
            <v>-15000</v>
          </cell>
        </row>
        <row r="4892">
          <cell r="H4892" t="str">
            <v>1112465050500000017629007</v>
          </cell>
          <cell r="I4892">
            <v>-246750</v>
          </cell>
        </row>
        <row r="4893">
          <cell r="H4893" t="str">
            <v>1112465050500000017629224</v>
          </cell>
          <cell r="I4893">
            <v>-13000</v>
          </cell>
        </row>
        <row r="4894">
          <cell r="H4894" t="str">
            <v>1112465050500000017629466</v>
          </cell>
          <cell r="I4894">
            <v>-13000</v>
          </cell>
        </row>
        <row r="4895">
          <cell r="H4895" t="str">
            <v>1112465050500000017631922</v>
          </cell>
          <cell r="I4895">
            <v>-276791</v>
          </cell>
        </row>
        <row r="4896">
          <cell r="H4896" t="str">
            <v>1112465050500000017632335</v>
          </cell>
          <cell r="I4896">
            <v>-9841</v>
          </cell>
        </row>
        <row r="4897">
          <cell r="H4897" t="str">
            <v>1112465050500000017635351</v>
          </cell>
          <cell r="I4897">
            <v>-112000</v>
          </cell>
        </row>
        <row r="4898">
          <cell r="H4898" t="str">
            <v>1112465050500000017635880</v>
          </cell>
          <cell r="I4898">
            <v>-294194</v>
          </cell>
        </row>
        <row r="4899">
          <cell r="H4899" t="str">
            <v>1112465050500000017640782</v>
          </cell>
          <cell r="I4899">
            <v>-39000</v>
          </cell>
        </row>
        <row r="4900">
          <cell r="H4900" t="str">
            <v>1112465050500000017640934</v>
          </cell>
          <cell r="I4900">
            <v>-26000</v>
          </cell>
        </row>
        <row r="4901">
          <cell r="H4901" t="str">
            <v>1112465050500000017642357</v>
          </cell>
          <cell r="I4901">
            <v>-37058</v>
          </cell>
        </row>
        <row r="4902">
          <cell r="H4902" t="str">
            <v>1112465050500000017643272</v>
          </cell>
          <cell r="I4902">
            <v>-11387</v>
          </cell>
        </row>
        <row r="4903">
          <cell r="H4903" t="str">
            <v>1112465050500000017643775</v>
          </cell>
          <cell r="I4903">
            <v>-51170</v>
          </cell>
        </row>
        <row r="4904">
          <cell r="H4904" t="str">
            <v>1112465050500000017646127</v>
          </cell>
          <cell r="I4904">
            <v>-15795</v>
          </cell>
        </row>
        <row r="4905">
          <cell r="H4905" t="str">
            <v>1112465050500000017648148</v>
          </cell>
          <cell r="I4905">
            <v>-8000</v>
          </cell>
        </row>
        <row r="4906">
          <cell r="H4906" t="str">
            <v>1112465050500000017652196</v>
          </cell>
          <cell r="I4906">
            <v>-90209</v>
          </cell>
        </row>
        <row r="4907">
          <cell r="H4907" t="str">
            <v>1112465050500000017652389</v>
          </cell>
          <cell r="I4907">
            <v>-51954</v>
          </cell>
        </row>
        <row r="4908">
          <cell r="H4908" t="str">
            <v>1112465050500000017657069</v>
          </cell>
          <cell r="I4908">
            <v>-14000</v>
          </cell>
        </row>
        <row r="4909">
          <cell r="H4909" t="str">
            <v>1112465050500000017675696</v>
          </cell>
          <cell r="I4909">
            <v>-20000</v>
          </cell>
        </row>
        <row r="4910">
          <cell r="H4910" t="str">
            <v>1112465050500000017681407</v>
          </cell>
          <cell r="I4910">
            <v>-124603</v>
          </cell>
        </row>
        <row r="4911">
          <cell r="H4911" t="str">
            <v>1112465050500000017709362</v>
          </cell>
          <cell r="I4911">
            <v>-21242</v>
          </cell>
        </row>
        <row r="4912">
          <cell r="H4912" t="str">
            <v>1112465050500000017709745</v>
          </cell>
          <cell r="I4912">
            <v>-99366</v>
          </cell>
        </row>
        <row r="4913">
          <cell r="H4913" t="str">
            <v>1112465050500000017972272</v>
          </cell>
          <cell r="I4913">
            <v>-269896</v>
          </cell>
        </row>
        <row r="4914">
          <cell r="H4914" t="str">
            <v>1112465050500000019187780</v>
          </cell>
          <cell r="I4914">
            <v>-14000</v>
          </cell>
        </row>
        <row r="4915">
          <cell r="H4915" t="str">
            <v>1112465050500000019214149</v>
          </cell>
          <cell r="I4915">
            <v>-52157</v>
          </cell>
        </row>
        <row r="4916">
          <cell r="H4916" t="str">
            <v>1112465050500000019322830</v>
          </cell>
          <cell r="I4916">
            <v>-176063</v>
          </cell>
        </row>
        <row r="4917">
          <cell r="H4917" t="str">
            <v>1112465050500000024673413</v>
          </cell>
          <cell r="I4917">
            <v>-14000</v>
          </cell>
        </row>
        <row r="4918">
          <cell r="H4918" t="str">
            <v>1112465050500000024807649</v>
          </cell>
          <cell r="I4918">
            <v>-20000</v>
          </cell>
        </row>
        <row r="4919">
          <cell r="H4919" t="str">
            <v>1112465050500000026575061</v>
          </cell>
          <cell r="I4919">
            <v>-191108</v>
          </cell>
        </row>
        <row r="4920">
          <cell r="H4920" t="str">
            <v>1112465050500000026616613</v>
          </cell>
          <cell r="I4920">
            <v>-14000</v>
          </cell>
        </row>
        <row r="4921">
          <cell r="H4921" t="str">
            <v>1112465050500000026617758</v>
          </cell>
          <cell r="I4921">
            <v>-13000</v>
          </cell>
        </row>
        <row r="4922">
          <cell r="H4922" t="str">
            <v>1112465050500000026630010</v>
          </cell>
          <cell r="I4922">
            <v>-15822</v>
          </cell>
        </row>
        <row r="4923">
          <cell r="H4923" t="str">
            <v>1112465050500000026631995</v>
          </cell>
          <cell r="I4923">
            <v>-14000</v>
          </cell>
        </row>
        <row r="4924">
          <cell r="H4924" t="str">
            <v>1112465050500000028530788</v>
          </cell>
          <cell r="I4924">
            <v>-40000</v>
          </cell>
        </row>
        <row r="4925">
          <cell r="H4925" t="str">
            <v>1112465050500000029202082</v>
          </cell>
          <cell r="I4925">
            <v>-252000</v>
          </cell>
        </row>
        <row r="4926">
          <cell r="H4926" t="str">
            <v>1112465050500000029841974</v>
          </cell>
          <cell r="I4926">
            <v>-13000</v>
          </cell>
        </row>
        <row r="4927">
          <cell r="H4927" t="str">
            <v>1112465050500000030515961</v>
          </cell>
          <cell r="I4927">
            <v>-14000</v>
          </cell>
        </row>
        <row r="4928">
          <cell r="H4928" t="str">
            <v>1112465050500000030517555</v>
          </cell>
          <cell r="I4928">
            <v>-107077.73</v>
          </cell>
        </row>
        <row r="4929">
          <cell r="H4929" t="str">
            <v>1112465050500000030518758</v>
          </cell>
          <cell r="I4929">
            <v>-28000.01</v>
          </cell>
        </row>
        <row r="4930">
          <cell r="H4930" t="str">
            <v>1112465050500000030518860</v>
          </cell>
          <cell r="I4930">
            <v>-28000.01</v>
          </cell>
        </row>
        <row r="4931">
          <cell r="H4931" t="str">
            <v>1112465050500000032445722</v>
          </cell>
          <cell r="I4931">
            <v>-40000</v>
          </cell>
        </row>
        <row r="4932">
          <cell r="H4932" t="str">
            <v>1112465050500000034501035</v>
          </cell>
          <cell r="I4932">
            <v>-192620</v>
          </cell>
        </row>
        <row r="4933">
          <cell r="H4933" t="str">
            <v>1112465050500000040079668</v>
          </cell>
          <cell r="I4933">
            <v>-14000</v>
          </cell>
        </row>
        <row r="4934">
          <cell r="H4934" t="str">
            <v>1112465050500000040450505</v>
          </cell>
          <cell r="I4934">
            <v>-32000</v>
          </cell>
        </row>
        <row r="4935">
          <cell r="H4935" t="str">
            <v>1112465050500000040685021</v>
          </cell>
          <cell r="I4935">
            <v>-241285</v>
          </cell>
        </row>
        <row r="4936">
          <cell r="H4936" t="str">
            <v>1112465050500000040725210</v>
          </cell>
          <cell r="I4936">
            <v>-56000</v>
          </cell>
        </row>
        <row r="4937">
          <cell r="H4937" t="str">
            <v>1112465050500000040756657</v>
          </cell>
          <cell r="I4937">
            <v>-14000</v>
          </cell>
        </row>
        <row r="4938">
          <cell r="H4938" t="str">
            <v>1112465050500000040758394</v>
          </cell>
          <cell r="I4938">
            <v>-152354</v>
          </cell>
        </row>
        <row r="4939">
          <cell r="H4939" t="str">
            <v>1112465050500000040759625</v>
          </cell>
          <cell r="I4939">
            <v>-14000</v>
          </cell>
        </row>
        <row r="4940">
          <cell r="H4940" t="str">
            <v>1112465050500000040760080</v>
          </cell>
          <cell r="I4940">
            <v>-16000</v>
          </cell>
        </row>
        <row r="4941">
          <cell r="H4941" t="str">
            <v>1112465050500000040762638</v>
          </cell>
          <cell r="I4941">
            <v>-14000</v>
          </cell>
        </row>
        <row r="4942">
          <cell r="H4942" t="str">
            <v>1112465050500000040763257</v>
          </cell>
          <cell r="I4942">
            <v>-14000</v>
          </cell>
        </row>
        <row r="4943">
          <cell r="H4943" t="str">
            <v>1112465050500000040764643</v>
          </cell>
          <cell r="I4943">
            <v>-28000</v>
          </cell>
        </row>
        <row r="4944">
          <cell r="H4944" t="str">
            <v>1112465050500000040767070</v>
          </cell>
          <cell r="I4944">
            <v>-423570</v>
          </cell>
        </row>
        <row r="4945">
          <cell r="H4945" t="str">
            <v>1112465050500000040768145</v>
          </cell>
          <cell r="I4945">
            <v>-25000</v>
          </cell>
        </row>
        <row r="4946">
          <cell r="H4946" t="str">
            <v>1112465050500000040769376</v>
          </cell>
          <cell r="I4946">
            <v>-299639</v>
          </cell>
        </row>
        <row r="4947">
          <cell r="H4947" t="str">
            <v>1112465050500000040772053</v>
          </cell>
          <cell r="I4947">
            <v>-6789</v>
          </cell>
        </row>
        <row r="4948">
          <cell r="H4948" t="str">
            <v>1112465050500000040774881</v>
          </cell>
          <cell r="I4948">
            <v>-23871</v>
          </cell>
        </row>
        <row r="4949">
          <cell r="H4949" t="str">
            <v>1112465050500000040781367</v>
          </cell>
          <cell r="I4949">
            <v>-14362</v>
          </cell>
        </row>
        <row r="4950">
          <cell r="H4950" t="str">
            <v>1112465050500000040782156</v>
          </cell>
          <cell r="I4950">
            <v>-120000</v>
          </cell>
        </row>
        <row r="4951">
          <cell r="H4951" t="str">
            <v>1112465050500000040783751</v>
          </cell>
          <cell r="I4951">
            <v>-61868</v>
          </cell>
        </row>
        <row r="4952">
          <cell r="H4952" t="str">
            <v>1112465050500000040784309</v>
          </cell>
          <cell r="I4952">
            <v>-13162</v>
          </cell>
        </row>
        <row r="4953">
          <cell r="H4953" t="str">
            <v>1112465050500000040784981</v>
          </cell>
          <cell r="I4953">
            <v>-39162</v>
          </cell>
        </row>
        <row r="4954">
          <cell r="H4954" t="str">
            <v>1112465050500000050008315</v>
          </cell>
          <cell r="I4954">
            <v>-45243</v>
          </cell>
        </row>
        <row r="4955">
          <cell r="H4955" t="str">
            <v>1112465050500000051601407</v>
          </cell>
          <cell r="I4955">
            <v>-196000</v>
          </cell>
        </row>
        <row r="4956">
          <cell r="H4956" t="str">
            <v>1112465050500000055059590</v>
          </cell>
          <cell r="I4956">
            <v>-10000</v>
          </cell>
        </row>
        <row r="4957">
          <cell r="H4957" t="str">
            <v>1112465050500000055171301</v>
          </cell>
          <cell r="I4957">
            <v>-31264</v>
          </cell>
        </row>
        <row r="4958">
          <cell r="H4958" t="str">
            <v>1112465050500000083092068</v>
          </cell>
          <cell r="I4958">
            <v>-10000</v>
          </cell>
        </row>
        <row r="4959">
          <cell r="H4959" t="str">
            <v>1112465050500000096352944</v>
          </cell>
          <cell r="I4959">
            <v>-4000</v>
          </cell>
        </row>
        <row r="4960">
          <cell r="H4960" t="str">
            <v>1112465050500000097425831</v>
          </cell>
          <cell r="I4960">
            <v>-9275</v>
          </cell>
        </row>
        <row r="4961">
          <cell r="H4961" t="str">
            <v>1112465050500000176825461</v>
          </cell>
          <cell r="I4961">
            <v>-49282</v>
          </cell>
        </row>
        <row r="4962">
          <cell r="H4962" t="str">
            <v>1112465050500000420000525</v>
          </cell>
          <cell r="I4962">
            <v>-25080</v>
          </cell>
        </row>
        <row r="4963">
          <cell r="H4963" t="str">
            <v>1112465050500000800255500</v>
          </cell>
          <cell r="I4963">
            <v>-99275</v>
          </cell>
        </row>
        <row r="4964">
          <cell r="H4964" t="str">
            <v>1112465050500000828000171</v>
          </cell>
          <cell r="I4964">
            <v>-487633</v>
          </cell>
        </row>
        <row r="4965">
          <cell r="H4965" t="str">
            <v>1112465050500000828000243</v>
          </cell>
          <cell r="I4965">
            <v>-61017</v>
          </cell>
        </row>
        <row r="4966">
          <cell r="H4966" t="str">
            <v>1112465050500000828001548</v>
          </cell>
          <cell r="I4966">
            <v>-27320</v>
          </cell>
        </row>
        <row r="4967">
          <cell r="H4967" t="str">
            <v>1112465050500000891190079</v>
          </cell>
          <cell r="I4967">
            <v>-94327</v>
          </cell>
        </row>
        <row r="4968">
          <cell r="H4968" t="str">
            <v>1112465050500000891190383</v>
          </cell>
          <cell r="I4968">
            <v>-40536</v>
          </cell>
        </row>
        <row r="4969">
          <cell r="H4969" t="str">
            <v>1112465050500008000187831</v>
          </cell>
          <cell r="I4969">
            <v>-3933305.8</v>
          </cell>
        </row>
        <row r="4970">
          <cell r="H4970" t="str">
            <v>1112465050500095112800019</v>
          </cell>
          <cell r="I4970">
            <v>-83502</v>
          </cell>
        </row>
        <row r="4971">
          <cell r="H4971" t="str">
            <v>1122465050500000012187845</v>
          </cell>
          <cell r="I4971">
            <v>-9957</v>
          </cell>
        </row>
        <row r="4972">
          <cell r="H4972" t="str">
            <v>1122465050500000040075074</v>
          </cell>
          <cell r="I4972">
            <v>-12000</v>
          </cell>
        </row>
        <row r="4973">
          <cell r="H4973" t="str">
            <v>1122465050500000050932871</v>
          </cell>
          <cell r="I4973">
            <v>-800</v>
          </cell>
        </row>
        <row r="4974">
          <cell r="H4974" t="str">
            <v>1122465050500000055059309</v>
          </cell>
          <cell r="I4974">
            <v>-2829</v>
          </cell>
        </row>
        <row r="4975">
          <cell r="H4975" t="str">
            <v>1122465050500000055062056</v>
          </cell>
          <cell r="I4975">
            <v>-6591</v>
          </cell>
        </row>
        <row r="4976">
          <cell r="H4976" t="str">
            <v>1122465050500000055066360</v>
          </cell>
          <cell r="I4976">
            <v>-2845</v>
          </cell>
        </row>
        <row r="4977">
          <cell r="H4977" t="str">
            <v>1122465050500000055068054</v>
          </cell>
          <cell r="I4977">
            <v>-24230</v>
          </cell>
        </row>
        <row r="4978">
          <cell r="H4978" t="str">
            <v>1122465050500000055069649</v>
          </cell>
          <cell r="I4978">
            <v>-602</v>
          </cell>
        </row>
        <row r="4979">
          <cell r="H4979" t="str">
            <v>1122465050500000066711367</v>
          </cell>
          <cell r="I4979">
            <v>-8682</v>
          </cell>
        </row>
        <row r="4980">
          <cell r="H4980" t="str">
            <v>1122465050500000071215697</v>
          </cell>
          <cell r="I4980">
            <v>-1557</v>
          </cell>
        </row>
        <row r="4981">
          <cell r="H4981" t="str">
            <v>1132465050500000004168331</v>
          </cell>
          <cell r="I4981">
            <v>-19011</v>
          </cell>
        </row>
        <row r="4982">
          <cell r="H4982" t="str">
            <v>1132465050500000004751241</v>
          </cell>
          <cell r="I4982">
            <v>-8134</v>
          </cell>
        </row>
        <row r="4983">
          <cell r="H4983" t="str">
            <v>1132465050500000004896248</v>
          </cell>
          <cell r="I4983">
            <v>-7429</v>
          </cell>
        </row>
        <row r="4984">
          <cell r="H4984" t="str">
            <v>1132465050500000004920008</v>
          </cell>
          <cell r="I4984">
            <v>-176411</v>
          </cell>
        </row>
        <row r="4985">
          <cell r="H4985" t="str">
            <v>1132465050500000007694435</v>
          </cell>
          <cell r="I4985">
            <v>-18097</v>
          </cell>
        </row>
        <row r="4986">
          <cell r="H4986" t="str">
            <v>1132465050500000010537865</v>
          </cell>
          <cell r="I4986">
            <v>-1239</v>
          </cell>
        </row>
        <row r="4987">
          <cell r="H4987" t="str">
            <v>1132465050500000012111516</v>
          </cell>
          <cell r="I4987">
            <v>-32115</v>
          </cell>
        </row>
        <row r="4988">
          <cell r="H4988" t="str">
            <v>1132465050500000012205234</v>
          </cell>
          <cell r="I4988">
            <v>-1503</v>
          </cell>
        </row>
        <row r="4989">
          <cell r="H4989" t="str">
            <v>1132465050500000012205781</v>
          </cell>
          <cell r="I4989">
            <v>-46215</v>
          </cell>
        </row>
        <row r="4990">
          <cell r="H4990" t="str">
            <v>1132465050500000012210744</v>
          </cell>
          <cell r="I4990">
            <v>-2755</v>
          </cell>
        </row>
        <row r="4991">
          <cell r="H4991" t="str">
            <v>1132465050500000019600514</v>
          </cell>
          <cell r="I4991">
            <v>-65316</v>
          </cell>
        </row>
        <row r="4992">
          <cell r="H4992" t="str">
            <v>1132465050500000026429791</v>
          </cell>
          <cell r="I4992">
            <v>-9655</v>
          </cell>
        </row>
        <row r="4993">
          <cell r="H4993" t="str">
            <v>1132465050500000026471368</v>
          </cell>
          <cell r="I4993">
            <v>-546</v>
          </cell>
        </row>
        <row r="4994">
          <cell r="H4994" t="str">
            <v>1132465050500000026471478</v>
          </cell>
          <cell r="I4994">
            <v>-130415</v>
          </cell>
        </row>
        <row r="4995">
          <cell r="H4995" t="str">
            <v>1132465050500000026471564</v>
          </cell>
          <cell r="I4995">
            <v>-14000</v>
          </cell>
        </row>
        <row r="4996">
          <cell r="H4996" t="str">
            <v>1132465050500000026471956</v>
          </cell>
          <cell r="I4996">
            <v>-6625</v>
          </cell>
        </row>
        <row r="4997">
          <cell r="H4997" t="str">
            <v>1132465050500000026472355</v>
          </cell>
          <cell r="I4997">
            <v>-5571</v>
          </cell>
        </row>
        <row r="4998">
          <cell r="H4998" t="str">
            <v>1132465050500000028565273</v>
          </cell>
          <cell r="I4998">
            <v>-264371</v>
          </cell>
        </row>
        <row r="4999">
          <cell r="H4999" t="str">
            <v>1132465050500000083224048</v>
          </cell>
          <cell r="I4999">
            <v>-15528</v>
          </cell>
        </row>
        <row r="5000">
          <cell r="H5000" t="str">
            <v>1132465050500001006528330</v>
          </cell>
          <cell r="I5000">
            <v>-4495</v>
          </cell>
        </row>
        <row r="5001">
          <cell r="H5001" t="str">
            <v>1142465050500000026477335</v>
          </cell>
          <cell r="I5001">
            <v>-40000</v>
          </cell>
        </row>
        <row r="5002">
          <cell r="H5002" t="str">
            <v>10124650510</v>
          </cell>
          <cell r="I5002">
            <v>-2418624</v>
          </cell>
        </row>
        <row r="5003">
          <cell r="H5003" t="str">
            <v>10324650510</v>
          </cell>
          <cell r="I5003">
            <v>-25784</v>
          </cell>
        </row>
        <row r="5004">
          <cell r="H5004" t="str">
            <v>10724650510</v>
          </cell>
          <cell r="I5004">
            <v>-103929</v>
          </cell>
        </row>
        <row r="5005">
          <cell r="H5005" t="str">
            <v>10824650510</v>
          </cell>
          <cell r="I5005">
            <v>-26524</v>
          </cell>
        </row>
        <row r="5006">
          <cell r="H5006" t="str">
            <v>10924650510</v>
          </cell>
          <cell r="I5006">
            <v>-102866</v>
          </cell>
        </row>
        <row r="5007">
          <cell r="H5007" t="str">
            <v>11024650510</v>
          </cell>
          <cell r="I5007">
            <v>-56796</v>
          </cell>
        </row>
        <row r="5008">
          <cell r="H5008" t="str">
            <v>11124650510</v>
          </cell>
          <cell r="I5008">
            <v>-38965408.07</v>
          </cell>
        </row>
        <row r="5009">
          <cell r="H5009" t="str">
            <v>11324650510</v>
          </cell>
          <cell r="I5009">
            <v>-5209</v>
          </cell>
        </row>
        <row r="5010">
          <cell r="H5010" t="str">
            <v>102246510</v>
          </cell>
          <cell r="I5010">
            <v>-1528477</v>
          </cell>
        </row>
        <row r="5011">
          <cell r="H5011" t="str">
            <v>111246510</v>
          </cell>
          <cell r="I5011">
            <v>-26743731</v>
          </cell>
        </row>
        <row r="5012">
          <cell r="H5012" t="str">
            <v>685246510</v>
          </cell>
          <cell r="I5012">
            <v>-51161193</v>
          </cell>
        </row>
        <row r="5013">
          <cell r="H5013" t="str">
            <v>1022465100500002105199901</v>
          </cell>
          <cell r="I5013">
            <v>-231057</v>
          </cell>
        </row>
        <row r="5014">
          <cell r="H5014" t="str">
            <v>1022465100500002105200101</v>
          </cell>
          <cell r="I5014">
            <v>-1297420</v>
          </cell>
        </row>
        <row r="5015">
          <cell r="H5015" t="str">
            <v>11124651010</v>
          </cell>
          <cell r="I5015">
            <v>-26743731</v>
          </cell>
        </row>
        <row r="5016">
          <cell r="H5016" t="str">
            <v>68524651010</v>
          </cell>
          <cell r="I5016">
            <v>-51161193</v>
          </cell>
        </row>
        <row r="5017">
          <cell r="H5017" t="str">
            <v>101246520</v>
          </cell>
          <cell r="I5017">
            <v>-32041695</v>
          </cell>
        </row>
        <row r="5018">
          <cell r="H5018" t="str">
            <v>102246520</v>
          </cell>
          <cell r="I5018">
            <v>-5395663</v>
          </cell>
        </row>
        <row r="5019">
          <cell r="H5019" t="str">
            <v>103246520</v>
          </cell>
          <cell r="I5019">
            <v>-995919</v>
          </cell>
        </row>
        <row r="5020">
          <cell r="H5020" t="str">
            <v>104246520</v>
          </cell>
          <cell r="I5020">
            <v>-2230339</v>
          </cell>
        </row>
        <row r="5021">
          <cell r="H5021" t="str">
            <v>105246520</v>
          </cell>
          <cell r="I5021">
            <v>-2493582</v>
          </cell>
        </row>
        <row r="5022">
          <cell r="H5022" t="str">
            <v>107246520</v>
          </cell>
          <cell r="I5022">
            <v>-555541</v>
          </cell>
        </row>
        <row r="5023">
          <cell r="H5023" t="str">
            <v>108246520</v>
          </cell>
          <cell r="I5023">
            <v>-495844.8</v>
          </cell>
        </row>
        <row r="5024">
          <cell r="H5024" t="str">
            <v>109246520</v>
          </cell>
          <cell r="I5024">
            <v>-1084237</v>
          </cell>
        </row>
        <row r="5025">
          <cell r="H5025" t="str">
            <v>110246520</v>
          </cell>
          <cell r="I5025">
            <v>-2156298</v>
          </cell>
        </row>
        <row r="5026">
          <cell r="H5026" t="str">
            <v>111246520</v>
          </cell>
          <cell r="I5026">
            <v>-4576027</v>
          </cell>
        </row>
        <row r="5027">
          <cell r="H5027" t="str">
            <v>112246520</v>
          </cell>
          <cell r="I5027">
            <v>-765834</v>
          </cell>
        </row>
        <row r="5028">
          <cell r="H5028" t="str">
            <v>113246520</v>
          </cell>
          <cell r="I5028">
            <v>-1739259</v>
          </cell>
        </row>
        <row r="5029">
          <cell r="H5029" t="str">
            <v>114246520</v>
          </cell>
          <cell r="I5029">
            <v>-607701</v>
          </cell>
        </row>
        <row r="5030">
          <cell r="H5030" t="str">
            <v>1012465204000000200620078</v>
          </cell>
          <cell r="I5030">
            <v>-143370</v>
          </cell>
        </row>
        <row r="5031">
          <cell r="H5031" t="str">
            <v>1012465204000000200620079</v>
          </cell>
          <cell r="I5031">
            <v>-9121851</v>
          </cell>
        </row>
        <row r="5032">
          <cell r="H5032" t="str">
            <v>1022465204000000200620078</v>
          </cell>
          <cell r="I5032">
            <v>-40909</v>
          </cell>
        </row>
        <row r="5033">
          <cell r="H5033" t="str">
            <v>1022465204000000200620079</v>
          </cell>
          <cell r="I5033">
            <v>-2048970</v>
          </cell>
        </row>
        <row r="5034">
          <cell r="H5034" t="str">
            <v>1032465204000000200620078</v>
          </cell>
          <cell r="I5034">
            <v>-11528</v>
          </cell>
        </row>
        <row r="5035">
          <cell r="H5035" t="str">
            <v>1032465204000000200620079</v>
          </cell>
          <cell r="I5035">
            <v>-468858</v>
          </cell>
        </row>
        <row r="5036">
          <cell r="H5036" t="str">
            <v>1042465204000000200620078</v>
          </cell>
          <cell r="I5036">
            <v>-3860</v>
          </cell>
        </row>
        <row r="5037">
          <cell r="H5037" t="str">
            <v>1042465204000000200620079</v>
          </cell>
          <cell r="I5037">
            <v>-1403084</v>
          </cell>
        </row>
        <row r="5038">
          <cell r="H5038" t="str">
            <v>1052465204000000200620078</v>
          </cell>
          <cell r="I5038">
            <v>-21790</v>
          </cell>
        </row>
        <row r="5039">
          <cell r="H5039" t="str">
            <v>1052465204000000200620079</v>
          </cell>
          <cell r="I5039">
            <v>-865612</v>
          </cell>
        </row>
        <row r="5040">
          <cell r="H5040" t="str">
            <v>1072465204000000200620078</v>
          </cell>
          <cell r="I5040">
            <v>-10932</v>
          </cell>
        </row>
        <row r="5041">
          <cell r="H5041" t="str">
            <v>1072465204000000200620079</v>
          </cell>
          <cell r="I5041">
            <v>-226107</v>
          </cell>
        </row>
        <row r="5042">
          <cell r="H5042" t="str">
            <v>1082465204000000200620078</v>
          </cell>
          <cell r="I5042">
            <v>-16196</v>
          </cell>
        </row>
        <row r="5043">
          <cell r="H5043" t="str">
            <v>1082465204000000200620079</v>
          </cell>
          <cell r="I5043">
            <v>-163997</v>
          </cell>
        </row>
        <row r="5044">
          <cell r="H5044" t="str">
            <v>1092465204000000200620078</v>
          </cell>
          <cell r="I5044">
            <v>-40273</v>
          </cell>
        </row>
        <row r="5045">
          <cell r="H5045" t="str">
            <v>1092465204000000200620079</v>
          </cell>
          <cell r="I5045">
            <v>-554058</v>
          </cell>
        </row>
        <row r="5046">
          <cell r="H5046" t="str">
            <v>1102465204000000200620078</v>
          </cell>
          <cell r="I5046">
            <v>-8987</v>
          </cell>
        </row>
        <row r="5047">
          <cell r="H5047" t="str">
            <v>1102465204000000200620079</v>
          </cell>
          <cell r="I5047">
            <v>-868679</v>
          </cell>
        </row>
        <row r="5048">
          <cell r="H5048" t="str">
            <v>1112465204000000200620078</v>
          </cell>
          <cell r="I5048">
            <v>-7235</v>
          </cell>
        </row>
        <row r="5049">
          <cell r="H5049" t="str">
            <v>1112465204000000200620079</v>
          </cell>
          <cell r="I5049">
            <v>-1065394</v>
          </cell>
        </row>
        <row r="5050">
          <cell r="H5050" t="str">
            <v>1122465204000000200620078</v>
          </cell>
          <cell r="I5050">
            <v>-7571</v>
          </cell>
        </row>
        <row r="5051">
          <cell r="H5051" t="str">
            <v>1122465204000000200620079</v>
          </cell>
          <cell r="I5051">
            <v>-387658</v>
          </cell>
        </row>
        <row r="5052">
          <cell r="H5052" t="str">
            <v>1132465204000000200620078</v>
          </cell>
          <cell r="I5052">
            <v>-7043</v>
          </cell>
        </row>
        <row r="5053">
          <cell r="H5053" t="str">
            <v>1132465204000000200620079</v>
          </cell>
          <cell r="I5053">
            <v>-623180</v>
          </cell>
        </row>
        <row r="5054">
          <cell r="H5054" t="str">
            <v>1012465204500000200720089</v>
          </cell>
          <cell r="I5054">
            <v>-22776474</v>
          </cell>
        </row>
        <row r="5055">
          <cell r="H5055" t="str">
            <v>1022465204500000200720089</v>
          </cell>
          <cell r="I5055">
            <v>-3305784</v>
          </cell>
        </row>
        <row r="5056">
          <cell r="H5056" t="str">
            <v>1032465204500000200720089</v>
          </cell>
          <cell r="I5056">
            <v>-515533</v>
          </cell>
        </row>
        <row r="5057">
          <cell r="H5057" t="str">
            <v>1042465204500000200720088</v>
          </cell>
          <cell r="I5057">
            <v>317</v>
          </cell>
        </row>
        <row r="5058">
          <cell r="H5058" t="str">
            <v>1042465204500000200720089</v>
          </cell>
          <cell r="I5058">
            <v>-823712</v>
          </cell>
        </row>
        <row r="5059">
          <cell r="H5059" t="str">
            <v>1052465204500000200720089</v>
          </cell>
          <cell r="I5059">
            <v>-1606180</v>
          </cell>
        </row>
        <row r="5060">
          <cell r="H5060" t="str">
            <v>1072465204500000200720089</v>
          </cell>
          <cell r="I5060">
            <v>-318502</v>
          </cell>
        </row>
        <row r="5061">
          <cell r="H5061" t="str">
            <v>1082465204500000200720089</v>
          </cell>
          <cell r="I5061">
            <v>-315651.8</v>
          </cell>
        </row>
        <row r="5062">
          <cell r="H5062" t="str">
            <v>1092465204500000200720089</v>
          </cell>
          <cell r="I5062">
            <v>-489906</v>
          </cell>
        </row>
        <row r="5063">
          <cell r="H5063" t="str">
            <v>1102465204500000200720089</v>
          </cell>
          <cell r="I5063">
            <v>-1278632</v>
          </cell>
        </row>
        <row r="5064">
          <cell r="H5064" t="str">
            <v>1112465204500000200720089</v>
          </cell>
          <cell r="I5064">
            <v>-3503398</v>
          </cell>
        </row>
        <row r="5065">
          <cell r="H5065" t="str">
            <v>1122465204500000200720089</v>
          </cell>
          <cell r="I5065">
            <v>-370605</v>
          </cell>
        </row>
        <row r="5066">
          <cell r="H5066" t="str">
            <v>1132465204500000200720089</v>
          </cell>
          <cell r="I5066">
            <v>-1109036</v>
          </cell>
        </row>
        <row r="5067">
          <cell r="H5067" t="str">
            <v>1142465204500000200720089</v>
          </cell>
          <cell r="I5067">
            <v>-607701</v>
          </cell>
        </row>
        <row r="5068">
          <cell r="H5068" t="str">
            <v>6852470</v>
          </cell>
          <cell r="I5068">
            <v>-256349225</v>
          </cell>
        </row>
        <row r="5069">
          <cell r="H5069" t="str">
            <v>68524700300008600029644</v>
          </cell>
          <cell r="I5069">
            <v>-256349225</v>
          </cell>
        </row>
        <row r="5070">
          <cell r="H5070" t="str">
            <v>1012495</v>
          </cell>
          <cell r="I5070">
            <v>-7284572</v>
          </cell>
        </row>
        <row r="5071">
          <cell r="H5071" t="str">
            <v>1022495</v>
          </cell>
          <cell r="I5071">
            <v>-16869704</v>
          </cell>
        </row>
        <row r="5072">
          <cell r="H5072" t="str">
            <v>1042495</v>
          </cell>
          <cell r="I5072">
            <v>-759713</v>
          </cell>
        </row>
        <row r="5073">
          <cell r="H5073" t="str">
            <v>1052495</v>
          </cell>
          <cell r="I5073">
            <v>-269812</v>
          </cell>
        </row>
        <row r="5074">
          <cell r="H5074" t="str">
            <v>1072495</v>
          </cell>
          <cell r="I5074">
            <v>-221362</v>
          </cell>
        </row>
        <row r="5075">
          <cell r="H5075" t="str">
            <v>1082495</v>
          </cell>
          <cell r="I5075">
            <v>-131834</v>
          </cell>
        </row>
        <row r="5076">
          <cell r="H5076" t="str">
            <v>1092495</v>
          </cell>
          <cell r="I5076">
            <v>-229037</v>
          </cell>
        </row>
        <row r="5077">
          <cell r="H5077" t="str">
            <v>1102495</v>
          </cell>
          <cell r="I5077">
            <v>-918684</v>
          </cell>
        </row>
        <row r="5078">
          <cell r="H5078" t="str">
            <v>1112495</v>
          </cell>
          <cell r="I5078">
            <v>-4625031</v>
          </cell>
        </row>
        <row r="5079">
          <cell r="H5079" t="str">
            <v>1122495</v>
          </cell>
          <cell r="I5079">
            <v>-2300090</v>
          </cell>
        </row>
        <row r="5080">
          <cell r="H5080" t="str">
            <v>1132495</v>
          </cell>
          <cell r="I5080">
            <v>-2913257</v>
          </cell>
        </row>
        <row r="5081">
          <cell r="H5081" t="str">
            <v>1142495</v>
          </cell>
          <cell r="I5081">
            <v>-1050523</v>
          </cell>
        </row>
        <row r="5082">
          <cell r="H5082" t="str">
            <v>6852495</v>
          </cell>
          <cell r="I5082">
            <v>-285832218</v>
          </cell>
        </row>
        <row r="5083">
          <cell r="H5083" t="str">
            <v>11324953000000036160098</v>
          </cell>
          <cell r="I5083">
            <v>-10000</v>
          </cell>
        </row>
        <row r="5084">
          <cell r="H5084" t="str">
            <v>11324953000000064517125</v>
          </cell>
          <cell r="I5084">
            <v>-151747</v>
          </cell>
        </row>
        <row r="5085">
          <cell r="H5085" t="str">
            <v>11324953000000083253741</v>
          </cell>
          <cell r="I5085">
            <v>-2217</v>
          </cell>
        </row>
        <row r="5086">
          <cell r="H5086" t="str">
            <v>10124959500000000149213</v>
          </cell>
          <cell r="I5086">
            <v>-206732</v>
          </cell>
        </row>
        <row r="5087">
          <cell r="H5087" t="str">
            <v>10124959500000011314242</v>
          </cell>
          <cell r="I5087">
            <v>-35500</v>
          </cell>
        </row>
        <row r="5088">
          <cell r="H5088" t="str">
            <v>10124959500000012096815</v>
          </cell>
          <cell r="I5088">
            <v>-79600</v>
          </cell>
        </row>
        <row r="5089">
          <cell r="H5089" t="str">
            <v>10124959500000012108457</v>
          </cell>
          <cell r="I5089">
            <v>-322607</v>
          </cell>
        </row>
        <row r="5090">
          <cell r="H5090" t="str">
            <v>10124959500000012118538</v>
          </cell>
          <cell r="I5090">
            <v>-204686</v>
          </cell>
        </row>
        <row r="5091">
          <cell r="H5091" t="str">
            <v>10124959500000012124789</v>
          </cell>
          <cell r="I5091">
            <v>-219952</v>
          </cell>
        </row>
        <row r="5092">
          <cell r="H5092" t="str">
            <v>10124959500000012139003</v>
          </cell>
          <cell r="I5092">
            <v>-122066</v>
          </cell>
        </row>
        <row r="5093">
          <cell r="H5093" t="str">
            <v>10124959500000019173043</v>
          </cell>
          <cell r="I5093">
            <v>-44115</v>
          </cell>
        </row>
        <row r="5094">
          <cell r="H5094" t="str">
            <v>10124959500000026413328</v>
          </cell>
          <cell r="I5094">
            <v>-44982</v>
          </cell>
        </row>
        <row r="5095">
          <cell r="H5095" t="str">
            <v>10124959500000026422858</v>
          </cell>
          <cell r="I5095">
            <v>-3333</v>
          </cell>
        </row>
        <row r="5096">
          <cell r="H5096" t="str">
            <v>10124959500000026423164</v>
          </cell>
          <cell r="I5096">
            <v>-28425</v>
          </cell>
        </row>
        <row r="5097">
          <cell r="H5097" t="str">
            <v>10124959500000026460306</v>
          </cell>
          <cell r="I5097">
            <v>-63900</v>
          </cell>
        </row>
        <row r="5098">
          <cell r="H5098" t="str">
            <v>10124959500000026509345</v>
          </cell>
          <cell r="I5098">
            <v>-120587</v>
          </cell>
        </row>
        <row r="5099">
          <cell r="H5099" t="str">
            <v>10124959500000028565253</v>
          </cell>
          <cell r="I5099">
            <v>-69200</v>
          </cell>
        </row>
        <row r="5100">
          <cell r="H5100" t="str">
            <v>10124959500000028709791</v>
          </cell>
          <cell r="I5100">
            <v>-444168</v>
          </cell>
        </row>
        <row r="5101">
          <cell r="H5101" t="str">
            <v>10124959500000036145822</v>
          </cell>
          <cell r="I5101">
            <v>-115200</v>
          </cell>
        </row>
        <row r="5102">
          <cell r="H5102" t="str">
            <v>10124959500000036159165</v>
          </cell>
          <cell r="I5102">
            <v>-14970</v>
          </cell>
        </row>
        <row r="5103">
          <cell r="H5103" t="str">
            <v>10124959500000036173598</v>
          </cell>
          <cell r="I5103">
            <v>-8000</v>
          </cell>
        </row>
        <row r="5104">
          <cell r="H5104" t="str">
            <v>10124959500000036175606</v>
          </cell>
          <cell r="I5104">
            <v>-2255250</v>
          </cell>
        </row>
        <row r="5105">
          <cell r="H5105" t="str">
            <v>10124959500000036179173</v>
          </cell>
          <cell r="I5105">
            <v>-32000</v>
          </cell>
        </row>
        <row r="5106">
          <cell r="H5106" t="str">
            <v>10124959500000036183431</v>
          </cell>
          <cell r="I5106">
            <v>-51615</v>
          </cell>
        </row>
        <row r="5107">
          <cell r="H5107" t="str">
            <v>10124959500000036260065</v>
          </cell>
          <cell r="I5107">
            <v>-86328</v>
          </cell>
        </row>
        <row r="5108">
          <cell r="H5108" t="str">
            <v>10124959500000043476222</v>
          </cell>
          <cell r="I5108">
            <v>-85899</v>
          </cell>
        </row>
        <row r="5109">
          <cell r="H5109" t="str">
            <v>10124959500000051802388</v>
          </cell>
          <cell r="I5109">
            <v>-837206</v>
          </cell>
        </row>
        <row r="5110">
          <cell r="H5110" t="str">
            <v>10124959500000055159178</v>
          </cell>
          <cell r="I5110">
            <v>-47089</v>
          </cell>
        </row>
        <row r="5111">
          <cell r="H5111" t="str">
            <v>10124959500000055161991</v>
          </cell>
          <cell r="I5111">
            <v>-67300</v>
          </cell>
        </row>
        <row r="5112">
          <cell r="H5112" t="str">
            <v>10124959500000083085435</v>
          </cell>
          <cell r="I5112">
            <v>-110959</v>
          </cell>
        </row>
        <row r="5113">
          <cell r="H5113" t="str">
            <v>10124959500001075218474</v>
          </cell>
          <cell r="I5113">
            <v>-78500</v>
          </cell>
        </row>
        <row r="5114">
          <cell r="H5114" t="str">
            <v>10124959500008002552723</v>
          </cell>
          <cell r="I5114">
            <v>-197679</v>
          </cell>
        </row>
        <row r="5115">
          <cell r="H5115" t="str">
            <v>10124959500008130028828</v>
          </cell>
          <cell r="I5115">
            <v>-348898</v>
          </cell>
        </row>
        <row r="5116">
          <cell r="H5116" t="str">
            <v>10124959500008600349215</v>
          </cell>
          <cell r="I5116">
            <v>-752465</v>
          </cell>
        </row>
        <row r="5117">
          <cell r="H5117" t="str">
            <v>10124959500008911015774</v>
          </cell>
          <cell r="I5117">
            <v>-45361</v>
          </cell>
        </row>
        <row r="5118">
          <cell r="H5118" t="str">
            <v>10124959500008911800240</v>
          </cell>
          <cell r="I5118">
            <v>-140000</v>
          </cell>
        </row>
        <row r="5119">
          <cell r="H5119" t="str">
            <v>10224959500000000023542</v>
          </cell>
          <cell r="I5119">
            <v>-6903</v>
          </cell>
        </row>
        <row r="5120">
          <cell r="H5120" t="str">
            <v>10224959500000000023821</v>
          </cell>
          <cell r="I5120">
            <v>-12540</v>
          </cell>
        </row>
        <row r="5121">
          <cell r="H5121" t="str">
            <v>10224959500000004441826</v>
          </cell>
          <cell r="I5121">
            <v>-60000</v>
          </cell>
        </row>
        <row r="5122">
          <cell r="H5122" t="str">
            <v>10224959500000006681769</v>
          </cell>
          <cell r="I5122">
            <v>-516515</v>
          </cell>
        </row>
        <row r="5123">
          <cell r="H5123" t="str">
            <v>10224959500000012141811</v>
          </cell>
          <cell r="I5123">
            <v>-34479</v>
          </cell>
        </row>
        <row r="5124">
          <cell r="H5124" t="str">
            <v>10224959500000012223929</v>
          </cell>
          <cell r="I5124">
            <v>-20457</v>
          </cell>
        </row>
        <row r="5125">
          <cell r="H5125" t="str">
            <v>10224959500000012226359</v>
          </cell>
          <cell r="I5125">
            <v>-100000</v>
          </cell>
        </row>
        <row r="5126">
          <cell r="H5126" t="str">
            <v>10224959500000012234033</v>
          </cell>
          <cell r="I5126">
            <v>-10868</v>
          </cell>
        </row>
        <row r="5127">
          <cell r="H5127" t="str">
            <v>10224959500000015985965</v>
          </cell>
          <cell r="I5127">
            <v>-14979</v>
          </cell>
        </row>
        <row r="5128">
          <cell r="H5128" t="str">
            <v>10224959500000025319506</v>
          </cell>
          <cell r="I5128">
            <v>-63355</v>
          </cell>
        </row>
        <row r="5129">
          <cell r="H5129" t="str">
            <v>10224959500000026570120</v>
          </cell>
          <cell r="I5129">
            <v>-185030</v>
          </cell>
        </row>
        <row r="5130">
          <cell r="H5130" t="str">
            <v>10224959500000036273583</v>
          </cell>
          <cell r="I5130">
            <v>-21133</v>
          </cell>
        </row>
        <row r="5131">
          <cell r="H5131" t="str">
            <v>10224959500000036284319</v>
          </cell>
          <cell r="I5131">
            <v>-79862</v>
          </cell>
        </row>
        <row r="5132">
          <cell r="H5132" t="str">
            <v>10224959500000362743391</v>
          </cell>
          <cell r="I5132">
            <v>-5153</v>
          </cell>
        </row>
        <row r="5133">
          <cell r="H5133" t="str">
            <v>10224959500008000105821</v>
          </cell>
          <cell r="I5133">
            <v>-5649</v>
          </cell>
        </row>
        <row r="5134">
          <cell r="H5134" t="str">
            <v>10224959500008001304643</v>
          </cell>
          <cell r="I5134">
            <v>-61833</v>
          </cell>
        </row>
        <row r="5135">
          <cell r="H5135" t="str">
            <v>10224959500008600029644</v>
          </cell>
          <cell r="I5135">
            <v>-100683</v>
          </cell>
        </row>
        <row r="5136">
          <cell r="H5136" t="str">
            <v>10224959500008600030201</v>
          </cell>
          <cell r="I5136">
            <v>-161265</v>
          </cell>
        </row>
        <row r="5137">
          <cell r="H5137" t="str">
            <v>10224959500008911800770</v>
          </cell>
          <cell r="I5137">
            <v>-15385000</v>
          </cell>
        </row>
        <row r="5138">
          <cell r="H5138" t="str">
            <v>10224959500092052701750</v>
          </cell>
          <cell r="I5138">
            <v>-24000</v>
          </cell>
        </row>
        <row r="5139">
          <cell r="H5139" t="str">
            <v>10424959500000036087821</v>
          </cell>
          <cell r="I5139">
            <v>-9577</v>
          </cell>
        </row>
        <row r="5140">
          <cell r="H5140" t="str">
            <v>10424959500000036345114</v>
          </cell>
          <cell r="I5140">
            <v>-554804</v>
          </cell>
        </row>
        <row r="5141">
          <cell r="H5141" t="str">
            <v>10424959500000066807474</v>
          </cell>
          <cell r="I5141">
            <v>-5332</v>
          </cell>
        </row>
        <row r="5142">
          <cell r="H5142" t="str">
            <v>10424959500001026554058</v>
          </cell>
          <cell r="I5142">
            <v>-190000</v>
          </cell>
        </row>
        <row r="5143">
          <cell r="H5143" t="str">
            <v>10524959500000036381631</v>
          </cell>
          <cell r="I5143">
            <v>-233950</v>
          </cell>
        </row>
        <row r="5144">
          <cell r="H5144" t="str">
            <v>10524959500000044151008</v>
          </cell>
          <cell r="I5144">
            <v>-35862</v>
          </cell>
        </row>
        <row r="5145">
          <cell r="H5145" t="str">
            <v>10724959500000002237612</v>
          </cell>
          <cell r="I5145">
            <v>-175000</v>
          </cell>
        </row>
        <row r="5146">
          <cell r="H5146" t="str">
            <v>10724959500000004956397</v>
          </cell>
          <cell r="I5146">
            <v>-26016</v>
          </cell>
        </row>
        <row r="5147">
          <cell r="H5147" t="str">
            <v>10724959500000036065675</v>
          </cell>
          <cell r="I5147">
            <v>-20346</v>
          </cell>
        </row>
        <row r="5148">
          <cell r="H5148" t="str">
            <v>10824959500000004923932</v>
          </cell>
          <cell r="I5148">
            <v>-4291</v>
          </cell>
        </row>
        <row r="5149">
          <cell r="H5149" t="str">
            <v>10824959500000041612477</v>
          </cell>
          <cell r="I5149">
            <v>-12897</v>
          </cell>
        </row>
        <row r="5150">
          <cell r="H5150" t="str">
            <v>10824959500000083116496</v>
          </cell>
          <cell r="I5150">
            <v>-114646</v>
          </cell>
        </row>
        <row r="5151">
          <cell r="H5151" t="str">
            <v>10924959500000012146626</v>
          </cell>
          <cell r="I5151">
            <v>-97821</v>
          </cell>
        </row>
        <row r="5152">
          <cell r="H5152" t="str">
            <v>10924959500000012231011</v>
          </cell>
          <cell r="I5152">
            <v>-3883</v>
          </cell>
        </row>
        <row r="5153">
          <cell r="H5153" t="str">
            <v>10924959500000012255402</v>
          </cell>
          <cell r="I5153">
            <v>-90983</v>
          </cell>
        </row>
        <row r="5154">
          <cell r="H5154" t="str">
            <v>10924959500000083183623</v>
          </cell>
          <cell r="I5154">
            <v>-36350</v>
          </cell>
        </row>
        <row r="5155">
          <cell r="H5155" t="str">
            <v>11024959500000004893560</v>
          </cell>
          <cell r="I5155">
            <v>-29498</v>
          </cell>
        </row>
        <row r="5156">
          <cell r="H5156" t="str">
            <v>11024959500000004941546</v>
          </cell>
          <cell r="I5156">
            <v>-93442</v>
          </cell>
        </row>
        <row r="5157">
          <cell r="H5157" t="str">
            <v>11024959500000007699965</v>
          </cell>
          <cell r="I5157">
            <v>-34776</v>
          </cell>
        </row>
        <row r="5158">
          <cell r="H5158" t="str">
            <v>11024959500000026177768</v>
          </cell>
          <cell r="I5158">
            <v>-115328</v>
          </cell>
        </row>
        <row r="5159">
          <cell r="H5159" t="str">
            <v>11024959500000026457701</v>
          </cell>
          <cell r="I5159">
            <v>-172800</v>
          </cell>
        </row>
        <row r="5160">
          <cell r="H5160" t="str">
            <v>11024959500000036149781</v>
          </cell>
          <cell r="I5160">
            <v>-80000</v>
          </cell>
        </row>
        <row r="5161">
          <cell r="H5161" t="str">
            <v>11024959500000036308841</v>
          </cell>
          <cell r="I5161">
            <v>-51594</v>
          </cell>
        </row>
        <row r="5162">
          <cell r="H5162" t="str">
            <v>11024959500000055161924</v>
          </cell>
          <cell r="I5162">
            <v>-85000</v>
          </cell>
        </row>
        <row r="5163">
          <cell r="H5163" t="str">
            <v>11024959500000055175938</v>
          </cell>
          <cell r="I5163">
            <v>-44630</v>
          </cell>
        </row>
        <row r="5164">
          <cell r="H5164" t="str">
            <v>11024959500000055179696</v>
          </cell>
          <cell r="I5164">
            <v>-103594</v>
          </cell>
        </row>
        <row r="5165">
          <cell r="H5165" t="str">
            <v>11024959500000083233789</v>
          </cell>
          <cell r="I5165">
            <v>-77500</v>
          </cell>
        </row>
        <row r="5166">
          <cell r="H5166" t="str">
            <v>11024959500001410010017</v>
          </cell>
          <cell r="I5166">
            <v>-30522</v>
          </cell>
        </row>
        <row r="5167">
          <cell r="H5167" t="str">
            <v>11124959500000006265122</v>
          </cell>
          <cell r="I5167">
            <v>-3073081</v>
          </cell>
        </row>
        <row r="5168">
          <cell r="H5168" t="str">
            <v>11124959500000012099214</v>
          </cell>
          <cell r="I5168">
            <v>-1428</v>
          </cell>
        </row>
        <row r="5169">
          <cell r="H5169" t="str">
            <v>11124959500000016188793</v>
          </cell>
          <cell r="I5169">
            <v>-27982</v>
          </cell>
        </row>
        <row r="5170">
          <cell r="H5170" t="str">
            <v>11124959500000017038264</v>
          </cell>
          <cell r="I5170">
            <v>-84737</v>
          </cell>
        </row>
        <row r="5171">
          <cell r="H5171" t="str">
            <v>11124959500000017625842</v>
          </cell>
          <cell r="I5171">
            <v>-10909</v>
          </cell>
        </row>
        <row r="5172">
          <cell r="H5172" t="str">
            <v>11124959500000019115024</v>
          </cell>
          <cell r="I5172">
            <v>-277434</v>
          </cell>
        </row>
        <row r="5173">
          <cell r="H5173" t="str">
            <v>11124959500000021400517</v>
          </cell>
          <cell r="I5173">
            <v>-15667</v>
          </cell>
        </row>
        <row r="5174">
          <cell r="H5174" t="str">
            <v>11124959500000026625124</v>
          </cell>
          <cell r="I5174">
            <v>-10000</v>
          </cell>
        </row>
        <row r="5175">
          <cell r="H5175" t="str">
            <v>11124959500000026649188</v>
          </cell>
          <cell r="I5175">
            <v>-85761</v>
          </cell>
        </row>
        <row r="5176">
          <cell r="H5176" t="str">
            <v>11124959500000034527883</v>
          </cell>
          <cell r="I5176">
            <v>-19080</v>
          </cell>
        </row>
        <row r="5177">
          <cell r="H5177" t="str">
            <v>11124959500000035574088</v>
          </cell>
          <cell r="I5177">
            <v>-20000</v>
          </cell>
        </row>
        <row r="5178">
          <cell r="H5178" t="str">
            <v>11124959500000036068121</v>
          </cell>
          <cell r="I5178">
            <v>-96266</v>
          </cell>
        </row>
        <row r="5179">
          <cell r="H5179" t="str">
            <v>11124959500000036182258</v>
          </cell>
          <cell r="I5179">
            <v>-181351</v>
          </cell>
        </row>
        <row r="5180">
          <cell r="H5180" t="str">
            <v>11124959500001053776173</v>
          </cell>
          <cell r="I5180">
            <v>-3647</v>
          </cell>
        </row>
        <row r="5181">
          <cell r="H5181" t="str">
            <v>11124959500001117497028</v>
          </cell>
          <cell r="I5181">
            <v>-57688</v>
          </cell>
        </row>
        <row r="5182">
          <cell r="H5182" t="str">
            <v>11124959500008600349215</v>
          </cell>
          <cell r="I5182">
            <v>-240000</v>
          </cell>
        </row>
        <row r="5183">
          <cell r="H5183" t="str">
            <v>11124959500008911901678</v>
          </cell>
          <cell r="I5183">
            <v>-400000</v>
          </cell>
        </row>
        <row r="5184">
          <cell r="H5184" t="str">
            <v>11124959500095121302722</v>
          </cell>
          <cell r="I5184">
            <v>-20000</v>
          </cell>
        </row>
        <row r="5185">
          <cell r="H5185" t="str">
            <v>11224959500000004902412</v>
          </cell>
          <cell r="I5185">
            <v>-2000000</v>
          </cell>
        </row>
        <row r="5186">
          <cell r="H5186" t="str">
            <v>11224959500000012191565</v>
          </cell>
          <cell r="I5186">
            <v>-5117</v>
          </cell>
        </row>
        <row r="5187">
          <cell r="H5187" t="str">
            <v>11224959500000026488290</v>
          </cell>
          <cell r="I5187">
            <v>-9380</v>
          </cell>
        </row>
        <row r="5188">
          <cell r="H5188" t="str">
            <v>11224959500000036162442</v>
          </cell>
          <cell r="I5188">
            <v>-718</v>
          </cell>
        </row>
        <row r="5189">
          <cell r="H5189" t="str">
            <v>11224959500000055060529</v>
          </cell>
          <cell r="I5189">
            <v>-276675</v>
          </cell>
        </row>
        <row r="5190">
          <cell r="H5190" t="str">
            <v>11224959500000083165805</v>
          </cell>
          <cell r="I5190">
            <v>-7000</v>
          </cell>
        </row>
        <row r="5191">
          <cell r="H5191" t="str">
            <v>11224959500008001979341</v>
          </cell>
          <cell r="I5191">
            <v>-1200</v>
          </cell>
        </row>
        <row r="5192">
          <cell r="H5192" t="str">
            <v>11324959500000001213151</v>
          </cell>
          <cell r="I5192">
            <v>-21828</v>
          </cell>
        </row>
        <row r="5193">
          <cell r="H5193" t="str">
            <v>11324959500000004920000</v>
          </cell>
          <cell r="I5193">
            <v>-19084</v>
          </cell>
        </row>
        <row r="5194">
          <cell r="H5194" t="str">
            <v>11324959500000026471560</v>
          </cell>
          <cell r="I5194">
            <v>-288</v>
          </cell>
        </row>
        <row r="5195">
          <cell r="H5195" t="str">
            <v>11324959500000026519778</v>
          </cell>
          <cell r="I5195">
            <v>-2168500</v>
          </cell>
        </row>
        <row r="5196">
          <cell r="H5196" t="str">
            <v>11324959500002105050501</v>
          </cell>
          <cell r="I5196">
            <v>-118259</v>
          </cell>
        </row>
        <row r="5197">
          <cell r="H5197" t="str">
            <v>11324959500002105051001</v>
          </cell>
          <cell r="I5197">
            <v>-353667</v>
          </cell>
        </row>
        <row r="5198">
          <cell r="H5198" t="str">
            <v>11324959500002105051502</v>
          </cell>
          <cell r="I5198">
            <v>-67667</v>
          </cell>
        </row>
        <row r="5199">
          <cell r="H5199" t="str">
            <v>11424959500000007724858</v>
          </cell>
          <cell r="I5199">
            <v>-126518</v>
          </cell>
        </row>
        <row r="5200">
          <cell r="H5200" t="str">
            <v>11424959500000012098237</v>
          </cell>
          <cell r="I5200">
            <v>-106982</v>
          </cell>
        </row>
        <row r="5201">
          <cell r="H5201" t="str">
            <v>11424959500000012132547</v>
          </cell>
          <cell r="I5201">
            <v>-20000</v>
          </cell>
        </row>
        <row r="5202">
          <cell r="H5202" t="str">
            <v>11424959500000017623515</v>
          </cell>
          <cell r="I5202">
            <v>-171034</v>
          </cell>
        </row>
        <row r="5203">
          <cell r="H5203" t="str">
            <v>11424959500000026534299</v>
          </cell>
          <cell r="I5203">
            <v>-22640</v>
          </cell>
        </row>
        <row r="5204">
          <cell r="H5204" t="str">
            <v>11424959500000026592708</v>
          </cell>
          <cell r="I5204">
            <v>-254975</v>
          </cell>
        </row>
        <row r="5205">
          <cell r="H5205" t="str">
            <v>11424959500000026611408</v>
          </cell>
          <cell r="I5205">
            <v>-33534</v>
          </cell>
        </row>
        <row r="5206">
          <cell r="H5206" t="str">
            <v>11424959500000036152646</v>
          </cell>
          <cell r="I5206">
            <v>-37614</v>
          </cell>
        </row>
        <row r="5207">
          <cell r="H5207" t="str">
            <v>11424959500000036303035</v>
          </cell>
          <cell r="I5207">
            <v>-102000</v>
          </cell>
        </row>
        <row r="5208">
          <cell r="H5208" t="str">
            <v>11424959500000040075814</v>
          </cell>
          <cell r="I5208">
            <v>-20476</v>
          </cell>
        </row>
        <row r="5209">
          <cell r="H5209" t="str">
            <v>11424959500000055174972</v>
          </cell>
          <cell r="I5209">
            <v>-6000</v>
          </cell>
        </row>
        <row r="5210">
          <cell r="H5210" t="str">
            <v>11424959500000055178141</v>
          </cell>
          <cell r="I5210">
            <v>-148750</v>
          </cell>
        </row>
        <row r="5211">
          <cell r="H5211" t="str">
            <v>68524959500008002025666</v>
          </cell>
          <cell r="I5211">
            <v>-285832218</v>
          </cell>
        </row>
        <row r="5212">
          <cell r="H5212" t="str">
            <v>10125</v>
          </cell>
          <cell r="I5212">
            <v>-3092387</v>
          </cell>
        </row>
        <row r="5213">
          <cell r="H5213" t="str">
            <v>10225</v>
          </cell>
          <cell r="I5213">
            <v>-839353</v>
          </cell>
        </row>
        <row r="5214">
          <cell r="H5214" t="str">
            <v>10325</v>
          </cell>
          <cell r="I5214">
            <v>-269431</v>
          </cell>
        </row>
        <row r="5215">
          <cell r="H5215" t="str">
            <v>10425</v>
          </cell>
          <cell r="I5215">
            <v>-620939</v>
          </cell>
        </row>
        <row r="5216">
          <cell r="H5216" t="str">
            <v>10525</v>
          </cell>
          <cell r="I5216">
            <v>-657570</v>
          </cell>
        </row>
        <row r="5217">
          <cell r="H5217" t="str">
            <v>10725</v>
          </cell>
          <cell r="I5217">
            <v>-232991</v>
          </cell>
        </row>
        <row r="5218">
          <cell r="H5218" t="str">
            <v>10825</v>
          </cell>
          <cell r="I5218">
            <v>-141205</v>
          </cell>
        </row>
        <row r="5219">
          <cell r="H5219" t="str">
            <v>10925</v>
          </cell>
          <cell r="I5219">
            <v>-228345</v>
          </cell>
        </row>
        <row r="5220">
          <cell r="H5220" t="str">
            <v>11025</v>
          </cell>
          <cell r="I5220">
            <v>-571167</v>
          </cell>
        </row>
        <row r="5221">
          <cell r="H5221" t="str">
            <v>11125</v>
          </cell>
          <cell r="I5221">
            <v>-657975</v>
          </cell>
        </row>
        <row r="5222">
          <cell r="H5222" t="str">
            <v>11225</v>
          </cell>
          <cell r="I5222">
            <v>-697221</v>
          </cell>
        </row>
        <row r="5223">
          <cell r="H5223" t="str">
            <v>11325</v>
          </cell>
          <cell r="I5223">
            <v>-4119157</v>
          </cell>
        </row>
        <row r="5224">
          <cell r="H5224" t="str">
            <v>11425</v>
          </cell>
          <cell r="I5224">
            <v>-468850</v>
          </cell>
        </row>
        <row r="5225">
          <cell r="H5225" t="str">
            <v>68525</v>
          </cell>
          <cell r="I5225">
            <v>-487712624</v>
          </cell>
        </row>
        <row r="5226">
          <cell r="H5226" t="str">
            <v>1012510</v>
          </cell>
          <cell r="I5226">
            <v>-3092387</v>
          </cell>
        </row>
        <row r="5227">
          <cell r="H5227" t="str">
            <v>1022510</v>
          </cell>
          <cell r="I5227">
            <v>-839353</v>
          </cell>
        </row>
        <row r="5228">
          <cell r="H5228" t="str">
            <v>1032510</v>
          </cell>
          <cell r="I5228">
            <v>-269431</v>
          </cell>
        </row>
        <row r="5229">
          <cell r="H5229" t="str">
            <v>1042510</v>
          </cell>
          <cell r="I5229">
            <v>-620939</v>
          </cell>
        </row>
        <row r="5230">
          <cell r="H5230" t="str">
            <v>1052510</v>
          </cell>
          <cell r="I5230">
            <v>-657570</v>
          </cell>
        </row>
        <row r="5231">
          <cell r="H5231" t="str">
            <v>1072510</v>
          </cell>
          <cell r="I5231">
            <v>-232991</v>
          </cell>
        </row>
        <row r="5232">
          <cell r="H5232" t="str">
            <v>1082510</v>
          </cell>
          <cell r="I5232">
            <v>-141205</v>
          </cell>
        </row>
        <row r="5233">
          <cell r="H5233" t="str">
            <v>1092510</v>
          </cell>
          <cell r="I5233">
            <v>-228345</v>
          </cell>
        </row>
        <row r="5234">
          <cell r="H5234" t="str">
            <v>1102510</v>
          </cell>
          <cell r="I5234">
            <v>-571167</v>
          </cell>
        </row>
        <row r="5235">
          <cell r="H5235" t="str">
            <v>1112510</v>
          </cell>
          <cell r="I5235">
            <v>-657975</v>
          </cell>
        </row>
        <row r="5236">
          <cell r="H5236" t="str">
            <v>1122510</v>
          </cell>
          <cell r="I5236">
            <v>-445221</v>
          </cell>
        </row>
        <row r="5237">
          <cell r="H5237" t="str">
            <v>1132510</v>
          </cell>
          <cell r="I5237">
            <v>-331157</v>
          </cell>
        </row>
        <row r="5238">
          <cell r="H5238" t="str">
            <v>1142510</v>
          </cell>
          <cell r="I5238">
            <v>-468850</v>
          </cell>
        </row>
        <row r="5239">
          <cell r="H5239" t="str">
            <v>6852510</v>
          </cell>
          <cell r="I5239">
            <v>-382624</v>
          </cell>
        </row>
        <row r="5240">
          <cell r="H5240" t="str">
            <v>101251005</v>
          </cell>
          <cell r="I5240">
            <v>-400</v>
          </cell>
        </row>
        <row r="5241">
          <cell r="H5241" t="str">
            <v>101251005</v>
          </cell>
          <cell r="I5241">
            <v>-320</v>
          </cell>
        </row>
        <row r="5242">
          <cell r="H5242" t="str">
            <v>101251005</v>
          </cell>
          <cell r="I5242">
            <v>-320</v>
          </cell>
        </row>
        <row r="5243">
          <cell r="H5243" t="str">
            <v>101251005</v>
          </cell>
          <cell r="I5243">
            <v>-320</v>
          </cell>
        </row>
        <row r="5244">
          <cell r="H5244" t="str">
            <v>101251005</v>
          </cell>
          <cell r="I5244">
            <v>-320</v>
          </cell>
        </row>
        <row r="5245">
          <cell r="H5245" t="str">
            <v>101251005</v>
          </cell>
          <cell r="I5245">
            <v>-800</v>
          </cell>
        </row>
        <row r="5246">
          <cell r="H5246" t="str">
            <v>101251005</v>
          </cell>
          <cell r="I5246">
            <v>-320</v>
          </cell>
        </row>
        <row r="5247">
          <cell r="H5247" t="str">
            <v>101251005</v>
          </cell>
          <cell r="I5247">
            <v>-800</v>
          </cell>
        </row>
        <row r="5248">
          <cell r="H5248" t="str">
            <v>101251005</v>
          </cell>
          <cell r="I5248">
            <v>-400</v>
          </cell>
        </row>
        <row r="5249">
          <cell r="H5249" t="str">
            <v>101251005</v>
          </cell>
          <cell r="I5249">
            <v>-400</v>
          </cell>
        </row>
        <row r="5250">
          <cell r="H5250" t="str">
            <v>101251005</v>
          </cell>
          <cell r="I5250">
            <v>-400</v>
          </cell>
        </row>
        <row r="5251">
          <cell r="H5251" t="str">
            <v>101251005</v>
          </cell>
          <cell r="I5251">
            <v>-1600</v>
          </cell>
        </row>
        <row r="5252">
          <cell r="H5252" t="str">
            <v>101251005</v>
          </cell>
          <cell r="I5252">
            <v>-800</v>
          </cell>
        </row>
        <row r="5253">
          <cell r="H5253" t="str">
            <v>101251005</v>
          </cell>
          <cell r="I5253">
            <v>-800</v>
          </cell>
        </row>
        <row r="5254">
          <cell r="H5254" t="str">
            <v>101251005</v>
          </cell>
          <cell r="I5254">
            <v>-800</v>
          </cell>
        </row>
        <row r="5255">
          <cell r="H5255" t="str">
            <v>101251005</v>
          </cell>
          <cell r="I5255">
            <v>-800</v>
          </cell>
        </row>
        <row r="5256">
          <cell r="H5256" t="str">
            <v>101251005</v>
          </cell>
          <cell r="I5256">
            <v>-800</v>
          </cell>
        </row>
        <row r="5257">
          <cell r="H5257" t="str">
            <v>101251005</v>
          </cell>
          <cell r="I5257">
            <v>-800</v>
          </cell>
        </row>
        <row r="5258">
          <cell r="H5258" t="str">
            <v>101251005</v>
          </cell>
          <cell r="I5258">
            <v>-800</v>
          </cell>
        </row>
        <row r="5259">
          <cell r="H5259" t="str">
            <v>101251005</v>
          </cell>
          <cell r="I5259">
            <v>-400</v>
          </cell>
        </row>
        <row r="5260">
          <cell r="H5260" t="str">
            <v>101251005</v>
          </cell>
          <cell r="I5260">
            <v>-400</v>
          </cell>
        </row>
        <row r="5261">
          <cell r="H5261" t="str">
            <v>101251005</v>
          </cell>
          <cell r="I5261">
            <v>-800</v>
          </cell>
        </row>
        <row r="5262">
          <cell r="H5262" t="str">
            <v>101251005</v>
          </cell>
          <cell r="I5262">
            <v>-400</v>
          </cell>
        </row>
        <row r="5263">
          <cell r="H5263" t="str">
            <v>101251005</v>
          </cell>
          <cell r="I5263">
            <v>-800</v>
          </cell>
        </row>
        <row r="5264">
          <cell r="H5264" t="str">
            <v>101251005</v>
          </cell>
          <cell r="I5264">
            <v>-800</v>
          </cell>
        </row>
        <row r="5265">
          <cell r="H5265" t="str">
            <v>101251005</v>
          </cell>
          <cell r="I5265">
            <v>-400</v>
          </cell>
        </row>
        <row r="5266">
          <cell r="H5266" t="str">
            <v>101251005</v>
          </cell>
          <cell r="I5266">
            <v>-400</v>
          </cell>
        </row>
        <row r="5267">
          <cell r="H5267" t="str">
            <v>101251005</v>
          </cell>
          <cell r="I5267">
            <v>-800</v>
          </cell>
        </row>
        <row r="5268">
          <cell r="H5268" t="str">
            <v>101251005</v>
          </cell>
          <cell r="I5268">
            <v>-400</v>
          </cell>
        </row>
        <row r="5269">
          <cell r="H5269" t="str">
            <v>101251005</v>
          </cell>
          <cell r="I5269">
            <v>-800</v>
          </cell>
        </row>
        <row r="5270">
          <cell r="H5270" t="str">
            <v>101251005</v>
          </cell>
          <cell r="I5270">
            <v>-800</v>
          </cell>
        </row>
        <row r="5271">
          <cell r="H5271" t="str">
            <v>101251005</v>
          </cell>
          <cell r="I5271">
            <v>-320</v>
          </cell>
        </row>
        <row r="5272">
          <cell r="H5272" t="str">
            <v>101251005</v>
          </cell>
          <cell r="I5272">
            <v>-1600</v>
          </cell>
        </row>
        <row r="5273">
          <cell r="H5273" t="str">
            <v>101251005</v>
          </cell>
          <cell r="I5273">
            <v>-800</v>
          </cell>
        </row>
        <row r="5274">
          <cell r="H5274" t="str">
            <v>101251005</v>
          </cell>
          <cell r="I5274">
            <v>-800</v>
          </cell>
        </row>
        <row r="5275">
          <cell r="H5275" t="str">
            <v>101251005</v>
          </cell>
          <cell r="I5275">
            <v>-800</v>
          </cell>
        </row>
        <row r="5276">
          <cell r="H5276" t="str">
            <v>101251005</v>
          </cell>
          <cell r="I5276">
            <v>-800</v>
          </cell>
        </row>
        <row r="5277">
          <cell r="H5277" t="str">
            <v>101251005</v>
          </cell>
          <cell r="I5277">
            <v>-320</v>
          </cell>
        </row>
        <row r="5278">
          <cell r="H5278" t="str">
            <v>101251005</v>
          </cell>
          <cell r="I5278">
            <v>-400</v>
          </cell>
        </row>
        <row r="5279">
          <cell r="H5279" t="str">
            <v>101251005</v>
          </cell>
          <cell r="I5279">
            <v>-800</v>
          </cell>
        </row>
        <row r="5280">
          <cell r="H5280" t="str">
            <v>101251005</v>
          </cell>
          <cell r="I5280">
            <v>-528</v>
          </cell>
        </row>
        <row r="5281">
          <cell r="H5281" t="str">
            <v>101251005</v>
          </cell>
          <cell r="I5281">
            <v>-400</v>
          </cell>
        </row>
        <row r="5282">
          <cell r="H5282" t="str">
            <v>101251005</v>
          </cell>
          <cell r="I5282">
            <v>-800</v>
          </cell>
        </row>
        <row r="5283">
          <cell r="H5283" t="str">
            <v>101251005</v>
          </cell>
          <cell r="I5283">
            <v>-400</v>
          </cell>
        </row>
        <row r="5284">
          <cell r="H5284" t="str">
            <v>101251005</v>
          </cell>
          <cell r="I5284">
            <v>-800</v>
          </cell>
        </row>
        <row r="5285">
          <cell r="H5285" t="str">
            <v>101251005</v>
          </cell>
          <cell r="I5285">
            <v>-400</v>
          </cell>
        </row>
        <row r="5286">
          <cell r="H5286" t="str">
            <v>101251005</v>
          </cell>
          <cell r="I5286">
            <v>-800</v>
          </cell>
        </row>
        <row r="5287">
          <cell r="H5287" t="str">
            <v>101251005</v>
          </cell>
          <cell r="I5287">
            <v>-800</v>
          </cell>
        </row>
        <row r="5288">
          <cell r="H5288" t="str">
            <v>101251005</v>
          </cell>
          <cell r="I5288">
            <v>-400</v>
          </cell>
        </row>
        <row r="5289">
          <cell r="H5289" t="str">
            <v>101251005</v>
          </cell>
          <cell r="I5289">
            <v>-800</v>
          </cell>
        </row>
        <row r="5290">
          <cell r="H5290" t="str">
            <v>101251005</v>
          </cell>
          <cell r="I5290">
            <v>-400</v>
          </cell>
        </row>
        <row r="5291">
          <cell r="H5291" t="str">
            <v>101251005</v>
          </cell>
          <cell r="I5291">
            <v>-800</v>
          </cell>
        </row>
        <row r="5292">
          <cell r="H5292" t="str">
            <v>101251005</v>
          </cell>
          <cell r="I5292">
            <v>-400</v>
          </cell>
        </row>
        <row r="5293">
          <cell r="H5293" t="str">
            <v>101251005</v>
          </cell>
          <cell r="I5293">
            <v>-800</v>
          </cell>
        </row>
        <row r="5294">
          <cell r="H5294" t="str">
            <v>101251005</v>
          </cell>
          <cell r="I5294">
            <v>-1600</v>
          </cell>
        </row>
        <row r="5295">
          <cell r="H5295" t="str">
            <v>101251005</v>
          </cell>
          <cell r="I5295">
            <v>-528</v>
          </cell>
        </row>
        <row r="5296">
          <cell r="H5296" t="str">
            <v>101251005</v>
          </cell>
          <cell r="I5296">
            <v>-1600</v>
          </cell>
        </row>
        <row r="5297">
          <cell r="H5297" t="str">
            <v>101251005</v>
          </cell>
          <cell r="I5297">
            <v>-400</v>
          </cell>
        </row>
        <row r="5298">
          <cell r="H5298" t="str">
            <v>101251005</v>
          </cell>
          <cell r="I5298">
            <v>-1600</v>
          </cell>
        </row>
        <row r="5299">
          <cell r="H5299" t="str">
            <v>101251005</v>
          </cell>
          <cell r="I5299">
            <v>-1600</v>
          </cell>
        </row>
        <row r="5300">
          <cell r="H5300" t="str">
            <v>101251005</v>
          </cell>
          <cell r="I5300">
            <v>-1600</v>
          </cell>
        </row>
        <row r="5301">
          <cell r="H5301" t="str">
            <v>101251005</v>
          </cell>
          <cell r="I5301">
            <v>-1600</v>
          </cell>
        </row>
        <row r="5302">
          <cell r="H5302" t="str">
            <v>101251005</v>
          </cell>
          <cell r="I5302">
            <v>-400</v>
          </cell>
        </row>
        <row r="5303">
          <cell r="H5303" t="str">
            <v>101251005</v>
          </cell>
          <cell r="I5303">
            <v>-800</v>
          </cell>
        </row>
        <row r="5304">
          <cell r="H5304" t="str">
            <v>101251005</v>
          </cell>
          <cell r="I5304">
            <v>-800</v>
          </cell>
        </row>
        <row r="5305">
          <cell r="H5305" t="str">
            <v>101251005</v>
          </cell>
          <cell r="I5305">
            <v>-400</v>
          </cell>
        </row>
        <row r="5306">
          <cell r="H5306" t="str">
            <v>101251005</v>
          </cell>
          <cell r="I5306">
            <v>-400</v>
          </cell>
        </row>
        <row r="5307">
          <cell r="H5307" t="str">
            <v>101251005</v>
          </cell>
          <cell r="I5307">
            <v>-400</v>
          </cell>
        </row>
        <row r="5308">
          <cell r="H5308" t="str">
            <v>101251005</v>
          </cell>
          <cell r="I5308">
            <v>-800</v>
          </cell>
        </row>
        <row r="5309">
          <cell r="H5309" t="str">
            <v>101251005</v>
          </cell>
          <cell r="I5309">
            <v>-1056</v>
          </cell>
        </row>
        <row r="5310">
          <cell r="H5310" t="str">
            <v>101251005</v>
          </cell>
          <cell r="I5310">
            <v>-400</v>
          </cell>
        </row>
        <row r="5311">
          <cell r="H5311" t="str">
            <v>101251005</v>
          </cell>
          <cell r="I5311">
            <v>-400</v>
          </cell>
        </row>
        <row r="5312">
          <cell r="H5312" t="str">
            <v>101251005</v>
          </cell>
          <cell r="I5312">
            <v>-400</v>
          </cell>
        </row>
        <row r="5313">
          <cell r="H5313" t="str">
            <v>101251005</v>
          </cell>
          <cell r="I5313">
            <v>-400</v>
          </cell>
        </row>
        <row r="5314">
          <cell r="H5314" t="str">
            <v>101251005</v>
          </cell>
          <cell r="I5314">
            <v>-400</v>
          </cell>
        </row>
        <row r="5315">
          <cell r="H5315" t="str">
            <v>101251005</v>
          </cell>
          <cell r="I5315">
            <v>-800</v>
          </cell>
        </row>
        <row r="5316">
          <cell r="H5316" t="str">
            <v>101251005</v>
          </cell>
          <cell r="I5316">
            <v>-800</v>
          </cell>
        </row>
        <row r="5317">
          <cell r="H5317" t="str">
            <v>101251005</v>
          </cell>
          <cell r="I5317">
            <v>-800</v>
          </cell>
        </row>
        <row r="5318">
          <cell r="H5318" t="str">
            <v>101251005</v>
          </cell>
          <cell r="I5318">
            <v>-800</v>
          </cell>
        </row>
        <row r="5319">
          <cell r="H5319" t="str">
            <v>101251005</v>
          </cell>
          <cell r="I5319">
            <v>-800</v>
          </cell>
        </row>
        <row r="5320">
          <cell r="H5320" t="str">
            <v>101251005</v>
          </cell>
          <cell r="I5320">
            <v>-400</v>
          </cell>
        </row>
        <row r="5321">
          <cell r="H5321" t="str">
            <v>101251005</v>
          </cell>
          <cell r="I5321">
            <v>-800</v>
          </cell>
        </row>
        <row r="5322">
          <cell r="H5322" t="str">
            <v>101251005</v>
          </cell>
          <cell r="I5322">
            <v>-800</v>
          </cell>
        </row>
        <row r="5323">
          <cell r="H5323" t="str">
            <v>101251005</v>
          </cell>
          <cell r="I5323">
            <v>-400</v>
          </cell>
        </row>
        <row r="5324">
          <cell r="H5324" t="str">
            <v>101251005</v>
          </cell>
          <cell r="I5324">
            <v>-528</v>
          </cell>
        </row>
        <row r="5325">
          <cell r="H5325" t="str">
            <v>101251005</v>
          </cell>
          <cell r="I5325">
            <v>-400</v>
          </cell>
        </row>
        <row r="5326">
          <cell r="H5326" t="str">
            <v>101251005</v>
          </cell>
          <cell r="I5326">
            <v>-400</v>
          </cell>
        </row>
        <row r="5327">
          <cell r="H5327" t="str">
            <v>101251005</v>
          </cell>
          <cell r="I5327">
            <v>-400</v>
          </cell>
        </row>
        <row r="5328">
          <cell r="H5328" t="str">
            <v>101251005</v>
          </cell>
          <cell r="I5328">
            <v>-400</v>
          </cell>
        </row>
        <row r="5329">
          <cell r="H5329" t="str">
            <v>101251005</v>
          </cell>
          <cell r="I5329">
            <v>-1200</v>
          </cell>
        </row>
        <row r="5330">
          <cell r="H5330" t="str">
            <v>101251005</v>
          </cell>
          <cell r="I5330">
            <v>-1600</v>
          </cell>
        </row>
        <row r="5331">
          <cell r="H5331" t="str">
            <v>101251005</v>
          </cell>
          <cell r="I5331">
            <v>-400</v>
          </cell>
        </row>
        <row r="5332">
          <cell r="H5332" t="str">
            <v>101251005</v>
          </cell>
          <cell r="I5332">
            <v>-800</v>
          </cell>
        </row>
        <row r="5333">
          <cell r="H5333" t="str">
            <v>101251005</v>
          </cell>
          <cell r="I5333">
            <v>-800</v>
          </cell>
        </row>
        <row r="5334">
          <cell r="H5334" t="str">
            <v>101251005</v>
          </cell>
          <cell r="I5334">
            <v>-800</v>
          </cell>
        </row>
        <row r="5335">
          <cell r="H5335" t="str">
            <v>101251005</v>
          </cell>
          <cell r="I5335">
            <v>-800</v>
          </cell>
        </row>
        <row r="5336">
          <cell r="H5336" t="str">
            <v>101251005</v>
          </cell>
          <cell r="I5336">
            <v>-400</v>
          </cell>
        </row>
        <row r="5337">
          <cell r="H5337" t="str">
            <v>101251005</v>
          </cell>
          <cell r="I5337">
            <v>-1056</v>
          </cell>
        </row>
        <row r="5338">
          <cell r="H5338" t="str">
            <v>101251005</v>
          </cell>
          <cell r="I5338">
            <v>-400</v>
          </cell>
        </row>
        <row r="5339">
          <cell r="H5339" t="str">
            <v>101251005</v>
          </cell>
          <cell r="I5339">
            <v>-800</v>
          </cell>
        </row>
        <row r="5340">
          <cell r="H5340" t="str">
            <v>101251005</v>
          </cell>
          <cell r="I5340">
            <v>-400</v>
          </cell>
        </row>
        <row r="5341">
          <cell r="H5341" t="str">
            <v>101251005</v>
          </cell>
          <cell r="I5341">
            <v>-800</v>
          </cell>
        </row>
        <row r="5342">
          <cell r="H5342" t="str">
            <v>101251005</v>
          </cell>
          <cell r="I5342">
            <v>-400</v>
          </cell>
        </row>
        <row r="5343">
          <cell r="H5343" t="str">
            <v>101251005</v>
          </cell>
          <cell r="I5343">
            <v>-400</v>
          </cell>
        </row>
        <row r="5344">
          <cell r="H5344" t="str">
            <v>101251005</v>
          </cell>
          <cell r="I5344">
            <v>-1600</v>
          </cell>
        </row>
        <row r="5345">
          <cell r="H5345" t="str">
            <v>101251005</v>
          </cell>
          <cell r="I5345">
            <v>-400</v>
          </cell>
        </row>
        <row r="5346">
          <cell r="H5346" t="str">
            <v>101251005</v>
          </cell>
          <cell r="I5346">
            <v>-400</v>
          </cell>
        </row>
        <row r="5347">
          <cell r="H5347" t="str">
            <v>101251005</v>
          </cell>
          <cell r="I5347">
            <v>-800</v>
          </cell>
        </row>
        <row r="5348">
          <cell r="H5348" t="str">
            <v>101251005</v>
          </cell>
          <cell r="I5348">
            <v>-400</v>
          </cell>
        </row>
        <row r="5349">
          <cell r="H5349" t="str">
            <v>101251005</v>
          </cell>
          <cell r="I5349">
            <v>-400</v>
          </cell>
        </row>
        <row r="5350">
          <cell r="H5350" t="str">
            <v>101251005</v>
          </cell>
          <cell r="I5350">
            <v>-528</v>
          </cell>
        </row>
        <row r="5351">
          <cell r="H5351" t="str">
            <v>101251005</v>
          </cell>
          <cell r="I5351">
            <v>-800</v>
          </cell>
        </row>
        <row r="5352">
          <cell r="H5352" t="str">
            <v>101251005</v>
          </cell>
          <cell r="I5352">
            <v>-800</v>
          </cell>
        </row>
        <row r="5353">
          <cell r="H5353" t="str">
            <v>101251005</v>
          </cell>
          <cell r="I5353">
            <v>-800</v>
          </cell>
        </row>
        <row r="5354">
          <cell r="H5354" t="str">
            <v>101251005</v>
          </cell>
          <cell r="I5354">
            <v>-400</v>
          </cell>
        </row>
        <row r="5355">
          <cell r="H5355" t="str">
            <v>101251005</v>
          </cell>
          <cell r="I5355">
            <v>-400</v>
          </cell>
        </row>
        <row r="5356">
          <cell r="H5356" t="str">
            <v>101251005</v>
          </cell>
          <cell r="I5356">
            <v>-400</v>
          </cell>
        </row>
        <row r="5357">
          <cell r="H5357" t="str">
            <v>101251005</v>
          </cell>
          <cell r="I5357">
            <v>-800</v>
          </cell>
        </row>
        <row r="5358">
          <cell r="H5358" t="str">
            <v>101251005</v>
          </cell>
          <cell r="I5358">
            <v>-400</v>
          </cell>
        </row>
        <row r="5359">
          <cell r="H5359" t="str">
            <v>101251005</v>
          </cell>
          <cell r="I5359">
            <v>-400</v>
          </cell>
        </row>
        <row r="5360">
          <cell r="H5360" t="str">
            <v>101251005</v>
          </cell>
          <cell r="I5360">
            <v>-400</v>
          </cell>
        </row>
        <row r="5361">
          <cell r="H5361" t="str">
            <v>101251005</v>
          </cell>
          <cell r="I5361">
            <v>-400</v>
          </cell>
        </row>
        <row r="5362">
          <cell r="H5362" t="str">
            <v>101251005</v>
          </cell>
          <cell r="I5362">
            <v>-400</v>
          </cell>
        </row>
        <row r="5363">
          <cell r="H5363" t="str">
            <v>101251005</v>
          </cell>
          <cell r="I5363">
            <v>-800</v>
          </cell>
        </row>
        <row r="5364">
          <cell r="H5364" t="str">
            <v>101251005</v>
          </cell>
          <cell r="I5364">
            <v>-400</v>
          </cell>
        </row>
        <row r="5365">
          <cell r="H5365" t="str">
            <v>101251005</v>
          </cell>
          <cell r="I5365">
            <v>-400</v>
          </cell>
        </row>
        <row r="5366">
          <cell r="H5366" t="str">
            <v>101251005</v>
          </cell>
          <cell r="I5366">
            <v>-400</v>
          </cell>
        </row>
        <row r="5367">
          <cell r="H5367" t="str">
            <v>101251005</v>
          </cell>
          <cell r="I5367">
            <v>-400</v>
          </cell>
        </row>
        <row r="5368">
          <cell r="H5368" t="str">
            <v>101251005</v>
          </cell>
          <cell r="I5368">
            <v>-400</v>
          </cell>
        </row>
        <row r="5369">
          <cell r="H5369" t="str">
            <v>101251005</v>
          </cell>
          <cell r="I5369">
            <v>-400</v>
          </cell>
        </row>
        <row r="5370">
          <cell r="H5370" t="str">
            <v>101251005</v>
          </cell>
          <cell r="I5370">
            <v>-800</v>
          </cell>
        </row>
        <row r="5371">
          <cell r="H5371" t="str">
            <v>101251005</v>
          </cell>
          <cell r="I5371">
            <v>-400</v>
          </cell>
        </row>
        <row r="5372">
          <cell r="H5372" t="str">
            <v>101251005</v>
          </cell>
          <cell r="I5372">
            <v>-400</v>
          </cell>
        </row>
        <row r="5373">
          <cell r="H5373" t="str">
            <v>101251005</v>
          </cell>
          <cell r="I5373">
            <v>-800</v>
          </cell>
        </row>
        <row r="5374">
          <cell r="H5374" t="str">
            <v>101251005</v>
          </cell>
          <cell r="I5374">
            <v>-400</v>
          </cell>
        </row>
        <row r="5375">
          <cell r="H5375" t="str">
            <v>101251005</v>
          </cell>
          <cell r="I5375">
            <v>-400</v>
          </cell>
        </row>
        <row r="5376">
          <cell r="H5376" t="str">
            <v>101251005</v>
          </cell>
          <cell r="I5376">
            <v>-800</v>
          </cell>
        </row>
        <row r="5377">
          <cell r="H5377" t="str">
            <v>101251005</v>
          </cell>
          <cell r="I5377">
            <v>-400</v>
          </cell>
        </row>
        <row r="5378">
          <cell r="H5378" t="str">
            <v>101251005</v>
          </cell>
          <cell r="I5378">
            <v>-800</v>
          </cell>
        </row>
        <row r="5379">
          <cell r="H5379" t="str">
            <v>101251005</v>
          </cell>
          <cell r="I5379">
            <v>-400</v>
          </cell>
        </row>
        <row r="5380">
          <cell r="H5380" t="str">
            <v>101251005</v>
          </cell>
          <cell r="I5380">
            <v>-400</v>
          </cell>
        </row>
        <row r="5381">
          <cell r="H5381" t="str">
            <v>101251005</v>
          </cell>
          <cell r="I5381">
            <v>-400</v>
          </cell>
        </row>
        <row r="5382">
          <cell r="H5382" t="str">
            <v>101251005</v>
          </cell>
          <cell r="I5382">
            <v>-400</v>
          </cell>
        </row>
        <row r="5383">
          <cell r="H5383" t="str">
            <v>101251005</v>
          </cell>
          <cell r="I5383">
            <v>-400</v>
          </cell>
        </row>
        <row r="5384">
          <cell r="H5384" t="str">
            <v>101251005</v>
          </cell>
          <cell r="I5384">
            <v>-400</v>
          </cell>
        </row>
        <row r="5385">
          <cell r="H5385" t="str">
            <v>101251005</v>
          </cell>
          <cell r="I5385">
            <v>-800</v>
          </cell>
        </row>
        <row r="5386">
          <cell r="H5386" t="str">
            <v>101251005</v>
          </cell>
          <cell r="I5386">
            <v>-400</v>
          </cell>
        </row>
        <row r="5387">
          <cell r="H5387" t="str">
            <v>101251005</v>
          </cell>
          <cell r="I5387">
            <v>-400</v>
          </cell>
        </row>
        <row r="5388">
          <cell r="H5388" t="str">
            <v>101251005</v>
          </cell>
          <cell r="I5388">
            <v>-400</v>
          </cell>
        </row>
        <row r="5389">
          <cell r="H5389" t="str">
            <v>101251005</v>
          </cell>
          <cell r="I5389">
            <v>-400</v>
          </cell>
        </row>
        <row r="5390">
          <cell r="H5390" t="str">
            <v>101251005</v>
          </cell>
          <cell r="I5390">
            <v>-400</v>
          </cell>
        </row>
        <row r="5391">
          <cell r="H5391" t="str">
            <v>101251005</v>
          </cell>
          <cell r="I5391">
            <v>-800</v>
          </cell>
        </row>
        <row r="5392">
          <cell r="H5392" t="str">
            <v>101251005</v>
          </cell>
          <cell r="I5392">
            <v>-800</v>
          </cell>
        </row>
        <row r="5393">
          <cell r="H5393" t="str">
            <v>101251005</v>
          </cell>
          <cell r="I5393">
            <v>-400</v>
          </cell>
        </row>
        <row r="5394">
          <cell r="H5394" t="str">
            <v>101251005</v>
          </cell>
          <cell r="I5394">
            <v>-800</v>
          </cell>
        </row>
        <row r="5395">
          <cell r="H5395" t="str">
            <v>101251005</v>
          </cell>
          <cell r="I5395">
            <v>-400</v>
          </cell>
        </row>
        <row r="5396">
          <cell r="H5396" t="str">
            <v>101251005</v>
          </cell>
          <cell r="I5396">
            <v>-800</v>
          </cell>
        </row>
        <row r="5397">
          <cell r="H5397" t="str">
            <v>101251005</v>
          </cell>
          <cell r="I5397">
            <v>-400</v>
          </cell>
        </row>
        <row r="5398">
          <cell r="H5398" t="str">
            <v>101251005</v>
          </cell>
          <cell r="I5398">
            <v>-800</v>
          </cell>
        </row>
        <row r="5399">
          <cell r="H5399" t="str">
            <v>101251005</v>
          </cell>
          <cell r="I5399">
            <v>-400</v>
          </cell>
        </row>
        <row r="5400">
          <cell r="H5400" t="str">
            <v>101251005</v>
          </cell>
          <cell r="I5400">
            <v>-400</v>
          </cell>
        </row>
        <row r="5401">
          <cell r="H5401" t="str">
            <v>101251005</v>
          </cell>
          <cell r="I5401">
            <v>-400</v>
          </cell>
        </row>
        <row r="5402">
          <cell r="H5402" t="str">
            <v>101251005</v>
          </cell>
          <cell r="I5402">
            <v>-800</v>
          </cell>
        </row>
        <row r="5403">
          <cell r="H5403" t="str">
            <v>101251005</v>
          </cell>
          <cell r="I5403">
            <v>-400</v>
          </cell>
        </row>
        <row r="5404">
          <cell r="H5404" t="str">
            <v>101251005</v>
          </cell>
          <cell r="I5404">
            <v>-400</v>
          </cell>
        </row>
        <row r="5405">
          <cell r="H5405" t="str">
            <v>101251005</v>
          </cell>
          <cell r="I5405">
            <v>-400</v>
          </cell>
        </row>
        <row r="5406">
          <cell r="H5406" t="str">
            <v>101251005</v>
          </cell>
          <cell r="I5406">
            <v>-1200</v>
          </cell>
        </row>
        <row r="5407">
          <cell r="H5407" t="str">
            <v>101251005</v>
          </cell>
          <cell r="I5407">
            <v>-400</v>
          </cell>
        </row>
        <row r="5408">
          <cell r="H5408" t="str">
            <v>101251005</v>
          </cell>
          <cell r="I5408">
            <v>-800</v>
          </cell>
        </row>
        <row r="5409">
          <cell r="H5409" t="str">
            <v>101251005</v>
          </cell>
          <cell r="I5409">
            <v>-800</v>
          </cell>
        </row>
        <row r="5410">
          <cell r="H5410" t="str">
            <v>101251005</v>
          </cell>
          <cell r="I5410">
            <v>-400</v>
          </cell>
        </row>
        <row r="5411">
          <cell r="H5411" t="str">
            <v>101251005</v>
          </cell>
          <cell r="I5411">
            <v>-400</v>
          </cell>
        </row>
        <row r="5412">
          <cell r="H5412" t="str">
            <v>101251005</v>
          </cell>
          <cell r="I5412">
            <v>-2656</v>
          </cell>
        </row>
        <row r="5413">
          <cell r="H5413" t="str">
            <v>101251005</v>
          </cell>
          <cell r="I5413">
            <v>-400</v>
          </cell>
        </row>
        <row r="5414">
          <cell r="H5414" t="str">
            <v>101251005</v>
          </cell>
          <cell r="I5414">
            <v>-400</v>
          </cell>
        </row>
        <row r="5415">
          <cell r="H5415" t="str">
            <v>101251005</v>
          </cell>
          <cell r="I5415">
            <v>-400</v>
          </cell>
        </row>
        <row r="5416">
          <cell r="H5416" t="str">
            <v>101251005</v>
          </cell>
          <cell r="I5416">
            <v>-400</v>
          </cell>
        </row>
        <row r="5417">
          <cell r="H5417" t="str">
            <v>101251005</v>
          </cell>
          <cell r="I5417">
            <v>-1920</v>
          </cell>
        </row>
        <row r="5418">
          <cell r="H5418" t="str">
            <v>101251005</v>
          </cell>
          <cell r="I5418">
            <v>-800</v>
          </cell>
        </row>
        <row r="5419">
          <cell r="H5419" t="str">
            <v>101251005</v>
          </cell>
          <cell r="I5419">
            <v>-800</v>
          </cell>
        </row>
        <row r="5420">
          <cell r="H5420" t="str">
            <v>101251005</v>
          </cell>
          <cell r="I5420">
            <v>-400</v>
          </cell>
        </row>
        <row r="5421">
          <cell r="H5421" t="str">
            <v>101251005</v>
          </cell>
          <cell r="I5421">
            <v>-400</v>
          </cell>
        </row>
        <row r="5422">
          <cell r="H5422" t="str">
            <v>101251005</v>
          </cell>
          <cell r="I5422">
            <v>-800</v>
          </cell>
        </row>
        <row r="5423">
          <cell r="H5423" t="str">
            <v>101251005</v>
          </cell>
          <cell r="I5423">
            <v>-800</v>
          </cell>
        </row>
        <row r="5424">
          <cell r="H5424" t="str">
            <v>101251005</v>
          </cell>
          <cell r="I5424">
            <v>-800</v>
          </cell>
        </row>
        <row r="5425">
          <cell r="H5425" t="str">
            <v>101251005</v>
          </cell>
          <cell r="I5425">
            <v>-400</v>
          </cell>
        </row>
        <row r="5426">
          <cell r="H5426" t="str">
            <v>101251005</v>
          </cell>
          <cell r="I5426">
            <v>-800</v>
          </cell>
        </row>
        <row r="5427">
          <cell r="H5427" t="str">
            <v>101251005</v>
          </cell>
          <cell r="I5427">
            <v>-400</v>
          </cell>
        </row>
        <row r="5428">
          <cell r="H5428" t="str">
            <v>101251005</v>
          </cell>
          <cell r="I5428">
            <v>-800</v>
          </cell>
        </row>
        <row r="5429">
          <cell r="H5429" t="str">
            <v>101251005</v>
          </cell>
          <cell r="I5429">
            <v>-800</v>
          </cell>
        </row>
        <row r="5430">
          <cell r="H5430" t="str">
            <v>101251005</v>
          </cell>
          <cell r="I5430">
            <v>-400</v>
          </cell>
        </row>
        <row r="5431">
          <cell r="H5431" t="str">
            <v>101251005</v>
          </cell>
          <cell r="I5431">
            <v>-400</v>
          </cell>
        </row>
        <row r="5432">
          <cell r="H5432" t="str">
            <v>101251005</v>
          </cell>
          <cell r="I5432">
            <v>-1056</v>
          </cell>
        </row>
        <row r="5433">
          <cell r="H5433" t="str">
            <v>101251005</v>
          </cell>
          <cell r="I5433">
            <v>-400</v>
          </cell>
        </row>
        <row r="5434">
          <cell r="H5434" t="str">
            <v>101251005</v>
          </cell>
          <cell r="I5434">
            <v>-400</v>
          </cell>
        </row>
        <row r="5435">
          <cell r="H5435" t="str">
            <v>101251005</v>
          </cell>
          <cell r="I5435">
            <v>-800</v>
          </cell>
        </row>
        <row r="5436">
          <cell r="H5436" t="str">
            <v>101251005</v>
          </cell>
          <cell r="I5436">
            <v>-400</v>
          </cell>
        </row>
        <row r="5437">
          <cell r="H5437" t="str">
            <v>101251005</v>
          </cell>
          <cell r="I5437">
            <v>-400</v>
          </cell>
        </row>
        <row r="5438">
          <cell r="H5438" t="str">
            <v>101251005</v>
          </cell>
          <cell r="I5438">
            <v>-400</v>
          </cell>
        </row>
        <row r="5439">
          <cell r="H5439" t="str">
            <v>101251005</v>
          </cell>
          <cell r="I5439">
            <v>-400</v>
          </cell>
        </row>
        <row r="5440">
          <cell r="H5440" t="str">
            <v>101251005</v>
          </cell>
          <cell r="I5440">
            <v>-400</v>
          </cell>
        </row>
        <row r="5441">
          <cell r="H5441" t="str">
            <v>101251005</v>
          </cell>
          <cell r="I5441">
            <v>-400</v>
          </cell>
        </row>
        <row r="5442">
          <cell r="H5442" t="str">
            <v>101251005</v>
          </cell>
          <cell r="I5442">
            <v>-400</v>
          </cell>
        </row>
        <row r="5443">
          <cell r="H5443" t="str">
            <v>101251005</v>
          </cell>
          <cell r="I5443">
            <v>-400</v>
          </cell>
        </row>
        <row r="5444">
          <cell r="H5444" t="str">
            <v>101251005</v>
          </cell>
          <cell r="I5444">
            <v>-400</v>
          </cell>
        </row>
        <row r="5445">
          <cell r="H5445" t="str">
            <v>101251005</v>
          </cell>
          <cell r="I5445">
            <v>-400</v>
          </cell>
        </row>
        <row r="5446">
          <cell r="H5446" t="str">
            <v>101251005</v>
          </cell>
          <cell r="I5446">
            <v>-800</v>
          </cell>
        </row>
        <row r="5447">
          <cell r="H5447" t="str">
            <v>101251005</v>
          </cell>
          <cell r="I5447">
            <v>-800</v>
          </cell>
        </row>
        <row r="5448">
          <cell r="H5448" t="str">
            <v>101251005</v>
          </cell>
          <cell r="I5448">
            <v>-400</v>
          </cell>
        </row>
        <row r="5449">
          <cell r="H5449" t="str">
            <v>101251005</v>
          </cell>
          <cell r="I5449">
            <v>-400</v>
          </cell>
        </row>
        <row r="5450">
          <cell r="H5450" t="str">
            <v>101251005</v>
          </cell>
          <cell r="I5450">
            <v>-400</v>
          </cell>
        </row>
        <row r="5451">
          <cell r="H5451" t="str">
            <v>101251005</v>
          </cell>
          <cell r="I5451">
            <v>-400</v>
          </cell>
        </row>
        <row r="5452">
          <cell r="H5452" t="str">
            <v>101251005</v>
          </cell>
          <cell r="I5452">
            <v>-400</v>
          </cell>
        </row>
        <row r="5453">
          <cell r="H5453" t="str">
            <v>101251005</v>
          </cell>
          <cell r="I5453">
            <v>-400</v>
          </cell>
        </row>
        <row r="5454">
          <cell r="H5454" t="str">
            <v>101251005</v>
          </cell>
          <cell r="I5454">
            <v>-400</v>
          </cell>
        </row>
        <row r="5455">
          <cell r="H5455" t="str">
            <v>101251005</v>
          </cell>
          <cell r="I5455">
            <v>-800</v>
          </cell>
        </row>
        <row r="5456">
          <cell r="H5456" t="str">
            <v>101251005</v>
          </cell>
          <cell r="I5456">
            <v>-800</v>
          </cell>
        </row>
        <row r="5457">
          <cell r="H5457" t="str">
            <v>101251005</v>
          </cell>
          <cell r="I5457">
            <v>-400</v>
          </cell>
        </row>
        <row r="5458">
          <cell r="H5458" t="str">
            <v>101251005</v>
          </cell>
          <cell r="I5458">
            <v>-400</v>
          </cell>
        </row>
        <row r="5459">
          <cell r="H5459" t="str">
            <v>101251005</v>
          </cell>
          <cell r="I5459">
            <v>-800</v>
          </cell>
        </row>
        <row r="5460">
          <cell r="H5460" t="str">
            <v>101251005</v>
          </cell>
          <cell r="I5460">
            <v>-400</v>
          </cell>
        </row>
        <row r="5461">
          <cell r="H5461" t="str">
            <v>101251005</v>
          </cell>
          <cell r="I5461">
            <v>-800</v>
          </cell>
        </row>
        <row r="5462">
          <cell r="H5462" t="str">
            <v>101251005</v>
          </cell>
          <cell r="I5462">
            <v>-1056</v>
          </cell>
        </row>
        <row r="5463">
          <cell r="H5463" t="str">
            <v>101251005</v>
          </cell>
          <cell r="I5463">
            <v>-400</v>
          </cell>
        </row>
        <row r="5464">
          <cell r="H5464" t="str">
            <v>101251005</v>
          </cell>
          <cell r="I5464">
            <v>-800</v>
          </cell>
        </row>
        <row r="5465">
          <cell r="H5465" t="str">
            <v>101251005</v>
          </cell>
          <cell r="I5465">
            <v>-400</v>
          </cell>
        </row>
        <row r="5466">
          <cell r="H5466" t="str">
            <v>101251005</v>
          </cell>
          <cell r="I5466">
            <v>-400</v>
          </cell>
        </row>
        <row r="5467">
          <cell r="H5467" t="str">
            <v>101251005</v>
          </cell>
          <cell r="I5467">
            <v>-400</v>
          </cell>
        </row>
        <row r="5468">
          <cell r="H5468" t="str">
            <v>101251005</v>
          </cell>
          <cell r="I5468">
            <v>-400</v>
          </cell>
        </row>
        <row r="5469">
          <cell r="H5469" t="str">
            <v>101251005</v>
          </cell>
          <cell r="I5469">
            <v>-400</v>
          </cell>
        </row>
        <row r="5470">
          <cell r="H5470" t="str">
            <v>101251005</v>
          </cell>
          <cell r="I5470">
            <v>-400</v>
          </cell>
        </row>
        <row r="5471">
          <cell r="H5471" t="str">
            <v>101251005</v>
          </cell>
          <cell r="I5471">
            <v>-800</v>
          </cell>
        </row>
        <row r="5472">
          <cell r="H5472" t="str">
            <v>101251005</v>
          </cell>
          <cell r="I5472">
            <v>-400</v>
          </cell>
        </row>
        <row r="5473">
          <cell r="H5473" t="str">
            <v>101251005</v>
          </cell>
          <cell r="I5473">
            <v>-400</v>
          </cell>
        </row>
        <row r="5474">
          <cell r="H5474" t="str">
            <v>101251005</v>
          </cell>
          <cell r="I5474">
            <v>-400</v>
          </cell>
        </row>
        <row r="5475">
          <cell r="H5475" t="str">
            <v>101251005</v>
          </cell>
          <cell r="I5475">
            <v>-400</v>
          </cell>
        </row>
        <row r="5476">
          <cell r="H5476" t="str">
            <v>101251005</v>
          </cell>
          <cell r="I5476">
            <v>-400</v>
          </cell>
        </row>
        <row r="5477">
          <cell r="H5477" t="str">
            <v>101251005</v>
          </cell>
          <cell r="I5477">
            <v>-800</v>
          </cell>
        </row>
        <row r="5478">
          <cell r="H5478" t="str">
            <v>101251005</v>
          </cell>
          <cell r="I5478">
            <v>-400</v>
          </cell>
        </row>
        <row r="5479">
          <cell r="H5479" t="str">
            <v>101251005</v>
          </cell>
          <cell r="I5479">
            <v>-400</v>
          </cell>
        </row>
        <row r="5480">
          <cell r="H5480" t="str">
            <v>101251005</v>
          </cell>
          <cell r="I5480">
            <v>-400</v>
          </cell>
        </row>
        <row r="5481">
          <cell r="H5481" t="str">
            <v>101251005</v>
          </cell>
          <cell r="I5481">
            <v>-400</v>
          </cell>
        </row>
        <row r="5482">
          <cell r="H5482" t="str">
            <v>101251005</v>
          </cell>
          <cell r="I5482">
            <v>-400</v>
          </cell>
        </row>
        <row r="5483">
          <cell r="H5483" t="str">
            <v>101251005</v>
          </cell>
          <cell r="I5483">
            <v>-400</v>
          </cell>
        </row>
        <row r="5484">
          <cell r="H5484" t="str">
            <v>101251005</v>
          </cell>
          <cell r="I5484">
            <v>-400</v>
          </cell>
        </row>
        <row r="5485">
          <cell r="H5485" t="str">
            <v>101251005</v>
          </cell>
          <cell r="I5485">
            <v>-400</v>
          </cell>
        </row>
        <row r="5486">
          <cell r="H5486" t="str">
            <v>101251005</v>
          </cell>
          <cell r="I5486">
            <v>-400</v>
          </cell>
        </row>
        <row r="5487">
          <cell r="H5487" t="str">
            <v>101251005</v>
          </cell>
          <cell r="I5487">
            <v>-800</v>
          </cell>
        </row>
        <row r="5488">
          <cell r="H5488" t="str">
            <v>101251005</v>
          </cell>
          <cell r="I5488">
            <v>-400</v>
          </cell>
        </row>
        <row r="5489">
          <cell r="H5489" t="str">
            <v>101251005</v>
          </cell>
          <cell r="I5489">
            <v>-400</v>
          </cell>
        </row>
        <row r="5490">
          <cell r="H5490" t="str">
            <v>101251005</v>
          </cell>
          <cell r="I5490">
            <v>-400</v>
          </cell>
        </row>
        <row r="5491">
          <cell r="H5491" t="str">
            <v>101251005</v>
          </cell>
          <cell r="I5491">
            <v>-400</v>
          </cell>
        </row>
        <row r="5492">
          <cell r="H5492" t="str">
            <v>101251005</v>
          </cell>
          <cell r="I5492">
            <v>-800</v>
          </cell>
        </row>
        <row r="5493">
          <cell r="H5493" t="str">
            <v>101251005</v>
          </cell>
          <cell r="I5493">
            <v>-400</v>
          </cell>
        </row>
        <row r="5494">
          <cell r="H5494" t="str">
            <v>101251005</v>
          </cell>
          <cell r="I5494">
            <v>-400</v>
          </cell>
        </row>
        <row r="5495">
          <cell r="H5495" t="str">
            <v>101251005</v>
          </cell>
          <cell r="I5495">
            <v>-400</v>
          </cell>
        </row>
        <row r="5496">
          <cell r="H5496" t="str">
            <v>101251005</v>
          </cell>
          <cell r="I5496">
            <v>-800</v>
          </cell>
        </row>
        <row r="5497">
          <cell r="H5497" t="str">
            <v>101251005</v>
          </cell>
          <cell r="I5497">
            <v>-400</v>
          </cell>
        </row>
        <row r="5498">
          <cell r="H5498" t="str">
            <v>101251005</v>
          </cell>
          <cell r="I5498">
            <v>-400</v>
          </cell>
        </row>
        <row r="5499">
          <cell r="H5499" t="str">
            <v>101251005</v>
          </cell>
          <cell r="I5499">
            <v>-400</v>
          </cell>
        </row>
        <row r="5500">
          <cell r="H5500" t="str">
            <v>101251005</v>
          </cell>
          <cell r="I5500">
            <v>-400</v>
          </cell>
        </row>
        <row r="5501">
          <cell r="H5501" t="str">
            <v>101251005</v>
          </cell>
          <cell r="I5501">
            <v>-400</v>
          </cell>
        </row>
        <row r="5502">
          <cell r="H5502" t="str">
            <v>101251005</v>
          </cell>
          <cell r="I5502">
            <v>-400</v>
          </cell>
        </row>
        <row r="5503">
          <cell r="H5503" t="str">
            <v>101251005</v>
          </cell>
          <cell r="I5503">
            <v>-800</v>
          </cell>
        </row>
        <row r="5504">
          <cell r="H5504" t="str">
            <v>101251005</v>
          </cell>
          <cell r="I5504">
            <v>-800</v>
          </cell>
        </row>
        <row r="5505">
          <cell r="H5505" t="str">
            <v>101251005</v>
          </cell>
          <cell r="I5505">
            <v>-400</v>
          </cell>
        </row>
        <row r="5506">
          <cell r="H5506" t="str">
            <v>101251005</v>
          </cell>
          <cell r="I5506">
            <v>-800</v>
          </cell>
        </row>
        <row r="5507">
          <cell r="H5507" t="str">
            <v>101251005</v>
          </cell>
          <cell r="I5507">
            <v>-400</v>
          </cell>
        </row>
        <row r="5508">
          <cell r="H5508" t="str">
            <v>101251005</v>
          </cell>
          <cell r="I5508">
            <v>-800</v>
          </cell>
        </row>
        <row r="5509">
          <cell r="H5509" t="str">
            <v>101251005</v>
          </cell>
          <cell r="I5509">
            <v>-528</v>
          </cell>
        </row>
        <row r="5510">
          <cell r="H5510" t="str">
            <v>101251005</v>
          </cell>
          <cell r="I5510">
            <v>-400</v>
          </cell>
        </row>
        <row r="5511">
          <cell r="H5511" t="str">
            <v>101251005</v>
          </cell>
          <cell r="I5511">
            <v>-400</v>
          </cell>
        </row>
        <row r="5512">
          <cell r="H5512" t="str">
            <v>101251005</v>
          </cell>
          <cell r="I5512">
            <v>-400</v>
          </cell>
        </row>
        <row r="5513">
          <cell r="H5513" t="str">
            <v>101251005</v>
          </cell>
          <cell r="I5513">
            <v>-400</v>
          </cell>
        </row>
        <row r="5514">
          <cell r="H5514" t="str">
            <v>101251005</v>
          </cell>
          <cell r="I5514">
            <v>-400</v>
          </cell>
        </row>
        <row r="5515">
          <cell r="H5515" t="str">
            <v>101251005</v>
          </cell>
          <cell r="I5515">
            <v>-400</v>
          </cell>
        </row>
        <row r="5516">
          <cell r="H5516" t="str">
            <v>101251005</v>
          </cell>
          <cell r="I5516">
            <v>-800</v>
          </cell>
        </row>
        <row r="5517">
          <cell r="H5517" t="str">
            <v>101251005</v>
          </cell>
          <cell r="I5517">
            <v>-800</v>
          </cell>
        </row>
        <row r="5518">
          <cell r="H5518" t="str">
            <v>101251005</v>
          </cell>
          <cell r="I5518">
            <v>-400</v>
          </cell>
        </row>
        <row r="5519">
          <cell r="H5519" t="str">
            <v>101251005</v>
          </cell>
          <cell r="I5519">
            <v>-800</v>
          </cell>
        </row>
        <row r="5520">
          <cell r="H5520" t="str">
            <v>101251005</v>
          </cell>
          <cell r="I5520">
            <v>-1600</v>
          </cell>
        </row>
        <row r="5521">
          <cell r="H5521" t="str">
            <v>101251005</v>
          </cell>
          <cell r="I5521">
            <v>-800</v>
          </cell>
        </row>
        <row r="5522">
          <cell r="H5522" t="str">
            <v>101251005</v>
          </cell>
          <cell r="I5522">
            <v>-800</v>
          </cell>
        </row>
        <row r="5523">
          <cell r="H5523" t="str">
            <v>101251005</v>
          </cell>
          <cell r="I5523">
            <v>-400</v>
          </cell>
        </row>
        <row r="5524">
          <cell r="H5524" t="str">
            <v>101251005</v>
          </cell>
          <cell r="I5524">
            <v>-800</v>
          </cell>
        </row>
        <row r="5525">
          <cell r="H5525" t="str">
            <v>101251005</v>
          </cell>
          <cell r="I5525">
            <v>-400</v>
          </cell>
        </row>
        <row r="5526">
          <cell r="H5526" t="str">
            <v>101251005</v>
          </cell>
          <cell r="I5526">
            <v>-400</v>
          </cell>
        </row>
        <row r="5527">
          <cell r="H5527" t="str">
            <v>101251005</v>
          </cell>
          <cell r="I5527">
            <v>-400</v>
          </cell>
        </row>
        <row r="5528">
          <cell r="H5528" t="str">
            <v>101251005</v>
          </cell>
          <cell r="I5528">
            <v>-800</v>
          </cell>
        </row>
        <row r="5529">
          <cell r="H5529" t="str">
            <v>101251005</v>
          </cell>
          <cell r="I5529">
            <v>-400</v>
          </cell>
        </row>
        <row r="5530">
          <cell r="H5530" t="str">
            <v>101251005</v>
          </cell>
          <cell r="I5530">
            <v>-400</v>
          </cell>
        </row>
        <row r="5531">
          <cell r="H5531" t="str">
            <v>101251005</v>
          </cell>
          <cell r="I5531">
            <v>-800</v>
          </cell>
        </row>
        <row r="5532">
          <cell r="H5532" t="str">
            <v>101251005</v>
          </cell>
          <cell r="I5532">
            <v>-400</v>
          </cell>
        </row>
        <row r="5533">
          <cell r="H5533" t="str">
            <v>101251005</v>
          </cell>
          <cell r="I5533">
            <v>-400</v>
          </cell>
        </row>
        <row r="5534">
          <cell r="H5534" t="str">
            <v>101251005</v>
          </cell>
          <cell r="I5534">
            <v>-800</v>
          </cell>
        </row>
        <row r="5535">
          <cell r="H5535" t="str">
            <v>101251005</v>
          </cell>
          <cell r="I5535">
            <v>-400</v>
          </cell>
        </row>
        <row r="5536">
          <cell r="H5536" t="str">
            <v>101251005</v>
          </cell>
          <cell r="I5536">
            <v>-400</v>
          </cell>
        </row>
        <row r="5537">
          <cell r="H5537" t="str">
            <v>101251005</v>
          </cell>
          <cell r="I5537">
            <v>-400</v>
          </cell>
        </row>
        <row r="5538">
          <cell r="H5538" t="str">
            <v>101251005</v>
          </cell>
          <cell r="I5538">
            <v>-800</v>
          </cell>
        </row>
        <row r="5539">
          <cell r="H5539" t="str">
            <v>101251005</v>
          </cell>
          <cell r="I5539">
            <v>-800</v>
          </cell>
        </row>
        <row r="5540">
          <cell r="H5540" t="str">
            <v>101251005</v>
          </cell>
          <cell r="I5540">
            <v>-400</v>
          </cell>
        </row>
        <row r="5541">
          <cell r="H5541" t="str">
            <v>101251005</v>
          </cell>
          <cell r="I5541">
            <v>-800</v>
          </cell>
        </row>
        <row r="5542">
          <cell r="H5542" t="str">
            <v>101251005</v>
          </cell>
          <cell r="I5542">
            <v>-400</v>
          </cell>
        </row>
        <row r="5543">
          <cell r="H5543" t="str">
            <v>101251005</v>
          </cell>
          <cell r="I5543">
            <v>-800</v>
          </cell>
        </row>
        <row r="5544">
          <cell r="H5544" t="str">
            <v>101251005</v>
          </cell>
          <cell r="I5544">
            <v>-400</v>
          </cell>
        </row>
        <row r="5545">
          <cell r="H5545" t="str">
            <v>101251005</v>
          </cell>
          <cell r="I5545">
            <v>-400</v>
          </cell>
        </row>
        <row r="5546">
          <cell r="H5546" t="str">
            <v>101251005</v>
          </cell>
          <cell r="I5546">
            <v>-400</v>
          </cell>
        </row>
        <row r="5547">
          <cell r="H5547" t="str">
            <v>101251005</v>
          </cell>
          <cell r="I5547">
            <v>-800</v>
          </cell>
        </row>
        <row r="5548">
          <cell r="H5548" t="str">
            <v>101251005</v>
          </cell>
          <cell r="I5548">
            <v>-400</v>
          </cell>
        </row>
        <row r="5549">
          <cell r="H5549" t="str">
            <v>101251005</v>
          </cell>
          <cell r="I5549">
            <v>-400</v>
          </cell>
        </row>
        <row r="5550">
          <cell r="H5550" t="str">
            <v>101251005</v>
          </cell>
          <cell r="I5550">
            <v>-800</v>
          </cell>
        </row>
        <row r="5551">
          <cell r="H5551" t="str">
            <v>101251005</v>
          </cell>
          <cell r="I5551">
            <v>-800</v>
          </cell>
        </row>
        <row r="5552">
          <cell r="H5552" t="str">
            <v>101251005</v>
          </cell>
          <cell r="I5552">
            <v>-400</v>
          </cell>
        </row>
        <row r="5553">
          <cell r="H5553" t="str">
            <v>101251005</v>
          </cell>
          <cell r="I5553">
            <v>-320</v>
          </cell>
        </row>
        <row r="5554">
          <cell r="H5554" t="str">
            <v>101251005</v>
          </cell>
          <cell r="I5554">
            <v>-400</v>
          </cell>
        </row>
        <row r="5555">
          <cell r="H5555" t="str">
            <v>101251005</v>
          </cell>
          <cell r="I5555">
            <v>-1200</v>
          </cell>
        </row>
        <row r="5556">
          <cell r="H5556" t="str">
            <v>101251005</v>
          </cell>
          <cell r="I5556">
            <v>-800</v>
          </cell>
        </row>
        <row r="5557">
          <cell r="H5557" t="str">
            <v>101251005</v>
          </cell>
          <cell r="I5557">
            <v>-400</v>
          </cell>
        </row>
        <row r="5558">
          <cell r="H5558" t="str">
            <v>101251005</v>
          </cell>
          <cell r="I5558">
            <v>-400</v>
          </cell>
        </row>
        <row r="5559">
          <cell r="H5559" t="str">
            <v>101251005</v>
          </cell>
          <cell r="I5559">
            <v>-800</v>
          </cell>
        </row>
        <row r="5560">
          <cell r="H5560" t="str">
            <v>101251005</v>
          </cell>
          <cell r="I5560">
            <v>-400</v>
          </cell>
        </row>
        <row r="5561">
          <cell r="H5561" t="str">
            <v>101251005</v>
          </cell>
          <cell r="I5561">
            <v>-400</v>
          </cell>
        </row>
        <row r="5562">
          <cell r="H5562" t="str">
            <v>101251005</v>
          </cell>
          <cell r="I5562">
            <v>-800</v>
          </cell>
        </row>
        <row r="5563">
          <cell r="H5563" t="str">
            <v>101251005</v>
          </cell>
          <cell r="I5563">
            <v>-400</v>
          </cell>
        </row>
        <row r="5564">
          <cell r="H5564" t="str">
            <v>101251005</v>
          </cell>
          <cell r="I5564">
            <v>-400</v>
          </cell>
        </row>
        <row r="5565">
          <cell r="H5565" t="str">
            <v>101251005</v>
          </cell>
          <cell r="I5565">
            <v>-400</v>
          </cell>
        </row>
        <row r="5566">
          <cell r="H5566" t="str">
            <v>101251005</v>
          </cell>
          <cell r="I5566">
            <v>-800</v>
          </cell>
        </row>
        <row r="5567">
          <cell r="H5567" t="str">
            <v>101251005</v>
          </cell>
          <cell r="I5567">
            <v>-1056</v>
          </cell>
        </row>
        <row r="5568">
          <cell r="H5568" t="str">
            <v>101251005</v>
          </cell>
          <cell r="I5568">
            <v>-400</v>
          </cell>
        </row>
        <row r="5569">
          <cell r="H5569" t="str">
            <v>101251005</v>
          </cell>
          <cell r="I5569">
            <v>-400</v>
          </cell>
        </row>
        <row r="5570">
          <cell r="H5570" t="str">
            <v>101251005</v>
          </cell>
          <cell r="I5570">
            <v>-400</v>
          </cell>
        </row>
        <row r="5571">
          <cell r="H5571" t="str">
            <v>101251005</v>
          </cell>
          <cell r="I5571">
            <v>-800</v>
          </cell>
        </row>
        <row r="5572">
          <cell r="H5572" t="str">
            <v>101251005</v>
          </cell>
          <cell r="I5572">
            <v>-800</v>
          </cell>
        </row>
        <row r="5573">
          <cell r="H5573" t="str">
            <v>101251005</v>
          </cell>
          <cell r="I5573">
            <v>-800</v>
          </cell>
        </row>
        <row r="5574">
          <cell r="H5574" t="str">
            <v>101251005</v>
          </cell>
          <cell r="I5574">
            <v>-800</v>
          </cell>
        </row>
        <row r="5575">
          <cell r="H5575" t="str">
            <v>101251005</v>
          </cell>
          <cell r="I5575">
            <v>-800</v>
          </cell>
        </row>
        <row r="5576">
          <cell r="H5576" t="str">
            <v>101251005</v>
          </cell>
          <cell r="I5576">
            <v>-800</v>
          </cell>
        </row>
        <row r="5577">
          <cell r="H5577" t="str">
            <v>101251005</v>
          </cell>
          <cell r="I5577">
            <v>-800</v>
          </cell>
        </row>
        <row r="5578">
          <cell r="H5578" t="str">
            <v>101251005</v>
          </cell>
          <cell r="I5578">
            <v>-400</v>
          </cell>
        </row>
        <row r="5579">
          <cell r="H5579" t="str">
            <v>101251005</v>
          </cell>
          <cell r="I5579">
            <v>-400</v>
          </cell>
        </row>
        <row r="5580">
          <cell r="H5580" t="str">
            <v>101251005</v>
          </cell>
          <cell r="I5580">
            <v>-800</v>
          </cell>
        </row>
        <row r="5581">
          <cell r="H5581" t="str">
            <v>101251005</v>
          </cell>
          <cell r="I5581">
            <v>-400</v>
          </cell>
        </row>
        <row r="5582">
          <cell r="H5582" t="str">
            <v>101251005</v>
          </cell>
          <cell r="I5582">
            <v>-800</v>
          </cell>
        </row>
        <row r="5583">
          <cell r="H5583" t="str">
            <v>101251005</v>
          </cell>
          <cell r="I5583">
            <v>-400</v>
          </cell>
        </row>
        <row r="5584">
          <cell r="H5584" t="str">
            <v>101251005</v>
          </cell>
          <cell r="I5584">
            <v>-1056</v>
          </cell>
        </row>
        <row r="5585">
          <cell r="H5585" t="str">
            <v>101251005</v>
          </cell>
          <cell r="I5585">
            <v>-400</v>
          </cell>
        </row>
        <row r="5586">
          <cell r="H5586" t="str">
            <v>101251005</v>
          </cell>
          <cell r="I5586">
            <v>-800</v>
          </cell>
        </row>
        <row r="5587">
          <cell r="H5587" t="str">
            <v>101251005</v>
          </cell>
          <cell r="I5587">
            <v>-400</v>
          </cell>
        </row>
        <row r="5588">
          <cell r="H5588" t="str">
            <v>101251005</v>
          </cell>
          <cell r="I5588">
            <v>-800</v>
          </cell>
        </row>
        <row r="5589">
          <cell r="H5589" t="str">
            <v>101251005</v>
          </cell>
          <cell r="I5589">
            <v>-400</v>
          </cell>
        </row>
        <row r="5590">
          <cell r="H5590" t="str">
            <v>101251005</v>
          </cell>
          <cell r="I5590">
            <v>-400</v>
          </cell>
        </row>
        <row r="5591">
          <cell r="H5591" t="str">
            <v>101251005</v>
          </cell>
          <cell r="I5591">
            <v>-800</v>
          </cell>
        </row>
        <row r="5592">
          <cell r="H5592" t="str">
            <v>101251005</v>
          </cell>
          <cell r="I5592">
            <v>-800</v>
          </cell>
        </row>
        <row r="5593">
          <cell r="H5593" t="str">
            <v>101251005</v>
          </cell>
          <cell r="I5593">
            <v>-800</v>
          </cell>
        </row>
        <row r="5594">
          <cell r="H5594" t="str">
            <v>101251005</v>
          </cell>
          <cell r="I5594">
            <v>-800</v>
          </cell>
        </row>
        <row r="5595">
          <cell r="H5595" t="str">
            <v>101251005</v>
          </cell>
          <cell r="I5595">
            <v>-400</v>
          </cell>
        </row>
        <row r="5596">
          <cell r="H5596" t="str">
            <v>101251005</v>
          </cell>
          <cell r="I5596">
            <v>-800</v>
          </cell>
        </row>
        <row r="5597">
          <cell r="H5597" t="str">
            <v>101251005</v>
          </cell>
          <cell r="I5597">
            <v>-800</v>
          </cell>
        </row>
        <row r="5598">
          <cell r="H5598" t="str">
            <v>101251005</v>
          </cell>
          <cell r="I5598">
            <v>-800</v>
          </cell>
        </row>
        <row r="5599">
          <cell r="H5599" t="str">
            <v>101251005</v>
          </cell>
          <cell r="I5599">
            <v>-528</v>
          </cell>
        </row>
        <row r="5600">
          <cell r="H5600" t="str">
            <v>101251005</v>
          </cell>
          <cell r="I5600">
            <v>-800</v>
          </cell>
        </row>
        <row r="5601">
          <cell r="H5601" t="str">
            <v>101251005</v>
          </cell>
          <cell r="I5601">
            <v>-800</v>
          </cell>
        </row>
        <row r="5602">
          <cell r="H5602" t="str">
            <v>101251005</v>
          </cell>
          <cell r="I5602">
            <v>-800</v>
          </cell>
        </row>
        <row r="5603">
          <cell r="H5603" t="str">
            <v>101251005</v>
          </cell>
          <cell r="I5603">
            <v>-400</v>
          </cell>
        </row>
        <row r="5604">
          <cell r="H5604" t="str">
            <v>101251005</v>
          </cell>
          <cell r="I5604">
            <v>-400</v>
          </cell>
        </row>
        <row r="5605">
          <cell r="H5605" t="str">
            <v>101251005</v>
          </cell>
          <cell r="I5605">
            <v>-800</v>
          </cell>
        </row>
        <row r="5606">
          <cell r="H5606" t="str">
            <v>101251005</v>
          </cell>
          <cell r="I5606">
            <v>-800</v>
          </cell>
        </row>
        <row r="5607">
          <cell r="H5607" t="str">
            <v>101251005</v>
          </cell>
          <cell r="I5607">
            <v>-400</v>
          </cell>
        </row>
        <row r="5608">
          <cell r="H5608" t="str">
            <v>101251005</v>
          </cell>
          <cell r="I5608">
            <v>-800</v>
          </cell>
        </row>
        <row r="5609">
          <cell r="H5609" t="str">
            <v>101251005</v>
          </cell>
          <cell r="I5609">
            <v>-400</v>
          </cell>
        </row>
        <row r="5610">
          <cell r="H5610" t="str">
            <v>101251005</v>
          </cell>
          <cell r="I5610">
            <v>-800</v>
          </cell>
        </row>
        <row r="5611">
          <cell r="H5611" t="str">
            <v>101251005</v>
          </cell>
          <cell r="I5611">
            <v>-400</v>
          </cell>
        </row>
        <row r="5612">
          <cell r="H5612" t="str">
            <v>101251005</v>
          </cell>
          <cell r="I5612">
            <v>-800</v>
          </cell>
        </row>
        <row r="5613">
          <cell r="H5613" t="str">
            <v>101251005</v>
          </cell>
          <cell r="I5613">
            <v>-400</v>
          </cell>
        </row>
        <row r="5614">
          <cell r="H5614" t="str">
            <v>101251005</v>
          </cell>
          <cell r="I5614">
            <v>-1200</v>
          </cell>
        </row>
        <row r="5615">
          <cell r="H5615" t="str">
            <v>101251005</v>
          </cell>
          <cell r="I5615">
            <v>-800</v>
          </cell>
        </row>
        <row r="5616">
          <cell r="H5616" t="str">
            <v>101251005</v>
          </cell>
          <cell r="I5616">
            <v>-800</v>
          </cell>
        </row>
        <row r="5617">
          <cell r="H5617" t="str">
            <v>101251005</v>
          </cell>
          <cell r="I5617">
            <v>-800</v>
          </cell>
        </row>
        <row r="5618">
          <cell r="H5618" t="str">
            <v>101251005</v>
          </cell>
          <cell r="I5618">
            <v>-400</v>
          </cell>
        </row>
        <row r="5619">
          <cell r="H5619" t="str">
            <v>101251005</v>
          </cell>
          <cell r="I5619">
            <v>-400</v>
          </cell>
        </row>
        <row r="5620">
          <cell r="H5620" t="str">
            <v>101251005</v>
          </cell>
          <cell r="I5620">
            <v>-400</v>
          </cell>
        </row>
        <row r="5621">
          <cell r="H5621" t="str">
            <v>101251005</v>
          </cell>
          <cell r="I5621">
            <v>-400</v>
          </cell>
        </row>
        <row r="5622">
          <cell r="H5622" t="str">
            <v>101251005</v>
          </cell>
          <cell r="I5622">
            <v>-400</v>
          </cell>
        </row>
        <row r="5623">
          <cell r="H5623" t="str">
            <v>101251005</v>
          </cell>
          <cell r="I5623">
            <v>-400</v>
          </cell>
        </row>
        <row r="5624">
          <cell r="H5624" t="str">
            <v>101251005</v>
          </cell>
          <cell r="I5624">
            <v>-800</v>
          </cell>
        </row>
        <row r="5625">
          <cell r="H5625" t="str">
            <v>101251005</v>
          </cell>
          <cell r="I5625">
            <v>-400</v>
          </cell>
        </row>
        <row r="5626">
          <cell r="H5626" t="str">
            <v>101251005</v>
          </cell>
          <cell r="I5626">
            <v>-800</v>
          </cell>
        </row>
        <row r="5627">
          <cell r="H5627" t="str">
            <v>101251005</v>
          </cell>
          <cell r="I5627">
            <v>-400</v>
          </cell>
        </row>
        <row r="5628">
          <cell r="H5628" t="str">
            <v>101251005</v>
          </cell>
          <cell r="I5628">
            <v>-800</v>
          </cell>
        </row>
        <row r="5629">
          <cell r="H5629" t="str">
            <v>101251005</v>
          </cell>
          <cell r="I5629">
            <v>-800</v>
          </cell>
        </row>
        <row r="5630">
          <cell r="H5630" t="str">
            <v>101251005</v>
          </cell>
          <cell r="I5630">
            <v>-1600</v>
          </cell>
        </row>
        <row r="5631">
          <cell r="H5631" t="str">
            <v>101251005</v>
          </cell>
          <cell r="I5631">
            <v>-800</v>
          </cell>
        </row>
        <row r="5632">
          <cell r="H5632" t="str">
            <v>101251005</v>
          </cell>
          <cell r="I5632">
            <v>-400</v>
          </cell>
        </row>
        <row r="5633">
          <cell r="H5633" t="str">
            <v>101251005</v>
          </cell>
          <cell r="I5633">
            <v>-400</v>
          </cell>
        </row>
        <row r="5634">
          <cell r="H5634" t="str">
            <v>101251005</v>
          </cell>
          <cell r="I5634">
            <v>-800</v>
          </cell>
        </row>
        <row r="5635">
          <cell r="H5635" t="str">
            <v>101251005</v>
          </cell>
          <cell r="I5635">
            <v>-400</v>
          </cell>
        </row>
        <row r="5636">
          <cell r="H5636" t="str">
            <v>101251005</v>
          </cell>
          <cell r="I5636">
            <v>-400</v>
          </cell>
        </row>
        <row r="5637">
          <cell r="H5637" t="str">
            <v>101251005</v>
          </cell>
          <cell r="I5637">
            <v>-400</v>
          </cell>
        </row>
        <row r="5638">
          <cell r="H5638" t="str">
            <v>101251005</v>
          </cell>
          <cell r="I5638">
            <v>-400</v>
          </cell>
        </row>
        <row r="5639">
          <cell r="H5639" t="str">
            <v>101251005</v>
          </cell>
          <cell r="I5639">
            <v>-400</v>
          </cell>
        </row>
        <row r="5640">
          <cell r="H5640" t="str">
            <v>101251005</v>
          </cell>
          <cell r="I5640">
            <v>-800</v>
          </cell>
        </row>
        <row r="5641">
          <cell r="H5641" t="str">
            <v>101251005</v>
          </cell>
          <cell r="I5641">
            <v>-800</v>
          </cell>
        </row>
        <row r="5642">
          <cell r="H5642" t="str">
            <v>101251005</v>
          </cell>
          <cell r="I5642">
            <v>-400</v>
          </cell>
        </row>
        <row r="5643">
          <cell r="H5643" t="str">
            <v>101251005</v>
          </cell>
          <cell r="I5643">
            <v>-400</v>
          </cell>
        </row>
        <row r="5644">
          <cell r="H5644" t="str">
            <v>101251005</v>
          </cell>
          <cell r="I5644">
            <v>-400</v>
          </cell>
        </row>
        <row r="5645">
          <cell r="H5645" t="str">
            <v>101251005</v>
          </cell>
          <cell r="I5645">
            <v>-800</v>
          </cell>
        </row>
        <row r="5646">
          <cell r="H5646" t="str">
            <v>101251005</v>
          </cell>
          <cell r="I5646">
            <v>-400</v>
          </cell>
        </row>
        <row r="5647">
          <cell r="H5647" t="str">
            <v>101251005</v>
          </cell>
          <cell r="I5647">
            <v>-400</v>
          </cell>
        </row>
        <row r="5648">
          <cell r="H5648" t="str">
            <v>101251005</v>
          </cell>
          <cell r="I5648">
            <v>-800</v>
          </cell>
        </row>
        <row r="5649">
          <cell r="H5649" t="str">
            <v>101251005</v>
          </cell>
          <cell r="I5649">
            <v>-400</v>
          </cell>
        </row>
        <row r="5650">
          <cell r="H5650" t="str">
            <v>101251005</v>
          </cell>
          <cell r="I5650">
            <v>-800</v>
          </cell>
        </row>
        <row r="5651">
          <cell r="H5651" t="str">
            <v>101251005</v>
          </cell>
          <cell r="I5651">
            <v>-400</v>
          </cell>
        </row>
        <row r="5652">
          <cell r="H5652" t="str">
            <v>101251005</v>
          </cell>
          <cell r="I5652">
            <v>-400</v>
          </cell>
        </row>
        <row r="5653">
          <cell r="H5653" t="str">
            <v>101251005</v>
          </cell>
          <cell r="I5653">
            <v>-400</v>
          </cell>
        </row>
        <row r="5654">
          <cell r="H5654" t="str">
            <v>101251005</v>
          </cell>
          <cell r="I5654">
            <v>-800</v>
          </cell>
        </row>
        <row r="5655">
          <cell r="H5655" t="str">
            <v>101251005</v>
          </cell>
          <cell r="I5655">
            <v>-800</v>
          </cell>
        </row>
        <row r="5656">
          <cell r="H5656" t="str">
            <v>101251005</v>
          </cell>
          <cell r="I5656">
            <v>-800</v>
          </cell>
        </row>
        <row r="5657">
          <cell r="H5657" t="str">
            <v>101251005</v>
          </cell>
          <cell r="I5657">
            <v>-400</v>
          </cell>
        </row>
        <row r="5658">
          <cell r="H5658" t="str">
            <v>101251005</v>
          </cell>
          <cell r="I5658">
            <v>-400</v>
          </cell>
        </row>
        <row r="5659">
          <cell r="H5659" t="str">
            <v>101251005</v>
          </cell>
          <cell r="I5659">
            <v>-800</v>
          </cell>
        </row>
        <row r="5660">
          <cell r="H5660" t="str">
            <v>101251005</v>
          </cell>
          <cell r="I5660">
            <v>-400</v>
          </cell>
        </row>
        <row r="5661">
          <cell r="H5661" t="str">
            <v>101251005</v>
          </cell>
          <cell r="I5661">
            <v>-400</v>
          </cell>
        </row>
        <row r="5662">
          <cell r="H5662" t="str">
            <v>101251005</v>
          </cell>
          <cell r="I5662">
            <v>-400</v>
          </cell>
        </row>
        <row r="5663">
          <cell r="H5663" t="str">
            <v>101251005</v>
          </cell>
          <cell r="I5663">
            <v>-800</v>
          </cell>
        </row>
        <row r="5664">
          <cell r="H5664" t="str">
            <v>101251005</v>
          </cell>
          <cell r="I5664">
            <v>-400</v>
          </cell>
        </row>
        <row r="5665">
          <cell r="H5665" t="str">
            <v>101251005</v>
          </cell>
          <cell r="I5665">
            <v>-400</v>
          </cell>
        </row>
        <row r="5666">
          <cell r="H5666" t="str">
            <v>101251005</v>
          </cell>
          <cell r="I5666">
            <v>-400</v>
          </cell>
        </row>
        <row r="5667">
          <cell r="H5667" t="str">
            <v>101251005</v>
          </cell>
          <cell r="I5667">
            <v>-800</v>
          </cell>
        </row>
        <row r="5668">
          <cell r="H5668" t="str">
            <v>101251005</v>
          </cell>
          <cell r="I5668">
            <v>-400</v>
          </cell>
        </row>
        <row r="5669">
          <cell r="H5669" t="str">
            <v>101251005</v>
          </cell>
          <cell r="I5669">
            <v>-400</v>
          </cell>
        </row>
        <row r="5670">
          <cell r="H5670" t="str">
            <v>101251005</v>
          </cell>
          <cell r="I5670">
            <v>-400</v>
          </cell>
        </row>
        <row r="5671">
          <cell r="H5671" t="str">
            <v>101251005</v>
          </cell>
          <cell r="I5671">
            <v>-800</v>
          </cell>
        </row>
        <row r="5672">
          <cell r="H5672" t="str">
            <v>101251005</v>
          </cell>
          <cell r="I5672">
            <v>-400</v>
          </cell>
        </row>
        <row r="5673">
          <cell r="H5673" t="str">
            <v>101251005</v>
          </cell>
          <cell r="I5673">
            <v>-800</v>
          </cell>
        </row>
        <row r="5674">
          <cell r="H5674" t="str">
            <v>101251005</v>
          </cell>
          <cell r="I5674">
            <v>-800</v>
          </cell>
        </row>
        <row r="5675">
          <cell r="H5675" t="str">
            <v>101251005</v>
          </cell>
          <cell r="I5675">
            <v>-800</v>
          </cell>
        </row>
        <row r="5676">
          <cell r="H5676" t="str">
            <v>101251005</v>
          </cell>
          <cell r="I5676">
            <v>-400</v>
          </cell>
        </row>
        <row r="5677">
          <cell r="H5677" t="str">
            <v>101251005</v>
          </cell>
          <cell r="I5677">
            <v>-400</v>
          </cell>
        </row>
        <row r="5678">
          <cell r="H5678" t="str">
            <v>101251005</v>
          </cell>
          <cell r="I5678">
            <v>-400</v>
          </cell>
        </row>
        <row r="5679">
          <cell r="H5679" t="str">
            <v>101251005</v>
          </cell>
          <cell r="I5679">
            <v>-400</v>
          </cell>
        </row>
        <row r="5680">
          <cell r="H5680" t="str">
            <v>101251005</v>
          </cell>
          <cell r="I5680">
            <v>-400</v>
          </cell>
        </row>
        <row r="5681">
          <cell r="H5681" t="str">
            <v>101251005</v>
          </cell>
          <cell r="I5681">
            <v>-400</v>
          </cell>
        </row>
        <row r="5682">
          <cell r="H5682" t="str">
            <v>101251005</v>
          </cell>
          <cell r="I5682">
            <v>-400</v>
          </cell>
        </row>
        <row r="5683">
          <cell r="H5683" t="str">
            <v>101251005</v>
          </cell>
          <cell r="I5683">
            <v>-400</v>
          </cell>
        </row>
        <row r="5684">
          <cell r="H5684" t="str">
            <v>101251005</v>
          </cell>
          <cell r="I5684">
            <v>-400</v>
          </cell>
        </row>
        <row r="5685">
          <cell r="H5685" t="str">
            <v>101251005</v>
          </cell>
          <cell r="I5685">
            <v>-400</v>
          </cell>
        </row>
        <row r="5686">
          <cell r="H5686" t="str">
            <v>101251005</v>
          </cell>
          <cell r="I5686">
            <v>-400</v>
          </cell>
        </row>
        <row r="5687">
          <cell r="H5687" t="str">
            <v>101251005</v>
          </cell>
          <cell r="I5687">
            <v>-400</v>
          </cell>
        </row>
        <row r="5688">
          <cell r="H5688" t="str">
            <v>101251005</v>
          </cell>
          <cell r="I5688">
            <v>-800</v>
          </cell>
        </row>
        <row r="5689">
          <cell r="H5689" t="str">
            <v>101251005</v>
          </cell>
          <cell r="I5689">
            <v>-400</v>
          </cell>
        </row>
        <row r="5690">
          <cell r="H5690" t="str">
            <v>101251005</v>
          </cell>
          <cell r="I5690">
            <v>-800</v>
          </cell>
        </row>
        <row r="5691">
          <cell r="H5691" t="str">
            <v>101251005</v>
          </cell>
          <cell r="I5691">
            <v>-400</v>
          </cell>
        </row>
        <row r="5692">
          <cell r="H5692" t="str">
            <v>101251005</v>
          </cell>
          <cell r="I5692">
            <v>-800</v>
          </cell>
        </row>
        <row r="5693">
          <cell r="H5693" t="str">
            <v>101251005</v>
          </cell>
          <cell r="I5693">
            <v>-320</v>
          </cell>
        </row>
        <row r="5694">
          <cell r="H5694" t="str">
            <v>101251005</v>
          </cell>
          <cell r="I5694">
            <v>-400</v>
          </cell>
        </row>
        <row r="5695">
          <cell r="H5695" t="str">
            <v>101251005</v>
          </cell>
          <cell r="I5695">
            <v>-400</v>
          </cell>
        </row>
        <row r="5696">
          <cell r="H5696" t="str">
            <v>101251005</v>
          </cell>
          <cell r="I5696">
            <v>-400</v>
          </cell>
        </row>
        <row r="5697">
          <cell r="H5697" t="str">
            <v>101251005</v>
          </cell>
          <cell r="I5697">
            <v>-800</v>
          </cell>
        </row>
        <row r="5698">
          <cell r="H5698" t="str">
            <v>101251005</v>
          </cell>
          <cell r="I5698">
            <v>-400</v>
          </cell>
        </row>
        <row r="5699">
          <cell r="H5699" t="str">
            <v>101251005</v>
          </cell>
          <cell r="I5699">
            <v>-800</v>
          </cell>
        </row>
        <row r="5700">
          <cell r="H5700" t="str">
            <v>101251005</v>
          </cell>
          <cell r="I5700">
            <v>-400</v>
          </cell>
        </row>
        <row r="5701">
          <cell r="H5701" t="str">
            <v>101251005</v>
          </cell>
          <cell r="I5701">
            <v>-400</v>
          </cell>
        </row>
        <row r="5702">
          <cell r="H5702" t="str">
            <v>101251005</v>
          </cell>
          <cell r="I5702">
            <v>-400</v>
          </cell>
        </row>
        <row r="5703">
          <cell r="H5703" t="str">
            <v>101251005</v>
          </cell>
          <cell r="I5703">
            <v>-400</v>
          </cell>
        </row>
        <row r="5704">
          <cell r="H5704" t="str">
            <v>101251005</v>
          </cell>
          <cell r="I5704">
            <v>-400</v>
          </cell>
        </row>
        <row r="5705">
          <cell r="H5705" t="str">
            <v>101251005</v>
          </cell>
          <cell r="I5705">
            <v>-800</v>
          </cell>
        </row>
        <row r="5706">
          <cell r="H5706" t="str">
            <v>101251005</v>
          </cell>
          <cell r="I5706">
            <v>-400</v>
          </cell>
        </row>
        <row r="5707">
          <cell r="H5707" t="str">
            <v>101251005</v>
          </cell>
          <cell r="I5707">
            <v>-400</v>
          </cell>
        </row>
        <row r="5708">
          <cell r="H5708" t="str">
            <v>101251005</v>
          </cell>
          <cell r="I5708">
            <v>-400</v>
          </cell>
        </row>
        <row r="5709">
          <cell r="H5709" t="str">
            <v>101251005</v>
          </cell>
          <cell r="I5709">
            <v>-800</v>
          </cell>
        </row>
        <row r="5710">
          <cell r="H5710" t="str">
            <v>101251005</v>
          </cell>
          <cell r="I5710">
            <v>-400</v>
          </cell>
        </row>
        <row r="5711">
          <cell r="H5711" t="str">
            <v>101251005</v>
          </cell>
          <cell r="I5711">
            <v>-800</v>
          </cell>
        </row>
        <row r="5712">
          <cell r="H5712" t="str">
            <v>101251005</v>
          </cell>
          <cell r="I5712">
            <v>-400</v>
          </cell>
        </row>
        <row r="5713">
          <cell r="H5713" t="str">
            <v>101251005</v>
          </cell>
          <cell r="I5713">
            <v>-800</v>
          </cell>
        </row>
        <row r="5714">
          <cell r="H5714" t="str">
            <v>101251005</v>
          </cell>
          <cell r="I5714">
            <v>-400</v>
          </cell>
        </row>
        <row r="5715">
          <cell r="H5715" t="str">
            <v>101251005</v>
          </cell>
          <cell r="I5715">
            <v>-400</v>
          </cell>
        </row>
        <row r="5716">
          <cell r="H5716" t="str">
            <v>101251005</v>
          </cell>
          <cell r="I5716">
            <v>-800</v>
          </cell>
        </row>
        <row r="5717">
          <cell r="H5717" t="str">
            <v>101251005</v>
          </cell>
          <cell r="I5717">
            <v>-400</v>
          </cell>
        </row>
        <row r="5718">
          <cell r="H5718" t="str">
            <v>101251005</v>
          </cell>
          <cell r="I5718">
            <v>-400</v>
          </cell>
        </row>
        <row r="5719">
          <cell r="H5719" t="str">
            <v>101251005</v>
          </cell>
          <cell r="I5719">
            <v>-1584</v>
          </cell>
        </row>
        <row r="5720">
          <cell r="H5720" t="str">
            <v>101251005</v>
          </cell>
          <cell r="I5720">
            <v>-400</v>
          </cell>
        </row>
        <row r="5721">
          <cell r="H5721" t="str">
            <v>101251005</v>
          </cell>
          <cell r="I5721">
            <v>-800</v>
          </cell>
        </row>
        <row r="5722">
          <cell r="H5722" t="str">
            <v>101251005</v>
          </cell>
          <cell r="I5722">
            <v>-400</v>
          </cell>
        </row>
        <row r="5723">
          <cell r="H5723" t="str">
            <v>101251005</v>
          </cell>
          <cell r="I5723">
            <v>-400</v>
          </cell>
        </row>
        <row r="5724">
          <cell r="H5724" t="str">
            <v>101251005</v>
          </cell>
          <cell r="I5724">
            <v>-400</v>
          </cell>
        </row>
        <row r="5725">
          <cell r="H5725" t="str">
            <v>101251005</v>
          </cell>
          <cell r="I5725">
            <v>-400</v>
          </cell>
        </row>
        <row r="5726">
          <cell r="H5726" t="str">
            <v>101251005</v>
          </cell>
          <cell r="I5726">
            <v>-400</v>
          </cell>
        </row>
        <row r="5727">
          <cell r="H5727" t="str">
            <v>101251005</v>
          </cell>
          <cell r="I5727">
            <v>-400</v>
          </cell>
        </row>
        <row r="5728">
          <cell r="H5728" t="str">
            <v>101251005</v>
          </cell>
          <cell r="I5728">
            <v>-400</v>
          </cell>
        </row>
        <row r="5729">
          <cell r="H5729" t="str">
            <v>101251005</v>
          </cell>
          <cell r="I5729">
            <v>-800</v>
          </cell>
        </row>
        <row r="5730">
          <cell r="H5730" t="str">
            <v>101251005</v>
          </cell>
          <cell r="I5730">
            <v>-800</v>
          </cell>
        </row>
        <row r="5731">
          <cell r="H5731" t="str">
            <v>101251005</v>
          </cell>
          <cell r="I5731">
            <v>-400</v>
          </cell>
        </row>
        <row r="5732">
          <cell r="H5732" t="str">
            <v>101251005</v>
          </cell>
          <cell r="I5732">
            <v>-1600</v>
          </cell>
        </row>
        <row r="5733">
          <cell r="H5733" t="str">
            <v>101251005</v>
          </cell>
          <cell r="I5733">
            <v>-800</v>
          </cell>
        </row>
        <row r="5734">
          <cell r="H5734" t="str">
            <v>101251005</v>
          </cell>
          <cell r="I5734">
            <v>-1600</v>
          </cell>
        </row>
        <row r="5735">
          <cell r="H5735" t="str">
            <v>101251005</v>
          </cell>
          <cell r="I5735">
            <v>-800</v>
          </cell>
        </row>
        <row r="5736">
          <cell r="H5736" t="str">
            <v>101251005</v>
          </cell>
          <cell r="I5736">
            <v>-800</v>
          </cell>
        </row>
        <row r="5737">
          <cell r="H5737" t="str">
            <v>101251005</v>
          </cell>
          <cell r="I5737">
            <v>-800</v>
          </cell>
        </row>
        <row r="5738">
          <cell r="H5738" t="str">
            <v>101251005</v>
          </cell>
          <cell r="I5738">
            <v>-400</v>
          </cell>
        </row>
        <row r="5739">
          <cell r="H5739" t="str">
            <v>101251005</v>
          </cell>
          <cell r="I5739">
            <v>-400</v>
          </cell>
        </row>
        <row r="5740">
          <cell r="H5740" t="str">
            <v>101251005</v>
          </cell>
          <cell r="I5740">
            <v>-2112</v>
          </cell>
        </row>
        <row r="5741">
          <cell r="H5741" t="str">
            <v>101251005</v>
          </cell>
          <cell r="I5741">
            <v>-1056</v>
          </cell>
        </row>
        <row r="5742">
          <cell r="H5742" t="str">
            <v>101251005</v>
          </cell>
          <cell r="I5742">
            <v>-400</v>
          </cell>
        </row>
        <row r="5743">
          <cell r="H5743" t="str">
            <v>101251005</v>
          </cell>
          <cell r="I5743">
            <v>-400</v>
          </cell>
        </row>
        <row r="5744">
          <cell r="H5744" t="str">
            <v>101251005</v>
          </cell>
          <cell r="I5744">
            <v>-2400</v>
          </cell>
        </row>
        <row r="5745">
          <cell r="H5745" t="str">
            <v>101251005</v>
          </cell>
          <cell r="I5745">
            <v>-800</v>
          </cell>
        </row>
        <row r="5746">
          <cell r="H5746" t="str">
            <v>101251005</v>
          </cell>
          <cell r="I5746">
            <v>-400</v>
          </cell>
        </row>
        <row r="5747">
          <cell r="H5747" t="str">
            <v>101251005</v>
          </cell>
          <cell r="I5747">
            <v>-528</v>
          </cell>
        </row>
        <row r="5748">
          <cell r="H5748" t="str">
            <v>101251005</v>
          </cell>
          <cell r="I5748">
            <v>-1056</v>
          </cell>
        </row>
        <row r="5749">
          <cell r="H5749" t="str">
            <v>101251005</v>
          </cell>
          <cell r="I5749">
            <v>-800</v>
          </cell>
        </row>
        <row r="5750">
          <cell r="H5750" t="str">
            <v>101251005</v>
          </cell>
          <cell r="I5750">
            <v>-800</v>
          </cell>
        </row>
        <row r="5751">
          <cell r="H5751" t="str">
            <v>101251005</v>
          </cell>
          <cell r="I5751">
            <v>-1600</v>
          </cell>
        </row>
        <row r="5752">
          <cell r="H5752" t="str">
            <v>101251005</v>
          </cell>
          <cell r="I5752">
            <v>-800</v>
          </cell>
        </row>
        <row r="5753">
          <cell r="H5753" t="str">
            <v>101251005</v>
          </cell>
          <cell r="I5753">
            <v>-400</v>
          </cell>
        </row>
        <row r="5754">
          <cell r="H5754" t="str">
            <v>101251005</v>
          </cell>
          <cell r="I5754">
            <v>-400</v>
          </cell>
        </row>
        <row r="5755">
          <cell r="H5755" t="str">
            <v>101251005</v>
          </cell>
          <cell r="I5755">
            <v>-400</v>
          </cell>
        </row>
        <row r="5756">
          <cell r="H5756" t="str">
            <v>101251005</v>
          </cell>
          <cell r="I5756">
            <v>-1600</v>
          </cell>
        </row>
        <row r="5757">
          <cell r="H5757" t="str">
            <v>101251005</v>
          </cell>
          <cell r="I5757">
            <v>-400</v>
          </cell>
        </row>
        <row r="5758">
          <cell r="H5758" t="str">
            <v>101251005</v>
          </cell>
          <cell r="I5758">
            <v>-400</v>
          </cell>
        </row>
        <row r="5759">
          <cell r="H5759" t="str">
            <v>101251005</v>
          </cell>
          <cell r="I5759">
            <v>-400</v>
          </cell>
        </row>
        <row r="5760">
          <cell r="H5760" t="str">
            <v>101251005</v>
          </cell>
          <cell r="I5760">
            <v>-400</v>
          </cell>
        </row>
        <row r="5761">
          <cell r="H5761" t="str">
            <v>101251005</v>
          </cell>
          <cell r="I5761">
            <v>-400</v>
          </cell>
        </row>
        <row r="5762">
          <cell r="H5762" t="str">
            <v>101251005</v>
          </cell>
          <cell r="I5762">
            <v>-1200</v>
          </cell>
        </row>
        <row r="5763">
          <cell r="H5763" t="str">
            <v>101251005</v>
          </cell>
          <cell r="I5763">
            <v>-400</v>
          </cell>
        </row>
        <row r="5764">
          <cell r="H5764" t="str">
            <v>101251005</v>
          </cell>
          <cell r="I5764">
            <v>-1600</v>
          </cell>
        </row>
        <row r="5765">
          <cell r="H5765" t="str">
            <v>101251005</v>
          </cell>
          <cell r="I5765">
            <v>-400</v>
          </cell>
        </row>
        <row r="5766">
          <cell r="H5766" t="str">
            <v>101251005</v>
          </cell>
          <cell r="I5766">
            <v>-800</v>
          </cell>
        </row>
        <row r="5767">
          <cell r="H5767" t="str">
            <v>101251005</v>
          </cell>
          <cell r="I5767">
            <v>-400</v>
          </cell>
        </row>
        <row r="5768">
          <cell r="H5768" t="str">
            <v>101251005</v>
          </cell>
          <cell r="I5768">
            <v>-400</v>
          </cell>
        </row>
        <row r="5769">
          <cell r="H5769" t="str">
            <v>101251005</v>
          </cell>
          <cell r="I5769">
            <v>-1200</v>
          </cell>
        </row>
        <row r="5770">
          <cell r="H5770" t="str">
            <v>101251005</v>
          </cell>
          <cell r="I5770">
            <v>-400</v>
          </cell>
        </row>
        <row r="5771">
          <cell r="H5771" t="str">
            <v>101251005</v>
          </cell>
          <cell r="I5771">
            <v>-400</v>
          </cell>
        </row>
        <row r="5772">
          <cell r="H5772" t="str">
            <v>101251005</v>
          </cell>
          <cell r="I5772">
            <v>-400</v>
          </cell>
        </row>
        <row r="5773">
          <cell r="H5773" t="str">
            <v>101251005</v>
          </cell>
          <cell r="I5773">
            <v>-800</v>
          </cell>
        </row>
        <row r="5774">
          <cell r="H5774" t="str">
            <v>101251005</v>
          </cell>
          <cell r="I5774">
            <v>-800</v>
          </cell>
        </row>
        <row r="5775">
          <cell r="H5775" t="str">
            <v>101251005</v>
          </cell>
          <cell r="I5775">
            <v>-400</v>
          </cell>
        </row>
        <row r="5776">
          <cell r="H5776" t="str">
            <v>101251005</v>
          </cell>
          <cell r="I5776">
            <v>-800</v>
          </cell>
        </row>
        <row r="5777">
          <cell r="H5777" t="str">
            <v>101251005</v>
          </cell>
          <cell r="I5777">
            <v>-528</v>
          </cell>
        </row>
        <row r="5778">
          <cell r="H5778" t="str">
            <v>101251005</v>
          </cell>
          <cell r="I5778">
            <v>-400</v>
          </cell>
        </row>
        <row r="5779">
          <cell r="H5779" t="str">
            <v>101251005</v>
          </cell>
          <cell r="I5779">
            <v>-800</v>
          </cell>
        </row>
        <row r="5780">
          <cell r="H5780" t="str">
            <v>101251005</v>
          </cell>
          <cell r="I5780">
            <v>-320</v>
          </cell>
        </row>
        <row r="5781">
          <cell r="H5781" t="str">
            <v>101251005</v>
          </cell>
          <cell r="I5781">
            <v>-800</v>
          </cell>
        </row>
        <row r="5782">
          <cell r="H5782" t="str">
            <v>101251005</v>
          </cell>
          <cell r="I5782">
            <v>-400</v>
          </cell>
        </row>
        <row r="5783">
          <cell r="H5783" t="str">
            <v>101251005</v>
          </cell>
          <cell r="I5783">
            <v>-400</v>
          </cell>
        </row>
        <row r="5784">
          <cell r="H5784" t="str">
            <v>101251005</v>
          </cell>
          <cell r="I5784">
            <v>-320</v>
          </cell>
        </row>
        <row r="5785">
          <cell r="H5785" t="str">
            <v>101251005</v>
          </cell>
          <cell r="I5785">
            <v>-800</v>
          </cell>
        </row>
        <row r="5786">
          <cell r="H5786" t="str">
            <v>101251005</v>
          </cell>
          <cell r="I5786">
            <v>-400</v>
          </cell>
        </row>
        <row r="5787">
          <cell r="H5787" t="str">
            <v>101251005</v>
          </cell>
          <cell r="I5787">
            <v>-800</v>
          </cell>
        </row>
        <row r="5788">
          <cell r="H5788" t="str">
            <v>101251005</v>
          </cell>
          <cell r="I5788">
            <v>-400</v>
          </cell>
        </row>
        <row r="5789">
          <cell r="H5789" t="str">
            <v>101251005</v>
          </cell>
          <cell r="I5789">
            <v>-2400</v>
          </cell>
        </row>
        <row r="5790">
          <cell r="H5790" t="str">
            <v>101251005</v>
          </cell>
          <cell r="I5790">
            <v>-400</v>
          </cell>
        </row>
        <row r="5791">
          <cell r="H5791" t="str">
            <v>101251005</v>
          </cell>
          <cell r="I5791">
            <v>-400</v>
          </cell>
        </row>
        <row r="5792">
          <cell r="H5792" t="str">
            <v>101251005</v>
          </cell>
          <cell r="I5792">
            <v>-800</v>
          </cell>
        </row>
        <row r="5793">
          <cell r="H5793" t="str">
            <v>101251005</v>
          </cell>
          <cell r="I5793">
            <v>-400</v>
          </cell>
        </row>
        <row r="5794">
          <cell r="H5794" t="str">
            <v>101251005</v>
          </cell>
          <cell r="I5794">
            <v>-400</v>
          </cell>
        </row>
        <row r="5795">
          <cell r="H5795" t="str">
            <v>101251005</v>
          </cell>
          <cell r="I5795">
            <v>-2400</v>
          </cell>
        </row>
        <row r="5796">
          <cell r="H5796" t="str">
            <v>101251005</v>
          </cell>
          <cell r="I5796">
            <v>-800</v>
          </cell>
        </row>
        <row r="5797">
          <cell r="H5797" t="str">
            <v>101251005</v>
          </cell>
          <cell r="I5797">
            <v>-800</v>
          </cell>
        </row>
        <row r="5798">
          <cell r="H5798" t="str">
            <v>101251005</v>
          </cell>
          <cell r="I5798">
            <v>-400</v>
          </cell>
        </row>
        <row r="5799">
          <cell r="H5799" t="str">
            <v>101251005</v>
          </cell>
          <cell r="I5799">
            <v>-800</v>
          </cell>
        </row>
        <row r="5800">
          <cell r="H5800" t="str">
            <v>101251005</v>
          </cell>
          <cell r="I5800">
            <v>-800</v>
          </cell>
        </row>
        <row r="5801">
          <cell r="H5801" t="str">
            <v>101251005</v>
          </cell>
          <cell r="I5801">
            <v>-320</v>
          </cell>
        </row>
        <row r="5802">
          <cell r="H5802" t="str">
            <v>101251005</v>
          </cell>
          <cell r="I5802">
            <v>-400</v>
          </cell>
        </row>
        <row r="5803">
          <cell r="H5803" t="str">
            <v>101251005</v>
          </cell>
          <cell r="I5803">
            <v>-400</v>
          </cell>
        </row>
        <row r="5804">
          <cell r="H5804" t="str">
            <v>101251005</v>
          </cell>
          <cell r="I5804">
            <v>-800</v>
          </cell>
        </row>
        <row r="5805">
          <cell r="H5805" t="str">
            <v>101251005</v>
          </cell>
          <cell r="I5805">
            <v>-400</v>
          </cell>
        </row>
        <row r="5806">
          <cell r="H5806" t="str">
            <v>101251005</v>
          </cell>
          <cell r="I5806">
            <v>-800</v>
          </cell>
        </row>
        <row r="5807">
          <cell r="H5807" t="str">
            <v>101251005</v>
          </cell>
          <cell r="I5807">
            <v>-1200</v>
          </cell>
        </row>
        <row r="5808">
          <cell r="H5808" t="str">
            <v>101251005</v>
          </cell>
          <cell r="I5808">
            <v>-800</v>
          </cell>
        </row>
        <row r="5809">
          <cell r="H5809" t="str">
            <v>101251005</v>
          </cell>
          <cell r="I5809">
            <v>-1600</v>
          </cell>
        </row>
        <row r="5810">
          <cell r="H5810" t="str">
            <v>101251005</v>
          </cell>
          <cell r="I5810">
            <v>-320</v>
          </cell>
        </row>
        <row r="5811">
          <cell r="H5811" t="str">
            <v>101251005</v>
          </cell>
          <cell r="I5811">
            <v>-800</v>
          </cell>
        </row>
        <row r="5812">
          <cell r="H5812" t="str">
            <v>101251005</v>
          </cell>
          <cell r="I5812">
            <v>-800</v>
          </cell>
        </row>
        <row r="5813">
          <cell r="H5813" t="str">
            <v>101251005</v>
          </cell>
          <cell r="I5813">
            <v>-400</v>
          </cell>
        </row>
        <row r="5814">
          <cell r="H5814" t="str">
            <v>101251005</v>
          </cell>
          <cell r="I5814">
            <v>-800</v>
          </cell>
        </row>
        <row r="5815">
          <cell r="H5815" t="str">
            <v>101251005</v>
          </cell>
          <cell r="I5815">
            <v>-400</v>
          </cell>
        </row>
        <row r="5816">
          <cell r="H5816" t="str">
            <v>101251005</v>
          </cell>
          <cell r="I5816">
            <v>-400</v>
          </cell>
        </row>
        <row r="5817">
          <cell r="H5817" t="str">
            <v>101251005</v>
          </cell>
          <cell r="I5817">
            <v>-800</v>
          </cell>
        </row>
        <row r="5818">
          <cell r="H5818" t="str">
            <v>101251005</v>
          </cell>
          <cell r="I5818">
            <v>-800</v>
          </cell>
        </row>
        <row r="5819">
          <cell r="H5819" t="str">
            <v>101251005</v>
          </cell>
          <cell r="I5819">
            <v>-800</v>
          </cell>
        </row>
        <row r="5820">
          <cell r="H5820" t="str">
            <v>101251005</v>
          </cell>
          <cell r="I5820">
            <v>-800</v>
          </cell>
        </row>
        <row r="5821">
          <cell r="H5821" t="str">
            <v>101251005</v>
          </cell>
          <cell r="I5821">
            <v>-800</v>
          </cell>
        </row>
        <row r="5822">
          <cell r="H5822" t="str">
            <v>101251005</v>
          </cell>
          <cell r="I5822">
            <v>-320</v>
          </cell>
        </row>
        <row r="5823">
          <cell r="H5823" t="str">
            <v>101251005</v>
          </cell>
          <cell r="I5823">
            <v>-400</v>
          </cell>
        </row>
        <row r="5824">
          <cell r="H5824" t="str">
            <v>101251005</v>
          </cell>
          <cell r="I5824">
            <v>-1600</v>
          </cell>
        </row>
        <row r="5825">
          <cell r="H5825" t="str">
            <v>101251005</v>
          </cell>
          <cell r="I5825">
            <v>-800</v>
          </cell>
        </row>
        <row r="5826">
          <cell r="H5826" t="str">
            <v>101251005</v>
          </cell>
          <cell r="I5826">
            <v>-400</v>
          </cell>
        </row>
        <row r="5827">
          <cell r="H5827" t="str">
            <v>101251005</v>
          </cell>
          <cell r="I5827">
            <v>-400</v>
          </cell>
        </row>
        <row r="5828">
          <cell r="H5828" t="str">
            <v>101251005</v>
          </cell>
          <cell r="I5828">
            <v>-800</v>
          </cell>
        </row>
        <row r="5829">
          <cell r="H5829" t="str">
            <v>101251005</v>
          </cell>
          <cell r="I5829">
            <v>-400</v>
          </cell>
        </row>
        <row r="5830">
          <cell r="H5830" t="str">
            <v>101251005</v>
          </cell>
          <cell r="I5830">
            <v>-800</v>
          </cell>
        </row>
        <row r="5831">
          <cell r="H5831" t="str">
            <v>101251005</v>
          </cell>
          <cell r="I5831">
            <v>-320</v>
          </cell>
        </row>
        <row r="5832">
          <cell r="H5832" t="str">
            <v>101251005</v>
          </cell>
          <cell r="I5832">
            <v>-1200</v>
          </cell>
        </row>
        <row r="5833">
          <cell r="H5833" t="str">
            <v>101251005</v>
          </cell>
          <cell r="I5833">
            <v>-320</v>
          </cell>
        </row>
        <row r="5834">
          <cell r="H5834" t="str">
            <v>101251005</v>
          </cell>
          <cell r="I5834">
            <v>-400</v>
          </cell>
        </row>
        <row r="5835">
          <cell r="H5835" t="str">
            <v>101251005</v>
          </cell>
          <cell r="I5835">
            <v>-800</v>
          </cell>
        </row>
        <row r="5836">
          <cell r="H5836" t="str">
            <v>101251005</v>
          </cell>
          <cell r="I5836">
            <v>-800</v>
          </cell>
        </row>
        <row r="5837">
          <cell r="H5837" t="str">
            <v>101251005</v>
          </cell>
          <cell r="I5837">
            <v>-400</v>
          </cell>
        </row>
        <row r="5838">
          <cell r="H5838" t="str">
            <v>101251005</v>
          </cell>
          <cell r="I5838">
            <v>-528</v>
          </cell>
        </row>
        <row r="5839">
          <cell r="H5839" t="str">
            <v>101251005</v>
          </cell>
          <cell r="I5839">
            <v>-800</v>
          </cell>
        </row>
        <row r="5840">
          <cell r="H5840" t="str">
            <v>101251005</v>
          </cell>
          <cell r="I5840">
            <v>-320</v>
          </cell>
        </row>
        <row r="5841">
          <cell r="H5841" t="str">
            <v>101251005</v>
          </cell>
          <cell r="I5841">
            <v>-400</v>
          </cell>
        </row>
        <row r="5842">
          <cell r="H5842" t="str">
            <v>101251005</v>
          </cell>
          <cell r="I5842">
            <v>-400</v>
          </cell>
        </row>
        <row r="5843">
          <cell r="H5843" t="str">
            <v>101251005</v>
          </cell>
          <cell r="I5843">
            <v>-800</v>
          </cell>
        </row>
        <row r="5844">
          <cell r="H5844" t="str">
            <v>101251005</v>
          </cell>
          <cell r="I5844">
            <v>-800</v>
          </cell>
        </row>
        <row r="5845">
          <cell r="H5845" t="str">
            <v>101251005</v>
          </cell>
          <cell r="I5845">
            <v>-400</v>
          </cell>
        </row>
        <row r="5846">
          <cell r="H5846" t="str">
            <v>101251005</v>
          </cell>
          <cell r="I5846">
            <v>-800</v>
          </cell>
        </row>
        <row r="5847">
          <cell r="H5847" t="str">
            <v>101251005</v>
          </cell>
          <cell r="I5847">
            <v>-800</v>
          </cell>
        </row>
        <row r="5848">
          <cell r="H5848" t="str">
            <v>101251005</v>
          </cell>
          <cell r="I5848">
            <v>-400</v>
          </cell>
        </row>
        <row r="5849">
          <cell r="H5849" t="str">
            <v>101251005</v>
          </cell>
          <cell r="I5849">
            <v>-400</v>
          </cell>
        </row>
        <row r="5850">
          <cell r="H5850" t="str">
            <v>101251005</v>
          </cell>
          <cell r="I5850">
            <v>-800</v>
          </cell>
        </row>
        <row r="5851">
          <cell r="H5851" t="str">
            <v>101251005</v>
          </cell>
          <cell r="I5851">
            <v>-800</v>
          </cell>
        </row>
        <row r="5852">
          <cell r="H5852" t="str">
            <v>101251005</v>
          </cell>
          <cell r="I5852">
            <v>-800</v>
          </cell>
        </row>
        <row r="5853">
          <cell r="H5853" t="str">
            <v>101251005</v>
          </cell>
          <cell r="I5853">
            <v>-800</v>
          </cell>
        </row>
        <row r="5854">
          <cell r="H5854" t="str">
            <v>101251005</v>
          </cell>
          <cell r="I5854">
            <v>-800</v>
          </cell>
        </row>
        <row r="5855">
          <cell r="H5855" t="str">
            <v>101251005</v>
          </cell>
          <cell r="I5855">
            <v>-400</v>
          </cell>
        </row>
        <row r="5856">
          <cell r="H5856" t="str">
            <v>101251005</v>
          </cell>
          <cell r="I5856">
            <v>-800</v>
          </cell>
        </row>
        <row r="5857">
          <cell r="H5857" t="str">
            <v>101251005</v>
          </cell>
          <cell r="I5857">
            <v>-400</v>
          </cell>
        </row>
        <row r="5858">
          <cell r="H5858" t="str">
            <v>101251005</v>
          </cell>
          <cell r="I5858">
            <v>-400</v>
          </cell>
        </row>
        <row r="5859">
          <cell r="H5859" t="str">
            <v>101251005</v>
          </cell>
          <cell r="I5859">
            <v>-800</v>
          </cell>
        </row>
        <row r="5860">
          <cell r="H5860" t="str">
            <v>101251005</v>
          </cell>
          <cell r="I5860">
            <v>-400</v>
          </cell>
        </row>
        <row r="5861">
          <cell r="H5861" t="str">
            <v>101251005</v>
          </cell>
          <cell r="I5861">
            <v>-800</v>
          </cell>
        </row>
        <row r="5862">
          <cell r="H5862" t="str">
            <v>101251005</v>
          </cell>
          <cell r="I5862">
            <v>-400</v>
          </cell>
        </row>
        <row r="5863">
          <cell r="H5863" t="str">
            <v>101251005</v>
          </cell>
          <cell r="I5863">
            <v>-400</v>
          </cell>
        </row>
        <row r="5864">
          <cell r="H5864" t="str">
            <v>101251005</v>
          </cell>
          <cell r="I5864">
            <v>-800</v>
          </cell>
        </row>
        <row r="5865">
          <cell r="H5865" t="str">
            <v>101251005</v>
          </cell>
          <cell r="I5865">
            <v>-400</v>
          </cell>
        </row>
        <row r="5866">
          <cell r="H5866" t="str">
            <v>101251005</v>
          </cell>
          <cell r="I5866">
            <v>-800</v>
          </cell>
        </row>
        <row r="5867">
          <cell r="H5867" t="str">
            <v>101251005</v>
          </cell>
          <cell r="I5867">
            <v>-400</v>
          </cell>
        </row>
        <row r="5868">
          <cell r="H5868" t="str">
            <v>101251005</v>
          </cell>
          <cell r="I5868">
            <v>-1200</v>
          </cell>
        </row>
        <row r="5869">
          <cell r="H5869" t="str">
            <v>101251005</v>
          </cell>
          <cell r="I5869">
            <v>-800</v>
          </cell>
        </row>
        <row r="5870">
          <cell r="H5870" t="str">
            <v>101251005</v>
          </cell>
          <cell r="I5870">
            <v>-400</v>
          </cell>
        </row>
        <row r="5871">
          <cell r="H5871" t="str">
            <v>101251005</v>
          </cell>
          <cell r="I5871">
            <v>-800</v>
          </cell>
        </row>
        <row r="5872">
          <cell r="H5872" t="str">
            <v>101251005</v>
          </cell>
          <cell r="I5872">
            <v>-800</v>
          </cell>
        </row>
        <row r="5873">
          <cell r="H5873" t="str">
            <v>101251005</v>
          </cell>
          <cell r="I5873">
            <v>-400</v>
          </cell>
        </row>
        <row r="5874">
          <cell r="H5874" t="str">
            <v>101251005</v>
          </cell>
          <cell r="I5874">
            <v>-400</v>
          </cell>
        </row>
        <row r="5875">
          <cell r="H5875" t="str">
            <v>101251005</v>
          </cell>
          <cell r="I5875">
            <v>-800</v>
          </cell>
        </row>
        <row r="5876">
          <cell r="H5876" t="str">
            <v>101251005</v>
          </cell>
          <cell r="I5876">
            <v>-800</v>
          </cell>
        </row>
        <row r="5877">
          <cell r="H5877" t="str">
            <v>101251005</v>
          </cell>
          <cell r="I5877">
            <v>-800</v>
          </cell>
        </row>
        <row r="5878">
          <cell r="H5878" t="str">
            <v>101251005</v>
          </cell>
          <cell r="I5878">
            <v>-800</v>
          </cell>
        </row>
        <row r="5879">
          <cell r="H5879" t="str">
            <v>101251005</v>
          </cell>
          <cell r="I5879">
            <v>-800</v>
          </cell>
        </row>
        <row r="5880">
          <cell r="H5880" t="str">
            <v>101251005</v>
          </cell>
          <cell r="I5880">
            <v>-400</v>
          </cell>
        </row>
        <row r="5881">
          <cell r="H5881" t="str">
            <v>101251005</v>
          </cell>
          <cell r="I5881">
            <v>-400</v>
          </cell>
        </row>
        <row r="5882">
          <cell r="H5882" t="str">
            <v>101251005</v>
          </cell>
          <cell r="I5882">
            <v>-800</v>
          </cell>
        </row>
        <row r="5883">
          <cell r="H5883" t="str">
            <v>101251005</v>
          </cell>
          <cell r="I5883">
            <v>-800</v>
          </cell>
        </row>
        <row r="5884">
          <cell r="H5884" t="str">
            <v>101251005</v>
          </cell>
          <cell r="I5884">
            <v>-400</v>
          </cell>
        </row>
        <row r="5885">
          <cell r="H5885" t="str">
            <v>101251005</v>
          </cell>
          <cell r="I5885">
            <v>-400</v>
          </cell>
        </row>
        <row r="5886">
          <cell r="H5886" t="str">
            <v>101251005</v>
          </cell>
          <cell r="I5886">
            <v>-400</v>
          </cell>
        </row>
        <row r="5887">
          <cell r="H5887" t="str">
            <v>101251005</v>
          </cell>
          <cell r="I5887">
            <v>-400</v>
          </cell>
        </row>
        <row r="5888">
          <cell r="H5888" t="str">
            <v>101251005</v>
          </cell>
          <cell r="I5888">
            <v>-400</v>
          </cell>
        </row>
        <row r="5889">
          <cell r="H5889" t="str">
            <v>101251005</v>
          </cell>
          <cell r="I5889">
            <v>-400</v>
          </cell>
        </row>
        <row r="5890">
          <cell r="H5890" t="str">
            <v>101251005</v>
          </cell>
          <cell r="I5890">
            <v>-400</v>
          </cell>
        </row>
        <row r="5891">
          <cell r="H5891" t="str">
            <v>101251005</v>
          </cell>
          <cell r="I5891">
            <v>-400</v>
          </cell>
        </row>
        <row r="5892">
          <cell r="H5892" t="str">
            <v>101251005</v>
          </cell>
          <cell r="I5892">
            <v>-400</v>
          </cell>
        </row>
        <row r="5893">
          <cell r="H5893" t="str">
            <v>101251005</v>
          </cell>
          <cell r="I5893">
            <v>-800</v>
          </cell>
        </row>
        <row r="5894">
          <cell r="H5894" t="str">
            <v>101251005</v>
          </cell>
          <cell r="I5894">
            <v>-800</v>
          </cell>
        </row>
        <row r="5895">
          <cell r="H5895" t="str">
            <v>101251005</v>
          </cell>
          <cell r="I5895">
            <v>-400</v>
          </cell>
        </row>
        <row r="5896">
          <cell r="H5896" t="str">
            <v>101251005</v>
          </cell>
          <cell r="I5896">
            <v>-400</v>
          </cell>
        </row>
        <row r="5897">
          <cell r="H5897" t="str">
            <v>101251005</v>
          </cell>
          <cell r="I5897">
            <v>-400</v>
          </cell>
        </row>
        <row r="5898">
          <cell r="H5898" t="str">
            <v>101251005</v>
          </cell>
          <cell r="I5898">
            <v>-400</v>
          </cell>
        </row>
        <row r="5899">
          <cell r="H5899" t="str">
            <v>101251005</v>
          </cell>
          <cell r="I5899">
            <v>-800</v>
          </cell>
        </row>
        <row r="5900">
          <cell r="H5900" t="str">
            <v>101251005</v>
          </cell>
          <cell r="I5900">
            <v>-1200</v>
          </cell>
        </row>
        <row r="5901">
          <cell r="H5901" t="str">
            <v>101251005</v>
          </cell>
          <cell r="I5901">
            <v>-800</v>
          </cell>
        </row>
        <row r="5902">
          <cell r="H5902" t="str">
            <v>101251005</v>
          </cell>
          <cell r="I5902">
            <v>-800</v>
          </cell>
        </row>
        <row r="5903">
          <cell r="H5903" t="str">
            <v>101251005</v>
          </cell>
          <cell r="I5903">
            <v>-400</v>
          </cell>
        </row>
        <row r="5904">
          <cell r="H5904" t="str">
            <v>101251005</v>
          </cell>
          <cell r="I5904">
            <v>-800</v>
          </cell>
        </row>
        <row r="5905">
          <cell r="H5905" t="str">
            <v>101251005</v>
          </cell>
          <cell r="I5905">
            <v>-400</v>
          </cell>
        </row>
        <row r="5906">
          <cell r="H5906" t="str">
            <v>101251005</v>
          </cell>
          <cell r="I5906">
            <v>-400</v>
          </cell>
        </row>
        <row r="5907">
          <cell r="H5907" t="str">
            <v>101251005</v>
          </cell>
          <cell r="I5907">
            <v>-400</v>
          </cell>
        </row>
        <row r="5908">
          <cell r="H5908" t="str">
            <v>101251005</v>
          </cell>
          <cell r="I5908">
            <v>-400</v>
          </cell>
        </row>
        <row r="5909">
          <cell r="H5909" t="str">
            <v>101251005</v>
          </cell>
          <cell r="I5909">
            <v>-800</v>
          </cell>
        </row>
        <row r="5910">
          <cell r="H5910" t="str">
            <v>101251005</v>
          </cell>
          <cell r="I5910">
            <v>-400</v>
          </cell>
        </row>
        <row r="5911">
          <cell r="H5911" t="str">
            <v>101251005</v>
          </cell>
          <cell r="I5911">
            <v>-400</v>
          </cell>
        </row>
        <row r="5912">
          <cell r="H5912" t="str">
            <v>101251005</v>
          </cell>
          <cell r="I5912">
            <v>-800</v>
          </cell>
        </row>
        <row r="5913">
          <cell r="H5913" t="str">
            <v>101251005</v>
          </cell>
          <cell r="I5913">
            <v>-400</v>
          </cell>
        </row>
        <row r="5914">
          <cell r="H5914" t="str">
            <v>101251005</v>
          </cell>
          <cell r="I5914">
            <v>-400</v>
          </cell>
        </row>
        <row r="5915">
          <cell r="H5915" t="str">
            <v>101251005</v>
          </cell>
          <cell r="I5915">
            <v>-400</v>
          </cell>
        </row>
        <row r="5916">
          <cell r="H5916" t="str">
            <v>101251005</v>
          </cell>
          <cell r="I5916">
            <v>-800</v>
          </cell>
        </row>
        <row r="5917">
          <cell r="H5917" t="str">
            <v>101251005</v>
          </cell>
          <cell r="I5917">
            <v>-400</v>
          </cell>
        </row>
        <row r="5918">
          <cell r="H5918" t="str">
            <v>101251005</v>
          </cell>
          <cell r="I5918">
            <v>-400</v>
          </cell>
        </row>
        <row r="5919">
          <cell r="H5919" t="str">
            <v>101251005</v>
          </cell>
          <cell r="I5919">
            <v>-400</v>
          </cell>
        </row>
        <row r="5920">
          <cell r="H5920" t="str">
            <v>101251005</v>
          </cell>
          <cell r="I5920">
            <v>-400</v>
          </cell>
        </row>
        <row r="5921">
          <cell r="H5921" t="str">
            <v>101251005</v>
          </cell>
          <cell r="I5921">
            <v>-400</v>
          </cell>
        </row>
        <row r="5922">
          <cell r="H5922" t="str">
            <v>101251005</v>
          </cell>
          <cell r="I5922">
            <v>-400</v>
          </cell>
        </row>
        <row r="5923">
          <cell r="H5923" t="str">
            <v>101251005</v>
          </cell>
          <cell r="I5923">
            <v>-400</v>
          </cell>
        </row>
        <row r="5924">
          <cell r="H5924" t="str">
            <v>101251005</v>
          </cell>
          <cell r="I5924">
            <v>-400</v>
          </cell>
        </row>
        <row r="5925">
          <cell r="H5925" t="str">
            <v>101251005</v>
          </cell>
          <cell r="I5925">
            <v>-400</v>
          </cell>
        </row>
        <row r="5926">
          <cell r="H5926" t="str">
            <v>101251005</v>
          </cell>
          <cell r="I5926">
            <v>-400</v>
          </cell>
        </row>
        <row r="5927">
          <cell r="H5927" t="str">
            <v>101251005</v>
          </cell>
          <cell r="I5927">
            <v>-800</v>
          </cell>
        </row>
        <row r="5928">
          <cell r="H5928" t="str">
            <v>101251005</v>
          </cell>
          <cell r="I5928">
            <v>-400</v>
          </cell>
        </row>
        <row r="5929">
          <cell r="H5929" t="str">
            <v>101251005</v>
          </cell>
          <cell r="I5929">
            <v>-400</v>
          </cell>
        </row>
        <row r="5930">
          <cell r="H5930" t="str">
            <v>101251005</v>
          </cell>
          <cell r="I5930">
            <v>-400</v>
          </cell>
        </row>
        <row r="5931">
          <cell r="H5931" t="str">
            <v>101251005</v>
          </cell>
          <cell r="I5931">
            <v>-800</v>
          </cell>
        </row>
        <row r="5932">
          <cell r="H5932" t="str">
            <v>101251005</v>
          </cell>
          <cell r="I5932">
            <v>-400</v>
          </cell>
        </row>
        <row r="5933">
          <cell r="H5933" t="str">
            <v>101251005</v>
          </cell>
          <cell r="I5933">
            <v>-400</v>
          </cell>
        </row>
        <row r="5934">
          <cell r="H5934" t="str">
            <v>101251005</v>
          </cell>
          <cell r="I5934">
            <v>-400</v>
          </cell>
        </row>
        <row r="5935">
          <cell r="H5935" t="str">
            <v>101251005</v>
          </cell>
          <cell r="I5935">
            <v>-800</v>
          </cell>
        </row>
        <row r="5936">
          <cell r="H5936" t="str">
            <v>101251005</v>
          </cell>
          <cell r="I5936">
            <v>-400</v>
          </cell>
        </row>
        <row r="5937">
          <cell r="H5937" t="str">
            <v>101251005</v>
          </cell>
          <cell r="I5937">
            <v>-400</v>
          </cell>
        </row>
        <row r="5938">
          <cell r="H5938" t="str">
            <v>101251005</v>
          </cell>
          <cell r="I5938">
            <v>-800</v>
          </cell>
        </row>
        <row r="5939">
          <cell r="H5939" t="str">
            <v>101251005</v>
          </cell>
          <cell r="I5939">
            <v>-400</v>
          </cell>
        </row>
        <row r="5940">
          <cell r="H5940" t="str">
            <v>101251005</v>
          </cell>
          <cell r="I5940">
            <v>-400</v>
          </cell>
        </row>
        <row r="5941">
          <cell r="H5941" t="str">
            <v>101251005</v>
          </cell>
          <cell r="I5941">
            <v>-800</v>
          </cell>
        </row>
        <row r="5942">
          <cell r="H5942" t="str">
            <v>101251005</v>
          </cell>
          <cell r="I5942">
            <v>-400</v>
          </cell>
        </row>
        <row r="5943">
          <cell r="H5943" t="str">
            <v>101251005</v>
          </cell>
          <cell r="I5943">
            <v>-400</v>
          </cell>
        </row>
        <row r="5944">
          <cell r="H5944" t="str">
            <v>101251005</v>
          </cell>
          <cell r="I5944">
            <v>-1600</v>
          </cell>
        </row>
        <row r="5945">
          <cell r="H5945" t="str">
            <v>101251005</v>
          </cell>
          <cell r="I5945">
            <v>-400</v>
          </cell>
        </row>
        <row r="5946">
          <cell r="H5946" t="str">
            <v>101251005</v>
          </cell>
          <cell r="I5946">
            <v>-400</v>
          </cell>
        </row>
        <row r="5947">
          <cell r="H5947" t="str">
            <v>101251005</v>
          </cell>
          <cell r="I5947">
            <v>-400</v>
          </cell>
        </row>
        <row r="5948">
          <cell r="H5948" t="str">
            <v>101251005</v>
          </cell>
          <cell r="I5948">
            <v>-400</v>
          </cell>
        </row>
        <row r="5949">
          <cell r="H5949" t="str">
            <v>101251005</v>
          </cell>
          <cell r="I5949">
            <v>-400</v>
          </cell>
        </row>
        <row r="5950">
          <cell r="H5950" t="str">
            <v>101251005</v>
          </cell>
          <cell r="I5950">
            <v>-400</v>
          </cell>
        </row>
        <row r="5951">
          <cell r="H5951" t="str">
            <v>101251005</v>
          </cell>
          <cell r="I5951">
            <v>-400</v>
          </cell>
        </row>
        <row r="5952">
          <cell r="H5952" t="str">
            <v>101251005</v>
          </cell>
          <cell r="I5952">
            <v>-400</v>
          </cell>
        </row>
        <row r="5953">
          <cell r="H5953" t="str">
            <v>101251005</v>
          </cell>
          <cell r="I5953">
            <v>-800</v>
          </cell>
        </row>
        <row r="5954">
          <cell r="H5954" t="str">
            <v>101251005</v>
          </cell>
          <cell r="I5954">
            <v>-2000</v>
          </cell>
        </row>
        <row r="5955">
          <cell r="H5955" t="str">
            <v>101251005</v>
          </cell>
          <cell r="I5955">
            <v>-400</v>
          </cell>
        </row>
        <row r="5956">
          <cell r="H5956" t="str">
            <v>101251005</v>
          </cell>
          <cell r="I5956">
            <v>-800</v>
          </cell>
        </row>
        <row r="5957">
          <cell r="H5957" t="str">
            <v>101251005</v>
          </cell>
          <cell r="I5957">
            <v>-400</v>
          </cell>
        </row>
        <row r="5958">
          <cell r="H5958" t="str">
            <v>101251005</v>
          </cell>
          <cell r="I5958">
            <v>-800</v>
          </cell>
        </row>
        <row r="5959">
          <cell r="H5959" t="str">
            <v>101251005</v>
          </cell>
          <cell r="I5959">
            <v>-400</v>
          </cell>
        </row>
        <row r="5960">
          <cell r="H5960" t="str">
            <v>101251005</v>
          </cell>
          <cell r="I5960">
            <v>-400</v>
          </cell>
        </row>
        <row r="5961">
          <cell r="H5961" t="str">
            <v>101251005</v>
          </cell>
          <cell r="I5961">
            <v>-800</v>
          </cell>
        </row>
        <row r="5962">
          <cell r="H5962" t="str">
            <v>101251005</v>
          </cell>
          <cell r="I5962">
            <v>-400</v>
          </cell>
        </row>
        <row r="5963">
          <cell r="H5963" t="str">
            <v>101251005</v>
          </cell>
          <cell r="I5963">
            <v>-400</v>
          </cell>
        </row>
        <row r="5964">
          <cell r="H5964" t="str">
            <v>101251005</v>
          </cell>
          <cell r="I5964">
            <v>-400</v>
          </cell>
        </row>
        <row r="5965">
          <cell r="H5965" t="str">
            <v>101251005</v>
          </cell>
          <cell r="I5965">
            <v>-800</v>
          </cell>
        </row>
        <row r="5966">
          <cell r="H5966" t="str">
            <v>101251005</v>
          </cell>
          <cell r="I5966">
            <v>-800</v>
          </cell>
        </row>
        <row r="5967">
          <cell r="H5967" t="str">
            <v>101251005</v>
          </cell>
          <cell r="I5967">
            <v>-400</v>
          </cell>
        </row>
        <row r="5968">
          <cell r="H5968" t="str">
            <v>101251005</v>
          </cell>
          <cell r="I5968">
            <v>-400</v>
          </cell>
        </row>
        <row r="5969">
          <cell r="H5969" t="str">
            <v>101251005</v>
          </cell>
          <cell r="I5969">
            <v>-800</v>
          </cell>
        </row>
        <row r="5970">
          <cell r="H5970" t="str">
            <v>101251005</v>
          </cell>
          <cell r="I5970">
            <v>-400</v>
          </cell>
        </row>
        <row r="5971">
          <cell r="H5971" t="str">
            <v>101251005</v>
          </cell>
          <cell r="I5971">
            <v>-400</v>
          </cell>
        </row>
        <row r="5972">
          <cell r="H5972" t="str">
            <v>101251005</v>
          </cell>
          <cell r="I5972">
            <v>-400</v>
          </cell>
        </row>
        <row r="5973">
          <cell r="H5973" t="str">
            <v>101251005</v>
          </cell>
          <cell r="I5973">
            <v>-400</v>
          </cell>
        </row>
        <row r="5974">
          <cell r="H5974" t="str">
            <v>101251005</v>
          </cell>
          <cell r="I5974">
            <v>-800</v>
          </cell>
        </row>
        <row r="5975">
          <cell r="H5975" t="str">
            <v>101251005</v>
          </cell>
          <cell r="I5975">
            <v>-800</v>
          </cell>
        </row>
        <row r="5976">
          <cell r="H5976" t="str">
            <v>101251005</v>
          </cell>
          <cell r="I5976">
            <v>-800</v>
          </cell>
        </row>
        <row r="5977">
          <cell r="H5977" t="str">
            <v>101251005</v>
          </cell>
          <cell r="I5977">
            <v>-400</v>
          </cell>
        </row>
        <row r="5978">
          <cell r="H5978" t="str">
            <v>101251005</v>
          </cell>
          <cell r="I5978">
            <v>-400</v>
          </cell>
        </row>
        <row r="5979">
          <cell r="H5979" t="str">
            <v>101251005</v>
          </cell>
          <cell r="I5979">
            <v>-400</v>
          </cell>
        </row>
        <row r="5980">
          <cell r="H5980" t="str">
            <v>101251005</v>
          </cell>
          <cell r="I5980">
            <v>-400</v>
          </cell>
        </row>
        <row r="5981">
          <cell r="H5981" t="str">
            <v>101251005</v>
          </cell>
          <cell r="I5981">
            <v>-400</v>
          </cell>
        </row>
        <row r="5982">
          <cell r="H5982" t="str">
            <v>101251005</v>
          </cell>
          <cell r="I5982">
            <v>-800</v>
          </cell>
        </row>
        <row r="5983">
          <cell r="H5983" t="str">
            <v>101251005</v>
          </cell>
          <cell r="I5983">
            <v>-400</v>
          </cell>
        </row>
        <row r="5984">
          <cell r="H5984" t="str">
            <v>101251005</v>
          </cell>
          <cell r="I5984">
            <v>-400</v>
          </cell>
        </row>
        <row r="5985">
          <cell r="H5985" t="str">
            <v>101251005</v>
          </cell>
          <cell r="I5985">
            <v>-800</v>
          </cell>
        </row>
        <row r="5986">
          <cell r="H5986" t="str">
            <v>101251005</v>
          </cell>
          <cell r="I5986">
            <v>-800</v>
          </cell>
        </row>
        <row r="5987">
          <cell r="H5987" t="str">
            <v>101251005</v>
          </cell>
          <cell r="I5987">
            <v>-400</v>
          </cell>
        </row>
        <row r="5988">
          <cell r="H5988" t="str">
            <v>101251005</v>
          </cell>
          <cell r="I5988">
            <v>-400</v>
          </cell>
        </row>
        <row r="5989">
          <cell r="H5989" t="str">
            <v>101251005</v>
          </cell>
          <cell r="I5989">
            <v>-400</v>
          </cell>
        </row>
        <row r="5990">
          <cell r="H5990" t="str">
            <v>101251005</v>
          </cell>
          <cell r="I5990">
            <v>-1056</v>
          </cell>
        </row>
        <row r="5991">
          <cell r="H5991" t="str">
            <v>101251005</v>
          </cell>
          <cell r="I5991">
            <v>-800</v>
          </cell>
        </row>
        <row r="5992">
          <cell r="H5992" t="str">
            <v>101251005</v>
          </cell>
          <cell r="I5992">
            <v>-800</v>
          </cell>
        </row>
        <row r="5993">
          <cell r="H5993" t="str">
            <v>101251005</v>
          </cell>
          <cell r="I5993">
            <v>-400</v>
          </cell>
        </row>
        <row r="5994">
          <cell r="H5994" t="str">
            <v>101251005</v>
          </cell>
          <cell r="I5994">
            <v>-800</v>
          </cell>
        </row>
        <row r="5995">
          <cell r="H5995" t="str">
            <v>101251005</v>
          </cell>
          <cell r="I5995">
            <v>-1056</v>
          </cell>
        </row>
        <row r="5996">
          <cell r="H5996" t="str">
            <v>101251005</v>
          </cell>
          <cell r="I5996">
            <v>-800</v>
          </cell>
        </row>
        <row r="5997">
          <cell r="H5997" t="str">
            <v>101251005</v>
          </cell>
          <cell r="I5997">
            <v>-400</v>
          </cell>
        </row>
        <row r="5998">
          <cell r="H5998" t="str">
            <v>101251005</v>
          </cell>
          <cell r="I5998">
            <v>-400</v>
          </cell>
        </row>
        <row r="5999">
          <cell r="H5999" t="str">
            <v>101251005</v>
          </cell>
          <cell r="I5999">
            <v>-1200</v>
          </cell>
        </row>
        <row r="6000">
          <cell r="H6000" t="str">
            <v>101251005</v>
          </cell>
          <cell r="I6000">
            <v>-800</v>
          </cell>
        </row>
        <row r="6001">
          <cell r="H6001" t="str">
            <v>101251005</v>
          </cell>
          <cell r="I6001">
            <v>-320</v>
          </cell>
        </row>
        <row r="6002">
          <cell r="H6002" t="str">
            <v>101251005</v>
          </cell>
          <cell r="I6002">
            <v>-1056</v>
          </cell>
        </row>
        <row r="6003">
          <cell r="H6003" t="str">
            <v>101251005</v>
          </cell>
          <cell r="I6003">
            <v>-928</v>
          </cell>
        </row>
        <row r="6004">
          <cell r="H6004" t="str">
            <v>101251005</v>
          </cell>
          <cell r="I6004">
            <v>-400</v>
          </cell>
        </row>
        <row r="6005">
          <cell r="H6005" t="str">
            <v>101251005</v>
          </cell>
          <cell r="I6005">
            <v>-400</v>
          </cell>
        </row>
        <row r="6006">
          <cell r="H6006" t="str">
            <v>101251005</v>
          </cell>
          <cell r="I6006">
            <v>-800</v>
          </cell>
        </row>
        <row r="6007">
          <cell r="H6007" t="str">
            <v>101251005</v>
          </cell>
          <cell r="I6007">
            <v>-400</v>
          </cell>
        </row>
        <row r="6008">
          <cell r="H6008" t="str">
            <v>101251005</v>
          </cell>
          <cell r="I6008">
            <v>-1056</v>
          </cell>
        </row>
        <row r="6009">
          <cell r="H6009" t="str">
            <v>101251005</v>
          </cell>
          <cell r="I6009">
            <v>-800</v>
          </cell>
        </row>
        <row r="6010">
          <cell r="H6010" t="str">
            <v>101251005</v>
          </cell>
          <cell r="I6010">
            <v>-400</v>
          </cell>
        </row>
        <row r="6011">
          <cell r="H6011" t="str">
            <v>101251005</v>
          </cell>
          <cell r="I6011">
            <v>-800</v>
          </cell>
        </row>
        <row r="6012">
          <cell r="H6012" t="str">
            <v>101251005</v>
          </cell>
          <cell r="I6012">
            <v>-400</v>
          </cell>
        </row>
        <row r="6013">
          <cell r="H6013" t="str">
            <v>101251005</v>
          </cell>
          <cell r="I6013">
            <v>-800</v>
          </cell>
        </row>
        <row r="6014">
          <cell r="H6014" t="str">
            <v>101251005</v>
          </cell>
          <cell r="I6014">
            <v>-800</v>
          </cell>
        </row>
        <row r="6015">
          <cell r="H6015" t="str">
            <v>101251005</v>
          </cell>
          <cell r="I6015">
            <v>-1056</v>
          </cell>
        </row>
        <row r="6016">
          <cell r="H6016" t="str">
            <v>101251005</v>
          </cell>
          <cell r="I6016">
            <v>-1056</v>
          </cell>
        </row>
        <row r="6017">
          <cell r="H6017" t="str">
            <v>101251005</v>
          </cell>
          <cell r="I6017">
            <v>-528</v>
          </cell>
        </row>
        <row r="6018">
          <cell r="H6018" t="str">
            <v>101251005</v>
          </cell>
          <cell r="I6018">
            <v>-528</v>
          </cell>
        </row>
        <row r="6019">
          <cell r="H6019" t="str">
            <v>101251005</v>
          </cell>
          <cell r="I6019">
            <v>-400</v>
          </cell>
        </row>
        <row r="6020">
          <cell r="H6020" t="str">
            <v>101251005</v>
          </cell>
          <cell r="I6020">
            <v>-1056</v>
          </cell>
        </row>
        <row r="6021">
          <cell r="H6021" t="str">
            <v>101251005</v>
          </cell>
          <cell r="I6021">
            <v>-528</v>
          </cell>
        </row>
        <row r="6022">
          <cell r="H6022" t="str">
            <v>101251005</v>
          </cell>
          <cell r="I6022">
            <v>-800</v>
          </cell>
        </row>
        <row r="6023">
          <cell r="H6023" t="str">
            <v>101251005</v>
          </cell>
          <cell r="I6023">
            <v>-1600</v>
          </cell>
        </row>
        <row r="6024">
          <cell r="H6024" t="str">
            <v>101251005</v>
          </cell>
          <cell r="I6024">
            <v>-400</v>
          </cell>
        </row>
        <row r="6025">
          <cell r="H6025" t="str">
            <v>101251005</v>
          </cell>
          <cell r="I6025">
            <v>-400</v>
          </cell>
        </row>
        <row r="6026">
          <cell r="H6026" t="str">
            <v>101251005</v>
          </cell>
          <cell r="I6026">
            <v>-1056</v>
          </cell>
        </row>
        <row r="6027">
          <cell r="H6027" t="str">
            <v>101251005</v>
          </cell>
          <cell r="I6027">
            <v>-1600</v>
          </cell>
        </row>
        <row r="6028">
          <cell r="H6028" t="str">
            <v>101251005</v>
          </cell>
          <cell r="I6028">
            <v>-800</v>
          </cell>
        </row>
        <row r="6029">
          <cell r="H6029" t="str">
            <v>101251005</v>
          </cell>
          <cell r="I6029">
            <v>-400</v>
          </cell>
        </row>
        <row r="6030">
          <cell r="H6030" t="str">
            <v>101251005</v>
          </cell>
          <cell r="I6030">
            <v>-800</v>
          </cell>
        </row>
        <row r="6031">
          <cell r="H6031" t="str">
            <v>101251005</v>
          </cell>
          <cell r="I6031">
            <v>-400</v>
          </cell>
        </row>
        <row r="6032">
          <cell r="H6032" t="str">
            <v>101251005</v>
          </cell>
          <cell r="I6032">
            <v>-400</v>
          </cell>
        </row>
        <row r="6033">
          <cell r="H6033" t="str">
            <v>101251005</v>
          </cell>
          <cell r="I6033">
            <v>-400</v>
          </cell>
        </row>
        <row r="6034">
          <cell r="H6034" t="str">
            <v>101251005</v>
          </cell>
          <cell r="I6034">
            <v>-800</v>
          </cell>
        </row>
        <row r="6035">
          <cell r="H6035" t="str">
            <v>101251005</v>
          </cell>
          <cell r="I6035">
            <v>-800</v>
          </cell>
        </row>
        <row r="6036">
          <cell r="H6036" t="str">
            <v>101251005</v>
          </cell>
          <cell r="I6036">
            <v>-1200</v>
          </cell>
        </row>
        <row r="6037">
          <cell r="H6037" t="str">
            <v>101251005</v>
          </cell>
          <cell r="I6037">
            <v>-400</v>
          </cell>
        </row>
        <row r="6038">
          <cell r="H6038" t="str">
            <v>101251005</v>
          </cell>
          <cell r="I6038">
            <v>-528</v>
          </cell>
        </row>
        <row r="6039">
          <cell r="H6039" t="str">
            <v>101251005</v>
          </cell>
          <cell r="I6039">
            <v>-528</v>
          </cell>
        </row>
        <row r="6040">
          <cell r="H6040" t="str">
            <v>101251005</v>
          </cell>
          <cell r="I6040">
            <v>-400</v>
          </cell>
        </row>
        <row r="6041">
          <cell r="H6041" t="str">
            <v>101251005</v>
          </cell>
          <cell r="I6041">
            <v>-400</v>
          </cell>
        </row>
        <row r="6042">
          <cell r="H6042" t="str">
            <v>101251005</v>
          </cell>
          <cell r="I6042">
            <v>-800</v>
          </cell>
        </row>
        <row r="6043">
          <cell r="H6043" t="str">
            <v>101251005</v>
          </cell>
          <cell r="I6043">
            <v>-1200</v>
          </cell>
        </row>
        <row r="6044">
          <cell r="H6044" t="str">
            <v>101251005</v>
          </cell>
          <cell r="I6044">
            <v>-400</v>
          </cell>
        </row>
        <row r="6045">
          <cell r="H6045" t="str">
            <v>101251005</v>
          </cell>
          <cell r="I6045">
            <v>-800</v>
          </cell>
        </row>
        <row r="6046">
          <cell r="H6046" t="str">
            <v>101251005</v>
          </cell>
          <cell r="I6046">
            <v>-1600</v>
          </cell>
        </row>
        <row r="6047">
          <cell r="H6047" t="str">
            <v>101251005</v>
          </cell>
          <cell r="I6047">
            <v>-400</v>
          </cell>
        </row>
        <row r="6048">
          <cell r="H6048" t="str">
            <v>101251005</v>
          </cell>
          <cell r="I6048">
            <v>-800</v>
          </cell>
        </row>
        <row r="6049">
          <cell r="H6049" t="str">
            <v>101251005</v>
          </cell>
          <cell r="I6049">
            <v>-2640</v>
          </cell>
        </row>
        <row r="6050">
          <cell r="H6050" t="str">
            <v>101251005</v>
          </cell>
          <cell r="I6050">
            <v>-800</v>
          </cell>
        </row>
        <row r="6051">
          <cell r="H6051" t="str">
            <v>101251005</v>
          </cell>
          <cell r="I6051">
            <v>-400</v>
          </cell>
        </row>
        <row r="6052">
          <cell r="H6052" t="str">
            <v>101251005</v>
          </cell>
          <cell r="I6052">
            <v>-400</v>
          </cell>
        </row>
        <row r="6053">
          <cell r="H6053" t="str">
            <v>101251005</v>
          </cell>
          <cell r="I6053">
            <v>-800</v>
          </cell>
        </row>
        <row r="6054">
          <cell r="H6054" t="str">
            <v>101251005</v>
          </cell>
          <cell r="I6054">
            <v>-800</v>
          </cell>
        </row>
        <row r="6055">
          <cell r="H6055" t="str">
            <v>101251005</v>
          </cell>
          <cell r="I6055">
            <v>-400</v>
          </cell>
        </row>
        <row r="6056">
          <cell r="H6056" t="str">
            <v>101251005</v>
          </cell>
          <cell r="I6056">
            <v>-400</v>
          </cell>
        </row>
        <row r="6057">
          <cell r="H6057" t="str">
            <v>101251005</v>
          </cell>
          <cell r="I6057">
            <v>-400</v>
          </cell>
        </row>
        <row r="6058">
          <cell r="H6058" t="str">
            <v>101251005</v>
          </cell>
          <cell r="I6058">
            <v>-800</v>
          </cell>
        </row>
        <row r="6059">
          <cell r="H6059" t="str">
            <v>101251005</v>
          </cell>
          <cell r="I6059">
            <v>-800</v>
          </cell>
        </row>
        <row r="6060">
          <cell r="H6060" t="str">
            <v>101251005</v>
          </cell>
          <cell r="I6060">
            <v>-800</v>
          </cell>
        </row>
        <row r="6061">
          <cell r="H6061" t="str">
            <v>101251005</v>
          </cell>
          <cell r="I6061">
            <v>-800</v>
          </cell>
        </row>
        <row r="6062">
          <cell r="H6062" t="str">
            <v>101251005</v>
          </cell>
          <cell r="I6062">
            <v>-400</v>
          </cell>
        </row>
        <row r="6063">
          <cell r="H6063" t="str">
            <v>101251005</v>
          </cell>
          <cell r="I6063">
            <v>-400</v>
          </cell>
        </row>
        <row r="6064">
          <cell r="H6064" t="str">
            <v>101251005</v>
          </cell>
          <cell r="I6064">
            <v>-400</v>
          </cell>
        </row>
        <row r="6065">
          <cell r="H6065" t="str">
            <v>101251005</v>
          </cell>
          <cell r="I6065">
            <v>-400</v>
          </cell>
        </row>
        <row r="6066">
          <cell r="H6066" t="str">
            <v>101251005</v>
          </cell>
          <cell r="I6066">
            <v>-800</v>
          </cell>
        </row>
        <row r="6067">
          <cell r="H6067" t="str">
            <v>101251005</v>
          </cell>
          <cell r="I6067">
            <v>-800</v>
          </cell>
        </row>
        <row r="6068">
          <cell r="H6068" t="str">
            <v>101251005</v>
          </cell>
          <cell r="I6068">
            <v>-1600</v>
          </cell>
        </row>
        <row r="6069">
          <cell r="H6069" t="str">
            <v>101251005</v>
          </cell>
          <cell r="I6069">
            <v>-800</v>
          </cell>
        </row>
        <row r="6070">
          <cell r="H6070" t="str">
            <v>101251005</v>
          </cell>
          <cell r="I6070">
            <v>-800</v>
          </cell>
        </row>
        <row r="6071">
          <cell r="H6071" t="str">
            <v>101251005</v>
          </cell>
          <cell r="I6071">
            <v>-800</v>
          </cell>
        </row>
        <row r="6072">
          <cell r="H6072" t="str">
            <v>101251005</v>
          </cell>
          <cell r="I6072">
            <v>-800</v>
          </cell>
        </row>
        <row r="6073">
          <cell r="H6073" t="str">
            <v>101251005</v>
          </cell>
          <cell r="I6073">
            <v>-400</v>
          </cell>
        </row>
        <row r="6074">
          <cell r="H6074" t="str">
            <v>101251005</v>
          </cell>
          <cell r="I6074">
            <v>-800</v>
          </cell>
        </row>
        <row r="6075">
          <cell r="H6075" t="str">
            <v>101251005</v>
          </cell>
          <cell r="I6075">
            <v>-1200</v>
          </cell>
        </row>
        <row r="6076">
          <cell r="H6076" t="str">
            <v>101251005</v>
          </cell>
          <cell r="I6076">
            <v>-800</v>
          </cell>
        </row>
        <row r="6077">
          <cell r="H6077" t="str">
            <v>101251005</v>
          </cell>
          <cell r="I6077">
            <v>-800</v>
          </cell>
        </row>
        <row r="6078">
          <cell r="H6078" t="str">
            <v>101251005</v>
          </cell>
          <cell r="I6078">
            <v>-400</v>
          </cell>
        </row>
        <row r="6079">
          <cell r="H6079" t="str">
            <v>101251005</v>
          </cell>
          <cell r="I6079">
            <v>-400</v>
          </cell>
        </row>
        <row r="6080">
          <cell r="H6080" t="str">
            <v>101251005</v>
          </cell>
          <cell r="I6080">
            <v>-800</v>
          </cell>
        </row>
        <row r="6081">
          <cell r="H6081" t="str">
            <v>101251005</v>
          </cell>
          <cell r="I6081">
            <v>-800</v>
          </cell>
        </row>
        <row r="6082">
          <cell r="H6082" t="str">
            <v>101251005</v>
          </cell>
          <cell r="I6082">
            <v>-400</v>
          </cell>
        </row>
        <row r="6083">
          <cell r="H6083" t="str">
            <v>101251005</v>
          </cell>
          <cell r="I6083">
            <v>-800</v>
          </cell>
        </row>
        <row r="6084">
          <cell r="H6084" t="str">
            <v>101251005</v>
          </cell>
          <cell r="I6084">
            <v>-400</v>
          </cell>
        </row>
        <row r="6085">
          <cell r="H6085" t="str">
            <v>101251005</v>
          </cell>
          <cell r="I6085">
            <v>-400</v>
          </cell>
        </row>
        <row r="6086">
          <cell r="H6086" t="str">
            <v>101251005</v>
          </cell>
          <cell r="I6086">
            <v>-1600</v>
          </cell>
        </row>
        <row r="6087">
          <cell r="H6087" t="str">
            <v>101251005</v>
          </cell>
          <cell r="I6087">
            <v>-400</v>
          </cell>
        </row>
        <row r="6088">
          <cell r="H6088" t="str">
            <v>101251005</v>
          </cell>
          <cell r="I6088">
            <v>-1056</v>
          </cell>
        </row>
        <row r="6089">
          <cell r="H6089" t="str">
            <v>101251005</v>
          </cell>
          <cell r="I6089">
            <v>-800</v>
          </cell>
        </row>
        <row r="6090">
          <cell r="H6090" t="str">
            <v>101251005</v>
          </cell>
          <cell r="I6090">
            <v>-800</v>
          </cell>
        </row>
        <row r="6091">
          <cell r="H6091" t="str">
            <v>101251005</v>
          </cell>
          <cell r="I6091">
            <v>-800</v>
          </cell>
        </row>
        <row r="6092">
          <cell r="H6092" t="str">
            <v>101251005</v>
          </cell>
          <cell r="I6092">
            <v>-800</v>
          </cell>
        </row>
        <row r="6093">
          <cell r="H6093" t="str">
            <v>101251005</v>
          </cell>
          <cell r="I6093">
            <v>-800</v>
          </cell>
        </row>
        <row r="6094">
          <cell r="H6094" t="str">
            <v>101251005</v>
          </cell>
          <cell r="I6094">
            <v>-400</v>
          </cell>
        </row>
        <row r="6095">
          <cell r="H6095" t="str">
            <v>101251005</v>
          </cell>
          <cell r="I6095">
            <v>-800</v>
          </cell>
        </row>
        <row r="6096">
          <cell r="H6096" t="str">
            <v>101251005</v>
          </cell>
          <cell r="I6096">
            <v>-800</v>
          </cell>
        </row>
        <row r="6097">
          <cell r="H6097" t="str">
            <v>101251005</v>
          </cell>
          <cell r="I6097">
            <v>-800</v>
          </cell>
        </row>
        <row r="6098">
          <cell r="H6098" t="str">
            <v>101251005</v>
          </cell>
          <cell r="I6098">
            <v>-400</v>
          </cell>
        </row>
        <row r="6099">
          <cell r="H6099" t="str">
            <v>101251005</v>
          </cell>
          <cell r="I6099">
            <v>-400</v>
          </cell>
        </row>
        <row r="6100">
          <cell r="H6100" t="str">
            <v>101251005</v>
          </cell>
          <cell r="I6100">
            <v>-800</v>
          </cell>
        </row>
        <row r="6101">
          <cell r="H6101" t="str">
            <v>101251005</v>
          </cell>
          <cell r="I6101">
            <v>-400</v>
          </cell>
        </row>
        <row r="6102">
          <cell r="H6102" t="str">
            <v>101251005</v>
          </cell>
          <cell r="I6102">
            <v>-800</v>
          </cell>
        </row>
        <row r="6103">
          <cell r="H6103" t="str">
            <v>101251005</v>
          </cell>
          <cell r="I6103">
            <v>-800</v>
          </cell>
        </row>
        <row r="6104">
          <cell r="H6104" t="str">
            <v>101251005</v>
          </cell>
          <cell r="I6104">
            <v>-400</v>
          </cell>
        </row>
        <row r="6105">
          <cell r="H6105" t="str">
            <v>101251005</v>
          </cell>
          <cell r="I6105">
            <v>-800</v>
          </cell>
        </row>
        <row r="6106">
          <cell r="H6106" t="str">
            <v>101251005</v>
          </cell>
          <cell r="I6106">
            <v>-800</v>
          </cell>
        </row>
        <row r="6107">
          <cell r="H6107" t="str">
            <v>101251005</v>
          </cell>
          <cell r="I6107">
            <v>-800</v>
          </cell>
        </row>
        <row r="6108">
          <cell r="H6108" t="str">
            <v>101251005</v>
          </cell>
          <cell r="I6108">
            <v>-800</v>
          </cell>
        </row>
        <row r="6109">
          <cell r="H6109" t="str">
            <v>101251005</v>
          </cell>
          <cell r="I6109">
            <v>-400</v>
          </cell>
        </row>
        <row r="6110">
          <cell r="H6110" t="str">
            <v>101251005</v>
          </cell>
          <cell r="I6110">
            <v>-400</v>
          </cell>
        </row>
        <row r="6111">
          <cell r="H6111" t="str">
            <v>101251005</v>
          </cell>
          <cell r="I6111">
            <v>-800</v>
          </cell>
        </row>
        <row r="6112">
          <cell r="H6112" t="str">
            <v>101251005</v>
          </cell>
          <cell r="I6112">
            <v>-400</v>
          </cell>
        </row>
        <row r="6113">
          <cell r="H6113" t="str">
            <v>101251005</v>
          </cell>
          <cell r="I6113">
            <v>-400</v>
          </cell>
        </row>
        <row r="6114">
          <cell r="H6114" t="str">
            <v>101251005</v>
          </cell>
          <cell r="I6114">
            <v>-400</v>
          </cell>
        </row>
        <row r="6115">
          <cell r="H6115" t="str">
            <v>101251005</v>
          </cell>
          <cell r="I6115">
            <v>-800</v>
          </cell>
        </row>
        <row r="6116">
          <cell r="H6116" t="str">
            <v>101251005</v>
          </cell>
          <cell r="I6116">
            <v>-800</v>
          </cell>
        </row>
        <row r="6117">
          <cell r="H6117" t="str">
            <v>101251005</v>
          </cell>
          <cell r="I6117">
            <v>-400</v>
          </cell>
        </row>
        <row r="6118">
          <cell r="H6118" t="str">
            <v>101251005</v>
          </cell>
          <cell r="I6118">
            <v>-400</v>
          </cell>
        </row>
        <row r="6119">
          <cell r="H6119" t="str">
            <v>101251005</v>
          </cell>
          <cell r="I6119">
            <v>-800</v>
          </cell>
        </row>
        <row r="6120">
          <cell r="H6120" t="str">
            <v>101251005</v>
          </cell>
          <cell r="I6120">
            <v>-800</v>
          </cell>
        </row>
        <row r="6121">
          <cell r="H6121" t="str">
            <v>101251005</v>
          </cell>
          <cell r="I6121">
            <v>-800</v>
          </cell>
        </row>
        <row r="6122">
          <cell r="H6122" t="str">
            <v>101251005</v>
          </cell>
          <cell r="I6122">
            <v>-400</v>
          </cell>
        </row>
        <row r="6123">
          <cell r="H6123" t="str">
            <v>101251005</v>
          </cell>
          <cell r="I6123">
            <v>-400</v>
          </cell>
        </row>
        <row r="6124">
          <cell r="H6124" t="str">
            <v>101251005</v>
          </cell>
          <cell r="I6124">
            <v>-400</v>
          </cell>
        </row>
        <row r="6125">
          <cell r="H6125" t="str">
            <v>101251005</v>
          </cell>
          <cell r="I6125">
            <v>-400</v>
          </cell>
        </row>
        <row r="6126">
          <cell r="H6126" t="str">
            <v>101251005</v>
          </cell>
          <cell r="I6126">
            <v>-400</v>
          </cell>
        </row>
        <row r="6127">
          <cell r="H6127" t="str">
            <v>101251005</v>
          </cell>
          <cell r="I6127">
            <v>-400</v>
          </cell>
        </row>
        <row r="6128">
          <cell r="H6128" t="str">
            <v>101251005</v>
          </cell>
          <cell r="I6128">
            <v>-800</v>
          </cell>
        </row>
        <row r="6129">
          <cell r="H6129" t="str">
            <v>101251005</v>
          </cell>
          <cell r="I6129">
            <v>-800</v>
          </cell>
        </row>
        <row r="6130">
          <cell r="H6130" t="str">
            <v>101251005</v>
          </cell>
          <cell r="I6130">
            <v>-800</v>
          </cell>
        </row>
        <row r="6131">
          <cell r="H6131" t="str">
            <v>101251005</v>
          </cell>
          <cell r="I6131">
            <v>-800</v>
          </cell>
        </row>
        <row r="6132">
          <cell r="H6132" t="str">
            <v>101251005</v>
          </cell>
          <cell r="I6132">
            <v>-800</v>
          </cell>
        </row>
        <row r="6133">
          <cell r="H6133" t="str">
            <v>101251005</v>
          </cell>
          <cell r="I6133">
            <v>-800</v>
          </cell>
        </row>
        <row r="6134">
          <cell r="H6134" t="str">
            <v>101251005</v>
          </cell>
          <cell r="I6134">
            <v>-400</v>
          </cell>
        </row>
        <row r="6135">
          <cell r="H6135" t="str">
            <v>101251005</v>
          </cell>
          <cell r="I6135">
            <v>-800</v>
          </cell>
        </row>
        <row r="6136">
          <cell r="H6136" t="str">
            <v>101251005</v>
          </cell>
          <cell r="I6136">
            <v>-800</v>
          </cell>
        </row>
        <row r="6137">
          <cell r="H6137" t="str">
            <v>101251005</v>
          </cell>
          <cell r="I6137">
            <v>-400</v>
          </cell>
        </row>
        <row r="6138">
          <cell r="H6138" t="str">
            <v>101251005</v>
          </cell>
          <cell r="I6138">
            <v>-800</v>
          </cell>
        </row>
        <row r="6139">
          <cell r="H6139" t="str">
            <v>101251005</v>
          </cell>
          <cell r="I6139">
            <v>-400</v>
          </cell>
        </row>
        <row r="6140">
          <cell r="H6140" t="str">
            <v>101251005</v>
          </cell>
          <cell r="I6140">
            <v>-800</v>
          </cell>
        </row>
        <row r="6141">
          <cell r="H6141" t="str">
            <v>101251005</v>
          </cell>
          <cell r="I6141">
            <v>-800</v>
          </cell>
        </row>
        <row r="6142">
          <cell r="H6142" t="str">
            <v>101251005</v>
          </cell>
          <cell r="I6142">
            <v>-400</v>
          </cell>
        </row>
        <row r="6143">
          <cell r="H6143" t="str">
            <v>101251005</v>
          </cell>
          <cell r="I6143">
            <v>-400</v>
          </cell>
        </row>
        <row r="6144">
          <cell r="H6144" t="str">
            <v>101251005</v>
          </cell>
          <cell r="I6144">
            <v>-320</v>
          </cell>
        </row>
        <row r="6145">
          <cell r="H6145" t="str">
            <v>101251005</v>
          </cell>
          <cell r="I6145">
            <v>-400</v>
          </cell>
        </row>
        <row r="6146">
          <cell r="H6146" t="str">
            <v>101251005</v>
          </cell>
          <cell r="I6146">
            <v>-640</v>
          </cell>
        </row>
        <row r="6147">
          <cell r="H6147" t="str">
            <v>101251005</v>
          </cell>
          <cell r="I6147">
            <v>-800</v>
          </cell>
        </row>
        <row r="6148">
          <cell r="H6148" t="str">
            <v>101251005</v>
          </cell>
          <cell r="I6148">
            <v>-400</v>
          </cell>
        </row>
        <row r="6149">
          <cell r="H6149" t="str">
            <v>101251005</v>
          </cell>
          <cell r="I6149">
            <v>-400</v>
          </cell>
        </row>
        <row r="6150">
          <cell r="H6150" t="str">
            <v>101251005</v>
          </cell>
          <cell r="I6150">
            <v>-800</v>
          </cell>
        </row>
        <row r="6151">
          <cell r="H6151" t="str">
            <v>101251005</v>
          </cell>
          <cell r="I6151">
            <v>-400</v>
          </cell>
        </row>
        <row r="6152">
          <cell r="H6152" t="str">
            <v>101251005</v>
          </cell>
          <cell r="I6152">
            <v>-400</v>
          </cell>
        </row>
        <row r="6153">
          <cell r="H6153" t="str">
            <v>101251005</v>
          </cell>
          <cell r="I6153">
            <v>-400</v>
          </cell>
        </row>
        <row r="6154">
          <cell r="H6154" t="str">
            <v>101251005</v>
          </cell>
          <cell r="I6154">
            <v>-400</v>
          </cell>
        </row>
        <row r="6155">
          <cell r="H6155" t="str">
            <v>101251005</v>
          </cell>
          <cell r="I6155">
            <v>-400</v>
          </cell>
        </row>
        <row r="6156">
          <cell r="H6156" t="str">
            <v>101251005</v>
          </cell>
          <cell r="I6156">
            <v>-800</v>
          </cell>
        </row>
        <row r="6157">
          <cell r="H6157" t="str">
            <v>101251005</v>
          </cell>
          <cell r="I6157">
            <v>-320</v>
          </cell>
        </row>
        <row r="6158">
          <cell r="H6158" t="str">
            <v>101251005</v>
          </cell>
          <cell r="I6158">
            <v>-528</v>
          </cell>
        </row>
        <row r="6159">
          <cell r="H6159" t="str">
            <v>101251005</v>
          </cell>
          <cell r="I6159">
            <v>-1200</v>
          </cell>
        </row>
        <row r="6160">
          <cell r="H6160" t="str">
            <v>101251005</v>
          </cell>
          <cell r="I6160">
            <v>-800</v>
          </cell>
        </row>
        <row r="6161">
          <cell r="H6161" t="str">
            <v>101251005</v>
          </cell>
          <cell r="I6161">
            <v>-800</v>
          </cell>
        </row>
        <row r="6162">
          <cell r="H6162" t="str">
            <v>101251005</v>
          </cell>
          <cell r="I6162">
            <v>-800</v>
          </cell>
        </row>
        <row r="6163">
          <cell r="H6163" t="str">
            <v>101251005</v>
          </cell>
          <cell r="I6163">
            <v>-320</v>
          </cell>
        </row>
        <row r="6164">
          <cell r="H6164" t="str">
            <v>101251005</v>
          </cell>
          <cell r="I6164">
            <v>-800</v>
          </cell>
        </row>
        <row r="6165">
          <cell r="H6165" t="str">
            <v>101251005</v>
          </cell>
          <cell r="I6165">
            <v>-320</v>
          </cell>
        </row>
        <row r="6166">
          <cell r="H6166" t="str">
            <v>101251005</v>
          </cell>
          <cell r="I6166">
            <v>-400</v>
          </cell>
        </row>
        <row r="6167">
          <cell r="H6167" t="str">
            <v>101251005</v>
          </cell>
          <cell r="I6167">
            <v>-800</v>
          </cell>
        </row>
        <row r="6168">
          <cell r="H6168" t="str">
            <v>101251005</v>
          </cell>
          <cell r="I6168">
            <v>-400</v>
          </cell>
        </row>
        <row r="6169">
          <cell r="H6169" t="str">
            <v>101251005</v>
          </cell>
          <cell r="I6169">
            <v>-800</v>
          </cell>
        </row>
        <row r="6170">
          <cell r="H6170" t="str">
            <v>101251005</v>
          </cell>
          <cell r="I6170">
            <v>-400</v>
          </cell>
        </row>
        <row r="6171">
          <cell r="H6171" t="str">
            <v>101251005</v>
          </cell>
          <cell r="I6171">
            <v>-400</v>
          </cell>
        </row>
        <row r="6172">
          <cell r="H6172" t="str">
            <v>101251005</v>
          </cell>
          <cell r="I6172">
            <v>-320</v>
          </cell>
        </row>
        <row r="6173">
          <cell r="H6173" t="str">
            <v>101251005</v>
          </cell>
          <cell r="I6173">
            <v>-400</v>
          </cell>
        </row>
        <row r="6174">
          <cell r="H6174" t="str">
            <v>101251005</v>
          </cell>
          <cell r="I6174">
            <v>-320</v>
          </cell>
        </row>
        <row r="6175">
          <cell r="H6175" t="str">
            <v>101251005</v>
          </cell>
          <cell r="I6175">
            <v>-800</v>
          </cell>
        </row>
        <row r="6176">
          <cell r="H6176" t="str">
            <v>101251005</v>
          </cell>
          <cell r="I6176">
            <v>-400</v>
          </cell>
        </row>
        <row r="6177">
          <cell r="H6177" t="str">
            <v>101251005</v>
          </cell>
          <cell r="I6177">
            <v>-320</v>
          </cell>
        </row>
        <row r="6178">
          <cell r="H6178" t="str">
            <v>101251005</v>
          </cell>
          <cell r="I6178">
            <v>-320</v>
          </cell>
        </row>
        <row r="6179">
          <cell r="H6179" t="str">
            <v>101251005</v>
          </cell>
          <cell r="I6179">
            <v>-320</v>
          </cell>
        </row>
        <row r="6180">
          <cell r="H6180" t="str">
            <v>101251005</v>
          </cell>
          <cell r="I6180">
            <v>-400</v>
          </cell>
        </row>
        <row r="6181">
          <cell r="H6181" t="str">
            <v>101251005</v>
          </cell>
          <cell r="I6181">
            <v>-400</v>
          </cell>
        </row>
        <row r="6182">
          <cell r="H6182" t="str">
            <v>101251005</v>
          </cell>
          <cell r="I6182">
            <v>-400</v>
          </cell>
        </row>
        <row r="6183">
          <cell r="H6183" t="str">
            <v>101251005</v>
          </cell>
          <cell r="I6183">
            <v>-400</v>
          </cell>
        </row>
        <row r="6184">
          <cell r="H6184" t="str">
            <v>101251005</v>
          </cell>
          <cell r="I6184">
            <v>-400</v>
          </cell>
        </row>
        <row r="6185">
          <cell r="H6185" t="str">
            <v>101251005</v>
          </cell>
          <cell r="I6185">
            <v>-400</v>
          </cell>
        </row>
        <row r="6186">
          <cell r="H6186" t="str">
            <v>101251005</v>
          </cell>
          <cell r="I6186">
            <v>-400</v>
          </cell>
        </row>
        <row r="6187">
          <cell r="H6187" t="str">
            <v>101251005</v>
          </cell>
          <cell r="I6187">
            <v>-400</v>
          </cell>
        </row>
        <row r="6188">
          <cell r="H6188" t="str">
            <v>101251005</v>
          </cell>
          <cell r="I6188">
            <v>-400</v>
          </cell>
        </row>
        <row r="6189">
          <cell r="H6189" t="str">
            <v>101251005</v>
          </cell>
          <cell r="I6189">
            <v>-800</v>
          </cell>
        </row>
        <row r="6190">
          <cell r="H6190" t="str">
            <v>101251005</v>
          </cell>
          <cell r="I6190">
            <v>-800</v>
          </cell>
        </row>
        <row r="6191">
          <cell r="H6191" t="str">
            <v>101251005</v>
          </cell>
          <cell r="I6191">
            <v>-1600</v>
          </cell>
        </row>
        <row r="6192">
          <cell r="H6192" t="str">
            <v>101251005</v>
          </cell>
          <cell r="I6192">
            <v>-400</v>
          </cell>
        </row>
        <row r="6193">
          <cell r="H6193" t="str">
            <v>101251005</v>
          </cell>
          <cell r="I6193">
            <v>-800</v>
          </cell>
        </row>
        <row r="6194">
          <cell r="H6194" t="str">
            <v>101251005</v>
          </cell>
          <cell r="I6194">
            <v>-800</v>
          </cell>
        </row>
        <row r="6195">
          <cell r="H6195" t="str">
            <v>101251005</v>
          </cell>
          <cell r="I6195">
            <v>-400</v>
          </cell>
        </row>
        <row r="6196">
          <cell r="H6196" t="str">
            <v>101251005</v>
          </cell>
          <cell r="I6196">
            <v>-400</v>
          </cell>
        </row>
        <row r="6197">
          <cell r="H6197" t="str">
            <v>101251005</v>
          </cell>
          <cell r="I6197">
            <v>-400</v>
          </cell>
        </row>
        <row r="6198">
          <cell r="H6198" t="str">
            <v>101251005</v>
          </cell>
          <cell r="I6198">
            <v>-400</v>
          </cell>
        </row>
        <row r="6199">
          <cell r="H6199" t="str">
            <v>101251005</v>
          </cell>
          <cell r="I6199">
            <v>-400</v>
          </cell>
        </row>
        <row r="6200">
          <cell r="H6200" t="str">
            <v>101251005</v>
          </cell>
          <cell r="I6200">
            <v>-400</v>
          </cell>
        </row>
        <row r="6201">
          <cell r="H6201" t="str">
            <v>101251005</v>
          </cell>
          <cell r="I6201">
            <v>-400</v>
          </cell>
        </row>
        <row r="6202">
          <cell r="H6202" t="str">
            <v>101251005</v>
          </cell>
          <cell r="I6202">
            <v>-800</v>
          </cell>
        </row>
        <row r="6203">
          <cell r="H6203" t="str">
            <v>101251005</v>
          </cell>
          <cell r="I6203">
            <v>-400</v>
          </cell>
        </row>
        <row r="6204">
          <cell r="H6204" t="str">
            <v>101251005</v>
          </cell>
          <cell r="I6204">
            <v>-400</v>
          </cell>
        </row>
        <row r="6205">
          <cell r="H6205" t="str">
            <v>101251005</v>
          </cell>
          <cell r="I6205">
            <v>-400</v>
          </cell>
        </row>
        <row r="6206">
          <cell r="H6206" t="str">
            <v>101251005</v>
          </cell>
          <cell r="I6206">
            <v>-400</v>
          </cell>
        </row>
        <row r="6207">
          <cell r="H6207" t="str">
            <v>101251005</v>
          </cell>
          <cell r="I6207">
            <v>-400</v>
          </cell>
        </row>
        <row r="6208">
          <cell r="H6208" t="str">
            <v>101251005</v>
          </cell>
          <cell r="I6208">
            <v>-800</v>
          </cell>
        </row>
        <row r="6209">
          <cell r="H6209" t="str">
            <v>101251005</v>
          </cell>
          <cell r="I6209">
            <v>-800</v>
          </cell>
        </row>
        <row r="6210">
          <cell r="H6210" t="str">
            <v>101251005</v>
          </cell>
          <cell r="I6210">
            <v>-400</v>
          </cell>
        </row>
        <row r="6211">
          <cell r="H6211" t="str">
            <v>101251005</v>
          </cell>
          <cell r="I6211">
            <v>-400</v>
          </cell>
        </row>
        <row r="6212">
          <cell r="H6212" t="str">
            <v>101251005</v>
          </cell>
          <cell r="I6212">
            <v>-1200</v>
          </cell>
        </row>
        <row r="6213">
          <cell r="H6213" t="str">
            <v>101251005</v>
          </cell>
          <cell r="I6213">
            <v>-400</v>
          </cell>
        </row>
        <row r="6214">
          <cell r="H6214" t="str">
            <v>101251005</v>
          </cell>
          <cell r="I6214">
            <v>-400</v>
          </cell>
        </row>
        <row r="6215">
          <cell r="H6215" t="str">
            <v>101251005</v>
          </cell>
          <cell r="I6215">
            <v>-400</v>
          </cell>
        </row>
        <row r="6216">
          <cell r="H6216" t="str">
            <v>101251005</v>
          </cell>
          <cell r="I6216">
            <v>-400</v>
          </cell>
        </row>
        <row r="6217">
          <cell r="H6217" t="str">
            <v>101251005</v>
          </cell>
          <cell r="I6217">
            <v>-400</v>
          </cell>
        </row>
        <row r="6218">
          <cell r="H6218" t="str">
            <v>101251005</v>
          </cell>
          <cell r="I6218">
            <v>-400</v>
          </cell>
        </row>
        <row r="6219">
          <cell r="H6219" t="str">
            <v>101251005</v>
          </cell>
          <cell r="I6219">
            <v>-800</v>
          </cell>
        </row>
        <row r="6220">
          <cell r="H6220" t="str">
            <v>101251005</v>
          </cell>
          <cell r="I6220">
            <v>-400</v>
          </cell>
        </row>
        <row r="6221">
          <cell r="H6221" t="str">
            <v>101251005</v>
          </cell>
          <cell r="I6221">
            <v>-400</v>
          </cell>
        </row>
        <row r="6222">
          <cell r="H6222" t="str">
            <v>101251005</v>
          </cell>
          <cell r="I6222">
            <v>-800</v>
          </cell>
        </row>
        <row r="6223">
          <cell r="H6223" t="str">
            <v>101251005</v>
          </cell>
          <cell r="I6223">
            <v>-800</v>
          </cell>
        </row>
        <row r="6224">
          <cell r="H6224" t="str">
            <v>101251005</v>
          </cell>
          <cell r="I6224">
            <v>-400</v>
          </cell>
        </row>
        <row r="6225">
          <cell r="H6225" t="str">
            <v>101251005</v>
          </cell>
          <cell r="I6225">
            <v>-400</v>
          </cell>
        </row>
        <row r="6226">
          <cell r="H6226" t="str">
            <v>101251005</v>
          </cell>
          <cell r="I6226">
            <v>-400</v>
          </cell>
        </row>
        <row r="6227">
          <cell r="H6227" t="str">
            <v>101251005</v>
          </cell>
          <cell r="I6227">
            <v>-400</v>
          </cell>
        </row>
        <row r="6228">
          <cell r="H6228" t="str">
            <v>101251005</v>
          </cell>
          <cell r="I6228">
            <v>-400</v>
          </cell>
        </row>
        <row r="6229">
          <cell r="H6229" t="str">
            <v>101251005</v>
          </cell>
          <cell r="I6229">
            <v>-400</v>
          </cell>
        </row>
        <row r="6230">
          <cell r="H6230" t="str">
            <v>101251005</v>
          </cell>
          <cell r="I6230">
            <v>-800</v>
          </cell>
        </row>
        <row r="6231">
          <cell r="H6231" t="str">
            <v>101251005</v>
          </cell>
          <cell r="I6231">
            <v>-800</v>
          </cell>
        </row>
        <row r="6232">
          <cell r="H6232" t="str">
            <v>101251005</v>
          </cell>
          <cell r="I6232">
            <v>-800</v>
          </cell>
        </row>
        <row r="6233">
          <cell r="H6233" t="str">
            <v>101251005</v>
          </cell>
          <cell r="I6233">
            <v>-528</v>
          </cell>
        </row>
        <row r="6234">
          <cell r="H6234" t="str">
            <v>101251005</v>
          </cell>
          <cell r="I6234">
            <v>-400</v>
          </cell>
        </row>
        <row r="6235">
          <cell r="H6235" t="str">
            <v>101251005</v>
          </cell>
          <cell r="I6235">
            <v>-800</v>
          </cell>
        </row>
        <row r="6236">
          <cell r="H6236" t="str">
            <v>101251005</v>
          </cell>
          <cell r="I6236">
            <v>-800</v>
          </cell>
        </row>
        <row r="6237">
          <cell r="H6237" t="str">
            <v>101251005</v>
          </cell>
          <cell r="I6237">
            <v>-400</v>
          </cell>
        </row>
        <row r="6238">
          <cell r="H6238" t="str">
            <v>101251005</v>
          </cell>
          <cell r="I6238">
            <v>-400</v>
          </cell>
        </row>
        <row r="6239">
          <cell r="H6239" t="str">
            <v>101251005</v>
          </cell>
          <cell r="I6239">
            <v>-400</v>
          </cell>
        </row>
        <row r="6240">
          <cell r="H6240" t="str">
            <v>101251005</v>
          </cell>
          <cell r="I6240">
            <v>-800</v>
          </cell>
        </row>
        <row r="6241">
          <cell r="H6241" t="str">
            <v>101251005</v>
          </cell>
          <cell r="I6241">
            <v>-400</v>
          </cell>
        </row>
        <row r="6242">
          <cell r="H6242" t="str">
            <v>101251005</v>
          </cell>
          <cell r="I6242">
            <v>-800</v>
          </cell>
        </row>
        <row r="6243">
          <cell r="H6243" t="str">
            <v>101251005</v>
          </cell>
          <cell r="I6243">
            <v>-800</v>
          </cell>
        </row>
        <row r="6244">
          <cell r="H6244" t="str">
            <v>101251005</v>
          </cell>
          <cell r="I6244">
            <v>-800</v>
          </cell>
        </row>
        <row r="6245">
          <cell r="H6245" t="str">
            <v>101251005</v>
          </cell>
          <cell r="I6245">
            <v>-800</v>
          </cell>
        </row>
        <row r="6246">
          <cell r="H6246" t="str">
            <v>101251005</v>
          </cell>
          <cell r="I6246">
            <v>-400</v>
          </cell>
        </row>
        <row r="6247">
          <cell r="H6247" t="str">
            <v>101251005</v>
          </cell>
          <cell r="I6247">
            <v>-400</v>
          </cell>
        </row>
        <row r="6248">
          <cell r="H6248" t="str">
            <v>101251005</v>
          </cell>
          <cell r="I6248">
            <v>-800</v>
          </cell>
        </row>
        <row r="6249">
          <cell r="H6249" t="str">
            <v>101251005</v>
          </cell>
          <cell r="I6249">
            <v>-800</v>
          </cell>
        </row>
        <row r="6250">
          <cell r="H6250" t="str">
            <v>101251005</v>
          </cell>
          <cell r="I6250">
            <v>-800</v>
          </cell>
        </row>
        <row r="6251">
          <cell r="H6251" t="str">
            <v>101251005</v>
          </cell>
          <cell r="I6251">
            <v>-800</v>
          </cell>
        </row>
        <row r="6252">
          <cell r="H6252" t="str">
            <v>101251005</v>
          </cell>
          <cell r="I6252">
            <v>-800</v>
          </cell>
        </row>
        <row r="6253">
          <cell r="H6253" t="str">
            <v>101251005</v>
          </cell>
          <cell r="I6253">
            <v>-400</v>
          </cell>
        </row>
        <row r="6254">
          <cell r="H6254" t="str">
            <v>101251005</v>
          </cell>
          <cell r="I6254">
            <v>-800</v>
          </cell>
        </row>
        <row r="6255">
          <cell r="H6255" t="str">
            <v>101251005</v>
          </cell>
          <cell r="I6255">
            <v>-1600</v>
          </cell>
        </row>
        <row r="6256">
          <cell r="H6256" t="str">
            <v>101251005</v>
          </cell>
          <cell r="I6256">
            <v>-800</v>
          </cell>
        </row>
        <row r="6257">
          <cell r="H6257" t="str">
            <v>101251005</v>
          </cell>
          <cell r="I6257">
            <v>-800</v>
          </cell>
        </row>
        <row r="6258">
          <cell r="H6258" t="str">
            <v>101251005</v>
          </cell>
          <cell r="I6258">
            <v>-800</v>
          </cell>
        </row>
        <row r="6259">
          <cell r="H6259" t="str">
            <v>101251005</v>
          </cell>
          <cell r="I6259">
            <v>-400</v>
          </cell>
        </row>
        <row r="6260">
          <cell r="H6260" t="str">
            <v>101251005</v>
          </cell>
          <cell r="I6260">
            <v>-400</v>
          </cell>
        </row>
        <row r="6261">
          <cell r="H6261" t="str">
            <v>101251005</v>
          </cell>
          <cell r="I6261">
            <v>-800</v>
          </cell>
        </row>
        <row r="6262">
          <cell r="H6262" t="str">
            <v>101251005</v>
          </cell>
          <cell r="I6262">
            <v>-800</v>
          </cell>
        </row>
        <row r="6263">
          <cell r="H6263" t="str">
            <v>101251005</v>
          </cell>
          <cell r="I6263">
            <v>-400</v>
          </cell>
        </row>
        <row r="6264">
          <cell r="H6264" t="str">
            <v>101251005</v>
          </cell>
          <cell r="I6264">
            <v>-400</v>
          </cell>
        </row>
        <row r="6265">
          <cell r="H6265" t="str">
            <v>101251005</v>
          </cell>
          <cell r="I6265">
            <v>-400</v>
          </cell>
        </row>
        <row r="6266">
          <cell r="H6266" t="str">
            <v>101251005</v>
          </cell>
          <cell r="I6266">
            <v>-400</v>
          </cell>
        </row>
        <row r="6267">
          <cell r="H6267" t="str">
            <v>101251005</v>
          </cell>
          <cell r="I6267">
            <v>-400</v>
          </cell>
        </row>
        <row r="6268">
          <cell r="H6268" t="str">
            <v>101251005</v>
          </cell>
          <cell r="I6268">
            <v>-400</v>
          </cell>
        </row>
        <row r="6269">
          <cell r="H6269" t="str">
            <v>101251005</v>
          </cell>
          <cell r="I6269">
            <v>-400</v>
          </cell>
        </row>
        <row r="6270">
          <cell r="H6270" t="str">
            <v>101251005</v>
          </cell>
          <cell r="I6270">
            <v>-400</v>
          </cell>
        </row>
        <row r="6271">
          <cell r="H6271" t="str">
            <v>101251005</v>
          </cell>
          <cell r="I6271">
            <v>-400</v>
          </cell>
        </row>
        <row r="6272">
          <cell r="H6272" t="str">
            <v>101251005</v>
          </cell>
          <cell r="I6272">
            <v>-800</v>
          </cell>
        </row>
        <row r="6273">
          <cell r="H6273" t="str">
            <v>101251005</v>
          </cell>
          <cell r="I6273">
            <v>-800</v>
          </cell>
        </row>
        <row r="6274">
          <cell r="H6274" t="str">
            <v>101251005</v>
          </cell>
          <cell r="I6274">
            <v>-1200</v>
          </cell>
        </row>
        <row r="6275">
          <cell r="H6275" t="str">
            <v>101251005</v>
          </cell>
          <cell r="I6275">
            <v>-800</v>
          </cell>
        </row>
        <row r="6276">
          <cell r="H6276" t="str">
            <v>101251005</v>
          </cell>
          <cell r="I6276">
            <v>-800</v>
          </cell>
        </row>
        <row r="6277">
          <cell r="H6277" t="str">
            <v>101251005</v>
          </cell>
          <cell r="I6277">
            <v>-400</v>
          </cell>
        </row>
        <row r="6278">
          <cell r="H6278" t="str">
            <v>101251005</v>
          </cell>
          <cell r="I6278">
            <v>-400</v>
          </cell>
        </row>
        <row r="6279">
          <cell r="H6279" t="str">
            <v>101251005</v>
          </cell>
          <cell r="I6279">
            <v>-800</v>
          </cell>
        </row>
        <row r="6280">
          <cell r="H6280" t="str">
            <v>101251005</v>
          </cell>
          <cell r="I6280">
            <v>-1200</v>
          </cell>
        </row>
        <row r="6281">
          <cell r="H6281" t="str">
            <v>101251005</v>
          </cell>
          <cell r="I6281">
            <v>-800</v>
          </cell>
        </row>
        <row r="6282">
          <cell r="H6282" t="str">
            <v>101251005</v>
          </cell>
          <cell r="I6282">
            <v>-800</v>
          </cell>
        </row>
        <row r="6283">
          <cell r="H6283" t="str">
            <v>101251005</v>
          </cell>
          <cell r="I6283">
            <v>-400</v>
          </cell>
        </row>
        <row r="6284">
          <cell r="H6284" t="str">
            <v>101251005</v>
          </cell>
          <cell r="I6284">
            <v>-800</v>
          </cell>
        </row>
        <row r="6285">
          <cell r="H6285" t="str">
            <v>101251005</v>
          </cell>
          <cell r="I6285">
            <v>-800</v>
          </cell>
        </row>
        <row r="6286">
          <cell r="H6286" t="str">
            <v>101251005</v>
          </cell>
          <cell r="I6286">
            <v>-800</v>
          </cell>
        </row>
        <row r="6287">
          <cell r="H6287" t="str">
            <v>101251005</v>
          </cell>
          <cell r="I6287">
            <v>-800</v>
          </cell>
        </row>
        <row r="6288">
          <cell r="H6288" t="str">
            <v>101251005</v>
          </cell>
          <cell r="I6288">
            <v>-400</v>
          </cell>
        </row>
        <row r="6289">
          <cell r="H6289" t="str">
            <v>101251005</v>
          </cell>
          <cell r="I6289">
            <v>-400</v>
          </cell>
        </row>
        <row r="6290">
          <cell r="H6290" t="str">
            <v>101251005</v>
          </cell>
          <cell r="I6290">
            <v>-800</v>
          </cell>
        </row>
        <row r="6291">
          <cell r="H6291" t="str">
            <v>101251005</v>
          </cell>
          <cell r="I6291">
            <v>-400</v>
          </cell>
        </row>
        <row r="6292">
          <cell r="H6292" t="str">
            <v>101251005</v>
          </cell>
          <cell r="I6292">
            <v>-800</v>
          </cell>
        </row>
        <row r="6293">
          <cell r="H6293" t="str">
            <v>101251005</v>
          </cell>
          <cell r="I6293">
            <v>-400</v>
          </cell>
        </row>
        <row r="6294">
          <cell r="H6294" t="str">
            <v>101251005</v>
          </cell>
          <cell r="I6294">
            <v>-400</v>
          </cell>
        </row>
        <row r="6295">
          <cell r="H6295" t="str">
            <v>101251005</v>
          </cell>
          <cell r="I6295">
            <v>-400</v>
          </cell>
        </row>
        <row r="6296">
          <cell r="H6296" t="str">
            <v>101251005</v>
          </cell>
          <cell r="I6296">
            <v>-800</v>
          </cell>
        </row>
        <row r="6297">
          <cell r="H6297" t="str">
            <v>101251005</v>
          </cell>
          <cell r="I6297">
            <v>-400</v>
          </cell>
        </row>
        <row r="6298">
          <cell r="H6298" t="str">
            <v>101251005</v>
          </cell>
          <cell r="I6298">
            <v>-800</v>
          </cell>
        </row>
        <row r="6299">
          <cell r="H6299" t="str">
            <v>101251005</v>
          </cell>
          <cell r="I6299">
            <v>-800</v>
          </cell>
        </row>
        <row r="6300">
          <cell r="H6300" t="str">
            <v>101251005</v>
          </cell>
          <cell r="I6300">
            <v>-800</v>
          </cell>
        </row>
        <row r="6301">
          <cell r="H6301" t="str">
            <v>101251005</v>
          </cell>
          <cell r="I6301">
            <v>-800</v>
          </cell>
        </row>
        <row r="6302">
          <cell r="H6302" t="str">
            <v>101251005</v>
          </cell>
          <cell r="I6302">
            <v>-800</v>
          </cell>
        </row>
        <row r="6303">
          <cell r="H6303" t="str">
            <v>101251005</v>
          </cell>
          <cell r="I6303">
            <v>-400</v>
          </cell>
        </row>
        <row r="6304">
          <cell r="H6304" t="str">
            <v>101251005</v>
          </cell>
          <cell r="I6304">
            <v>-1200</v>
          </cell>
        </row>
        <row r="6305">
          <cell r="H6305" t="str">
            <v>101251005</v>
          </cell>
          <cell r="I6305">
            <v>-800</v>
          </cell>
        </row>
        <row r="6306">
          <cell r="H6306" t="str">
            <v>101251005</v>
          </cell>
          <cell r="I6306">
            <v>-800</v>
          </cell>
        </row>
        <row r="6307">
          <cell r="H6307" t="str">
            <v>101251005</v>
          </cell>
          <cell r="I6307">
            <v>-800</v>
          </cell>
        </row>
        <row r="6308">
          <cell r="H6308" t="str">
            <v>101251005</v>
          </cell>
          <cell r="I6308">
            <v>-800</v>
          </cell>
        </row>
        <row r="6309">
          <cell r="H6309" t="str">
            <v>101251005</v>
          </cell>
          <cell r="I6309">
            <v>-800</v>
          </cell>
        </row>
        <row r="6310">
          <cell r="H6310" t="str">
            <v>101251005</v>
          </cell>
          <cell r="I6310">
            <v>-400</v>
          </cell>
        </row>
        <row r="6311">
          <cell r="H6311" t="str">
            <v>101251005</v>
          </cell>
          <cell r="I6311">
            <v>-400</v>
          </cell>
        </row>
        <row r="6312">
          <cell r="H6312" t="str">
            <v>101251005</v>
          </cell>
          <cell r="I6312">
            <v>-800</v>
          </cell>
        </row>
        <row r="6313">
          <cell r="H6313" t="str">
            <v>101251005</v>
          </cell>
          <cell r="I6313">
            <v>-800</v>
          </cell>
        </row>
        <row r="6314">
          <cell r="H6314" t="str">
            <v>101251005</v>
          </cell>
          <cell r="I6314">
            <v>-400</v>
          </cell>
        </row>
        <row r="6315">
          <cell r="H6315" t="str">
            <v>101251005</v>
          </cell>
          <cell r="I6315">
            <v>-800</v>
          </cell>
        </row>
        <row r="6316">
          <cell r="H6316" t="str">
            <v>101251005</v>
          </cell>
          <cell r="I6316">
            <v>-800</v>
          </cell>
        </row>
        <row r="6317">
          <cell r="H6317" t="str">
            <v>101251005</v>
          </cell>
          <cell r="I6317">
            <v>-400</v>
          </cell>
        </row>
        <row r="6318">
          <cell r="H6318" t="str">
            <v>101251005</v>
          </cell>
          <cell r="I6318">
            <v>-800</v>
          </cell>
        </row>
        <row r="6319">
          <cell r="H6319" t="str">
            <v>101251005</v>
          </cell>
          <cell r="I6319">
            <v>-800</v>
          </cell>
        </row>
        <row r="6320">
          <cell r="H6320" t="str">
            <v>101251005</v>
          </cell>
          <cell r="I6320">
            <v>-400</v>
          </cell>
        </row>
        <row r="6321">
          <cell r="H6321" t="str">
            <v>101251005</v>
          </cell>
          <cell r="I6321">
            <v>-1200</v>
          </cell>
        </row>
        <row r="6322">
          <cell r="H6322" t="str">
            <v>101251005</v>
          </cell>
          <cell r="I6322">
            <v>-800</v>
          </cell>
        </row>
        <row r="6323">
          <cell r="H6323" t="str">
            <v>101251005</v>
          </cell>
          <cell r="I6323">
            <v>-400</v>
          </cell>
        </row>
        <row r="6324">
          <cell r="H6324" t="str">
            <v>101251005</v>
          </cell>
          <cell r="I6324">
            <v>-400</v>
          </cell>
        </row>
        <row r="6325">
          <cell r="H6325" t="str">
            <v>101251005</v>
          </cell>
          <cell r="I6325">
            <v>-1600</v>
          </cell>
        </row>
        <row r="6326">
          <cell r="H6326" t="str">
            <v>101251005</v>
          </cell>
          <cell r="I6326">
            <v>-800</v>
          </cell>
        </row>
        <row r="6327">
          <cell r="H6327" t="str">
            <v>101251005</v>
          </cell>
          <cell r="I6327">
            <v>-800</v>
          </cell>
        </row>
        <row r="6328">
          <cell r="H6328" t="str">
            <v>101251005</v>
          </cell>
          <cell r="I6328">
            <v>-1200</v>
          </cell>
        </row>
        <row r="6329">
          <cell r="H6329" t="str">
            <v>101251005</v>
          </cell>
          <cell r="I6329">
            <v>-320</v>
          </cell>
        </row>
        <row r="6330">
          <cell r="H6330" t="str">
            <v>101251005</v>
          </cell>
          <cell r="I6330">
            <v>-400</v>
          </cell>
        </row>
        <row r="6331">
          <cell r="H6331" t="str">
            <v>101251005</v>
          </cell>
          <cell r="I6331">
            <v>-1600</v>
          </cell>
        </row>
        <row r="6332">
          <cell r="H6332" t="str">
            <v>101251005</v>
          </cell>
          <cell r="I6332">
            <v>-800</v>
          </cell>
        </row>
        <row r="6333">
          <cell r="H6333" t="str">
            <v>101251005</v>
          </cell>
          <cell r="I6333">
            <v>-800</v>
          </cell>
        </row>
        <row r="6334">
          <cell r="H6334" t="str">
            <v>101251005</v>
          </cell>
          <cell r="I6334">
            <v>-800</v>
          </cell>
        </row>
        <row r="6335">
          <cell r="H6335" t="str">
            <v>101251005</v>
          </cell>
          <cell r="I6335">
            <v>-800</v>
          </cell>
        </row>
        <row r="6336">
          <cell r="H6336" t="str">
            <v>101251005</v>
          </cell>
          <cell r="I6336">
            <v>-400</v>
          </cell>
        </row>
        <row r="6337">
          <cell r="H6337" t="str">
            <v>101251005</v>
          </cell>
          <cell r="I6337">
            <v>-400</v>
          </cell>
        </row>
        <row r="6338">
          <cell r="H6338" t="str">
            <v>101251005</v>
          </cell>
          <cell r="I6338">
            <v>-800</v>
          </cell>
        </row>
        <row r="6339">
          <cell r="H6339" t="str">
            <v>101251005</v>
          </cell>
          <cell r="I6339">
            <v>-400</v>
          </cell>
        </row>
        <row r="6340">
          <cell r="H6340" t="str">
            <v>101251005</v>
          </cell>
          <cell r="I6340">
            <v>-400</v>
          </cell>
        </row>
        <row r="6341">
          <cell r="H6341" t="str">
            <v>101251005</v>
          </cell>
          <cell r="I6341">
            <v>-400</v>
          </cell>
        </row>
        <row r="6342">
          <cell r="H6342" t="str">
            <v>101251005</v>
          </cell>
          <cell r="I6342">
            <v>-800</v>
          </cell>
        </row>
        <row r="6343">
          <cell r="H6343" t="str">
            <v>101251005</v>
          </cell>
          <cell r="I6343">
            <v>-800</v>
          </cell>
        </row>
        <row r="6344">
          <cell r="H6344" t="str">
            <v>101251005</v>
          </cell>
          <cell r="I6344">
            <v>-400</v>
          </cell>
        </row>
        <row r="6345">
          <cell r="H6345" t="str">
            <v>101251005</v>
          </cell>
          <cell r="I6345">
            <v>-400</v>
          </cell>
        </row>
        <row r="6346">
          <cell r="H6346" t="str">
            <v>101251005</v>
          </cell>
          <cell r="I6346">
            <v>-400</v>
          </cell>
        </row>
        <row r="6347">
          <cell r="H6347" t="str">
            <v>101251005</v>
          </cell>
          <cell r="I6347">
            <v>-800</v>
          </cell>
        </row>
        <row r="6348">
          <cell r="H6348" t="str">
            <v>101251005</v>
          </cell>
          <cell r="I6348">
            <v>-800</v>
          </cell>
        </row>
        <row r="6349">
          <cell r="H6349" t="str">
            <v>101251005</v>
          </cell>
          <cell r="I6349">
            <v>-400</v>
          </cell>
        </row>
        <row r="6350">
          <cell r="H6350" t="str">
            <v>101251005</v>
          </cell>
          <cell r="I6350">
            <v>-400</v>
          </cell>
        </row>
        <row r="6351">
          <cell r="H6351" t="str">
            <v>101251005</v>
          </cell>
          <cell r="I6351">
            <v>-400</v>
          </cell>
        </row>
        <row r="6352">
          <cell r="H6352" t="str">
            <v>101251005</v>
          </cell>
          <cell r="I6352">
            <v>-400</v>
          </cell>
        </row>
        <row r="6353">
          <cell r="H6353" t="str">
            <v>101251005</v>
          </cell>
          <cell r="I6353">
            <v>-1056</v>
          </cell>
        </row>
        <row r="6354">
          <cell r="H6354" t="str">
            <v>101251005</v>
          </cell>
          <cell r="I6354">
            <v>-400</v>
          </cell>
        </row>
        <row r="6355">
          <cell r="H6355" t="str">
            <v>101251005</v>
          </cell>
          <cell r="I6355">
            <v>-800</v>
          </cell>
        </row>
        <row r="6356">
          <cell r="H6356" t="str">
            <v>101251005</v>
          </cell>
          <cell r="I6356">
            <v>-800</v>
          </cell>
        </row>
        <row r="6357">
          <cell r="H6357" t="str">
            <v>101251005</v>
          </cell>
          <cell r="I6357">
            <v>-400</v>
          </cell>
        </row>
        <row r="6358">
          <cell r="H6358" t="str">
            <v>101251005</v>
          </cell>
          <cell r="I6358">
            <v>-1600</v>
          </cell>
        </row>
        <row r="6359">
          <cell r="H6359" t="str">
            <v>101251005</v>
          </cell>
          <cell r="I6359">
            <v>-800</v>
          </cell>
        </row>
        <row r="6360">
          <cell r="H6360" t="str">
            <v>101251005</v>
          </cell>
          <cell r="I6360">
            <v>-528</v>
          </cell>
        </row>
        <row r="6361">
          <cell r="H6361" t="str">
            <v>101251005</v>
          </cell>
          <cell r="I6361">
            <v>-400</v>
          </cell>
        </row>
        <row r="6362">
          <cell r="H6362" t="str">
            <v>101251005</v>
          </cell>
          <cell r="I6362">
            <v>-800</v>
          </cell>
        </row>
        <row r="6363">
          <cell r="H6363" t="str">
            <v>101251005</v>
          </cell>
          <cell r="I6363">
            <v>-400</v>
          </cell>
        </row>
        <row r="6364">
          <cell r="H6364" t="str">
            <v>101251005</v>
          </cell>
          <cell r="I6364">
            <v>-400</v>
          </cell>
        </row>
        <row r="6365">
          <cell r="H6365" t="str">
            <v>101251005</v>
          </cell>
          <cell r="I6365">
            <v>-800</v>
          </cell>
        </row>
        <row r="6366">
          <cell r="H6366" t="str">
            <v>101251005</v>
          </cell>
          <cell r="I6366">
            <v>-800</v>
          </cell>
        </row>
        <row r="6367">
          <cell r="H6367" t="str">
            <v>101251005</v>
          </cell>
          <cell r="I6367">
            <v>-800</v>
          </cell>
        </row>
        <row r="6368">
          <cell r="H6368" t="str">
            <v>101251005</v>
          </cell>
          <cell r="I6368">
            <v>-800</v>
          </cell>
        </row>
        <row r="6369">
          <cell r="H6369" t="str">
            <v>101251005</v>
          </cell>
          <cell r="I6369">
            <v>-800</v>
          </cell>
        </row>
        <row r="6370">
          <cell r="H6370" t="str">
            <v>101251005</v>
          </cell>
          <cell r="I6370">
            <v>-800</v>
          </cell>
        </row>
        <row r="6371">
          <cell r="H6371" t="str">
            <v>101251005</v>
          </cell>
          <cell r="I6371">
            <v>-400</v>
          </cell>
        </row>
        <row r="6372">
          <cell r="H6372" t="str">
            <v>101251005</v>
          </cell>
          <cell r="I6372">
            <v>-800</v>
          </cell>
        </row>
        <row r="6373">
          <cell r="H6373" t="str">
            <v>101251005</v>
          </cell>
          <cell r="I6373">
            <v>-800</v>
          </cell>
        </row>
        <row r="6374">
          <cell r="H6374" t="str">
            <v>101251005</v>
          </cell>
          <cell r="I6374">
            <v>-800</v>
          </cell>
        </row>
        <row r="6375">
          <cell r="H6375" t="str">
            <v>101251005</v>
          </cell>
          <cell r="I6375">
            <v>-800</v>
          </cell>
        </row>
        <row r="6376">
          <cell r="H6376" t="str">
            <v>101251005</v>
          </cell>
          <cell r="I6376">
            <v>-400</v>
          </cell>
        </row>
        <row r="6377">
          <cell r="H6377" t="str">
            <v>101251005</v>
          </cell>
          <cell r="I6377">
            <v>-400</v>
          </cell>
        </row>
        <row r="6378">
          <cell r="H6378" t="str">
            <v>101251005</v>
          </cell>
          <cell r="I6378">
            <v>-800</v>
          </cell>
        </row>
        <row r="6379">
          <cell r="H6379" t="str">
            <v>101251005</v>
          </cell>
          <cell r="I6379">
            <v>-400</v>
          </cell>
        </row>
        <row r="6380">
          <cell r="H6380" t="str">
            <v>101251005</v>
          </cell>
          <cell r="I6380">
            <v>-400</v>
          </cell>
        </row>
        <row r="6381">
          <cell r="H6381" t="str">
            <v>101251005</v>
          </cell>
          <cell r="I6381">
            <v>-1200</v>
          </cell>
        </row>
        <row r="6382">
          <cell r="H6382" t="str">
            <v>101251005</v>
          </cell>
          <cell r="I6382">
            <v>-400</v>
          </cell>
        </row>
        <row r="6383">
          <cell r="H6383" t="str">
            <v>101251005</v>
          </cell>
          <cell r="I6383">
            <v>-800</v>
          </cell>
        </row>
        <row r="6384">
          <cell r="H6384" t="str">
            <v>101251005</v>
          </cell>
          <cell r="I6384">
            <v>-400</v>
          </cell>
        </row>
        <row r="6385">
          <cell r="H6385" t="str">
            <v>101251005</v>
          </cell>
          <cell r="I6385">
            <v>-400</v>
          </cell>
        </row>
        <row r="6386">
          <cell r="H6386" t="str">
            <v>101251005</v>
          </cell>
          <cell r="I6386">
            <v>-800</v>
          </cell>
        </row>
        <row r="6387">
          <cell r="H6387" t="str">
            <v>101251005</v>
          </cell>
          <cell r="I6387">
            <v>-400</v>
          </cell>
        </row>
        <row r="6388">
          <cell r="H6388" t="str">
            <v>101251005</v>
          </cell>
          <cell r="I6388">
            <v>-400</v>
          </cell>
        </row>
        <row r="6389">
          <cell r="H6389" t="str">
            <v>101251005</v>
          </cell>
          <cell r="I6389">
            <v>-400</v>
          </cell>
        </row>
        <row r="6390">
          <cell r="H6390" t="str">
            <v>101251005</v>
          </cell>
          <cell r="I6390">
            <v>-800</v>
          </cell>
        </row>
        <row r="6391">
          <cell r="H6391" t="str">
            <v>101251005</v>
          </cell>
          <cell r="I6391">
            <v>-400</v>
          </cell>
        </row>
        <row r="6392">
          <cell r="H6392" t="str">
            <v>101251005</v>
          </cell>
          <cell r="I6392">
            <v>-800</v>
          </cell>
        </row>
        <row r="6393">
          <cell r="H6393" t="str">
            <v>101251005</v>
          </cell>
          <cell r="I6393">
            <v>-400</v>
          </cell>
        </row>
        <row r="6394">
          <cell r="H6394" t="str">
            <v>101251005</v>
          </cell>
          <cell r="I6394">
            <v>-1200</v>
          </cell>
        </row>
        <row r="6395">
          <cell r="H6395" t="str">
            <v>101251005</v>
          </cell>
          <cell r="I6395">
            <v>-400</v>
          </cell>
        </row>
        <row r="6396">
          <cell r="H6396" t="str">
            <v>101251005</v>
          </cell>
          <cell r="I6396">
            <v>-400</v>
          </cell>
        </row>
        <row r="6397">
          <cell r="H6397" t="str">
            <v>101251005</v>
          </cell>
          <cell r="I6397">
            <v>-400</v>
          </cell>
        </row>
        <row r="6398">
          <cell r="H6398" t="str">
            <v>101251005</v>
          </cell>
          <cell r="I6398">
            <v>-800</v>
          </cell>
        </row>
        <row r="6399">
          <cell r="H6399" t="str">
            <v>101251005</v>
          </cell>
          <cell r="I6399">
            <v>-400</v>
          </cell>
        </row>
        <row r="6400">
          <cell r="H6400" t="str">
            <v>101251005</v>
          </cell>
          <cell r="I6400">
            <v>-800</v>
          </cell>
        </row>
        <row r="6401">
          <cell r="H6401" t="str">
            <v>101251005</v>
          </cell>
          <cell r="I6401">
            <v>-400</v>
          </cell>
        </row>
        <row r="6402">
          <cell r="H6402" t="str">
            <v>101251005</v>
          </cell>
          <cell r="I6402">
            <v>-800</v>
          </cell>
        </row>
        <row r="6403">
          <cell r="H6403" t="str">
            <v>101251005</v>
          </cell>
          <cell r="I6403">
            <v>-400</v>
          </cell>
        </row>
        <row r="6404">
          <cell r="H6404" t="str">
            <v>101251005</v>
          </cell>
          <cell r="I6404">
            <v>-1200</v>
          </cell>
        </row>
        <row r="6405">
          <cell r="H6405" t="str">
            <v>101251005</v>
          </cell>
          <cell r="I6405">
            <v>-800</v>
          </cell>
        </row>
        <row r="6406">
          <cell r="H6406" t="str">
            <v>101251005</v>
          </cell>
          <cell r="I6406">
            <v>-1200</v>
          </cell>
        </row>
        <row r="6407">
          <cell r="H6407" t="str">
            <v>101251005</v>
          </cell>
          <cell r="I6407">
            <v>-800</v>
          </cell>
        </row>
        <row r="6408">
          <cell r="H6408" t="str">
            <v>101251005</v>
          </cell>
          <cell r="I6408">
            <v>-400</v>
          </cell>
        </row>
        <row r="6409">
          <cell r="H6409" t="str">
            <v>101251005</v>
          </cell>
          <cell r="I6409">
            <v>-400</v>
          </cell>
        </row>
        <row r="6410">
          <cell r="H6410" t="str">
            <v>101251005</v>
          </cell>
          <cell r="I6410">
            <v>-800</v>
          </cell>
        </row>
        <row r="6411">
          <cell r="H6411" t="str">
            <v>101251005</v>
          </cell>
          <cell r="I6411">
            <v>-800</v>
          </cell>
        </row>
        <row r="6412">
          <cell r="H6412" t="str">
            <v>101251005</v>
          </cell>
          <cell r="I6412">
            <v>-800</v>
          </cell>
        </row>
        <row r="6413">
          <cell r="H6413" t="str">
            <v>101251005</v>
          </cell>
          <cell r="I6413">
            <v>-1600</v>
          </cell>
        </row>
        <row r="6414">
          <cell r="H6414" t="str">
            <v>101251005</v>
          </cell>
          <cell r="I6414">
            <v>-800</v>
          </cell>
        </row>
        <row r="6415">
          <cell r="H6415" t="str">
            <v>101251005</v>
          </cell>
          <cell r="I6415">
            <v>-1200</v>
          </cell>
        </row>
        <row r="6416">
          <cell r="H6416" t="str">
            <v>101251005</v>
          </cell>
          <cell r="I6416">
            <v>-400</v>
          </cell>
        </row>
        <row r="6417">
          <cell r="H6417" t="str">
            <v>101251005</v>
          </cell>
          <cell r="I6417">
            <v>-800</v>
          </cell>
        </row>
        <row r="6418">
          <cell r="H6418" t="str">
            <v>101251005</v>
          </cell>
          <cell r="I6418">
            <v>-800</v>
          </cell>
        </row>
        <row r="6419">
          <cell r="H6419" t="str">
            <v>101251005</v>
          </cell>
          <cell r="I6419">
            <v>-800</v>
          </cell>
        </row>
        <row r="6420">
          <cell r="H6420" t="str">
            <v>101251005</v>
          </cell>
          <cell r="I6420">
            <v>-800</v>
          </cell>
        </row>
        <row r="6421">
          <cell r="H6421" t="str">
            <v>101251005</v>
          </cell>
          <cell r="I6421">
            <v>-400</v>
          </cell>
        </row>
        <row r="6422">
          <cell r="H6422" t="str">
            <v>101251005</v>
          </cell>
          <cell r="I6422">
            <v>-400</v>
          </cell>
        </row>
        <row r="6423">
          <cell r="H6423" t="str">
            <v>101251005</v>
          </cell>
          <cell r="I6423">
            <v>-800</v>
          </cell>
        </row>
        <row r="6424">
          <cell r="H6424" t="str">
            <v>101251005</v>
          </cell>
          <cell r="I6424">
            <v>-800</v>
          </cell>
        </row>
        <row r="6425">
          <cell r="H6425" t="str">
            <v>101251005</v>
          </cell>
          <cell r="I6425">
            <v>-800</v>
          </cell>
        </row>
        <row r="6426">
          <cell r="H6426" t="str">
            <v>101251005</v>
          </cell>
          <cell r="I6426">
            <v>-400</v>
          </cell>
        </row>
        <row r="6427">
          <cell r="H6427" t="str">
            <v>101251005</v>
          </cell>
          <cell r="I6427">
            <v>-400</v>
          </cell>
        </row>
        <row r="6428">
          <cell r="H6428" t="str">
            <v>101251005</v>
          </cell>
          <cell r="I6428">
            <v>-800</v>
          </cell>
        </row>
        <row r="6429">
          <cell r="H6429" t="str">
            <v>101251005</v>
          </cell>
          <cell r="I6429">
            <v>-800</v>
          </cell>
        </row>
        <row r="6430">
          <cell r="H6430" t="str">
            <v>101251005</v>
          </cell>
          <cell r="I6430">
            <v>-1200</v>
          </cell>
        </row>
        <row r="6431">
          <cell r="H6431" t="str">
            <v>101251005</v>
          </cell>
          <cell r="I6431">
            <v>-400</v>
          </cell>
        </row>
        <row r="6432">
          <cell r="H6432" t="str">
            <v>101251005</v>
          </cell>
          <cell r="I6432">
            <v>-400</v>
          </cell>
        </row>
        <row r="6433">
          <cell r="H6433" t="str">
            <v>101251005</v>
          </cell>
          <cell r="I6433">
            <v>-800</v>
          </cell>
        </row>
        <row r="6434">
          <cell r="H6434" t="str">
            <v>101251005</v>
          </cell>
          <cell r="I6434">
            <v>-1600</v>
          </cell>
        </row>
        <row r="6435">
          <cell r="H6435" t="str">
            <v>101251005</v>
          </cell>
          <cell r="I6435">
            <v>-800</v>
          </cell>
        </row>
        <row r="6436">
          <cell r="H6436" t="str">
            <v>101251005</v>
          </cell>
          <cell r="I6436">
            <v>-400</v>
          </cell>
        </row>
        <row r="6437">
          <cell r="H6437" t="str">
            <v>101251005</v>
          </cell>
          <cell r="I6437">
            <v>-800</v>
          </cell>
        </row>
        <row r="6438">
          <cell r="H6438" t="str">
            <v>101251005</v>
          </cell>
          <cell r="I6438">
            <v>-800</v>
          </cell>
        </row>
        <row r="6439">
          <cell r="H6439" t="str">
            <v>101251005</v>
          </cell>
          <cell r="I6439">
            <v>-400</v>
          </cell>
        </row>
        <row r="6440">
          <cell r="H6440" t="str">
            <v>101251005</v>
          </cell>
          <cell r="I6440">
            <v>-800</v>
          </cell>
        </row>
        <row r="6441">
          <cell r="H6441" t="str">
            <v>101251005</v>
          </cell>
          <cell r="I6441">
            <v>-400</v>
          </cell>
        </row>
        <row r="6442">
          <cell r="H6442" t="str">
            <v>101251005</v>
          </cell>
          <cell r="I6442">
            <v>-400</v>
          </cell>
        </row>
        <row r="6443">
          <cell r="H6443" t="str">
            <v>101251005</v>
          </cell>
          <cell r="I6443">
            <v>-400</v>
          </cell>
        </row>
        <row r="6444">
          <cell r="H6444" t="str">
            <v>101251005</v>
          </cell>
          <cell r="I6444">
            <v>-400</v>
          </cell>
        </row>
        <row r="6445">
          <cell r="H6445" t="str">
            <v>101251005</v>
          </cell>
          <cell r="I6445">
            <v>-800</v>
          </cell>
        </row>
        <row r="6446">
          <cell r="H6446" t="str">
            <v>101251005</v>
          </cell>
          <cell r="I6446">
            <v>-800</v>
          </cell>
        </row>
        <row r="6447">
          <cell r="H6447" t="str">
            <v>101251005</v>
          </cell>
          <cell r="I6447">
            <v>-800</v>
          </cell>
        </row>
        <row r="6448">
          <cell r="H6448" t="str">
            <v>101251005</v>
          </cell>
          <cell r="I6448">
            <v>-800</v>
          </cell>
        </row>
        <row r="6449">
          <cell r="H6449" t="str">
            <v>101251005</v>
          </cell>
          <cell r="I6449">
            <v>-400</v>
          </cell>
        </row>
        <row r="6450">
          <cell r="H6450" t="str">
            <v>101251005</v>
          </cell>
          <cell r="I6450">
            <v>-800</v>
          </cell>
        </row>
        <row r="6451">
          <cell r="H6451" t="str">
            <v>101251005</v>
          </cell>
          <cell r="I6451">
            <v>-800</v>
          </cell>
        </row>
        <row r="6452">
          <cell r="H6452" t="str">
            <v>101251005</v>
          </cell>
          <cell r="I6452">
            <v>-800</v>
          </cell>
        </row>
        <row r="6453">
          <cell r="H6453" t="str">
            <v>101251005</v>
          </cell>
          <cell r="I6453">
            <v>-400</v>
          </cell>
        </row>
        <row r="6454">
          <cell r="H6454" t="str">
            <v>101251005</v>
          </cell>
          <cell r="I6454">
            <v>-400</v>
          </cell>
        </row>
        <row r="6455">
          <cell r="H6455" t="str">
            <v>101251005</v>
          </cell>
          <cell r="I6455">
            <v>-800</v>
          </cell>
        </row>
        <row r="6456">
          <cell r="H6456" t="str">
            <v>101251005</v>
          </cell>
          <cell r="I6456">
            <v>-400</v>
          </cell>
        </row>
        <row r="6457">
          <cell r="H6457" t="str">
            <v>101251005</v>
          </cell>
          <cell r="I6457">
            <v>-800</v>
          </cell>
        </row>
        <row r="6458">
          <cell r="H6458" t="str">
            <v>101251005</v>
          </cell>
          <cell r="I6458">
            <v>-400</v>
          </cell>
        </row>
        <row r="6459">
          <cell r="H6459" t="str">
            <v>101251005</v>
          </cell>
          <cell r="I6459">
            <v>-400</v>
          </cell>
        </row>
        <row r="6460">
          <cell r="H6460" t="str">
            <v>101251005</v>
          </cell>
          <cell r="I6460">
            <v>-800</v>
          </cell>
        </row>
        <row r="6461">
          <cell r="H6461" t="str">
            <v>101251005</v>
          </cell>
          <cell r="I6461">
            <v>-800</v>
          </cell>
        </row>
        <row r="6462">
          <cell r="H6462" t="str">
            <v>101251005</v>
          </cell>
          <cell r="I6462">
            <v>-800</v>
          </cell>
        </row>
        <row r="6463">
          <cell r="H6463" t="str">
            <v>101251005</v>
          </cell>
          <cell r="I6463">
            <v>-800</v>
          </cell>
        </row>
        <row r="6464">
          <cell r="H6464" t="str">
            <v>101251005</v>
          </cell>
          <cell r="I6464">
            <v>-400</v>
          </cell>
        </row>
        <row r="6465">
          <cell r="H6465" t="str">
            <v>101251005</v>
          </cell>
          <cell r="I6465">
            <v>-800</v>
          </cell>
        </row>
        <row r="6466">
          <cell r="H6466" t="str">
            <v>101251005</v>
          </cell>
          <cell r="I6466">
            <v>-400</v>
          </cell>
        </row>
        <row r="6467">
          <cell r="H6467" t="str">
            <v>101251005</v>
          </cell>
          <cell r="I6467">
            <v>-800</v>
          </cell>
        </row>
        <row r="6468">
          <cell r="H6468" t="str">
            <v>101251005</v>
          </cell>
          <cell r="I6468">
            <v>-400</v>
          </cell>
        </row>
        <row r="6469">
          <cell r="H6469" t="str">
            <v>101251005</v>
          </cell>
          <cell r="I6469">
            <v>-400</v>
          </cell>
        </row>
        <row r="6470">
          <cell r="H6470" t="str">
            <v>101251005</v>
          </cell>
          <cell r="I6470">
            <v>-400</v>
          </cell>
        </row>
        <row r="6471">
          <cell r="H6471" t="str">
            <v>101251005</v>
          </cell>
          <cell r="I6471">
            <v>-400</v>
          </cell>
        </row>
        <row r="6472">
          <cell r="H6472" t="str">
            <v>101251005</v>
          </cell>
          <cell r="I6472">
            <v>-400</v>
          </cell>
        </row>
        <row r="6473">
          <cell r="H6473" t="str">
            <v>101251005</v>
          </cell>
          <cell r="I6473">
            <v>-400</v>
          </cell>
        </row>
        <row r="6474">
          <cell r="H6474" t="str">
            <v>101251005</v>
          </cell>
          <cell r="I6474">
            <v>-800</v>
          </cell>
        </row>
        <row r="6475">
          <cell r="H6475" t="str">
            <v>101251005</v>
          </cell>
          <cell r="I6475">
            <v>-800</v>
          </cell>
        </row>
        <row r="6476">
          <cell r="H6476" t="str">
            <v>101251005</v>
          </cell>
          <cell r="I6476">
            <v>-400</v>
          </cell>
        </row>
        <row r="6477">
          <cell r="H6477" t="str">
            <v>101251005</v>
          </cell>
          <cell r="I6477">
            <v>-400</v>
          </cell>
        </row>
        <row r="6478">
          <cell r="H6478" t="str">
            <v>101251005</v>
          </cell>
          <cell r="I6478">
            <v>-800</v>
          </cell>
        </row>
        <row r="6479">
          <cell r="H6479" t="str">
            <v>101251005</v>
          </cell>
          <cell r="I6479">
            <v>-800</v>
          </cell>
        </row>
        <row r="6480">
          <cell r="H6480" t="str">
            <v>101251005</v>
          </cell>
          <cell r="I6480">
            <v>-800</v>
          </cell>
        </row>
        <row r="6481">
          <cell r="H6481" t="str">
            <v>101251005</v>
          </cell>
          <cell r="I6481">
            <v>-400</v>
          </cell>
        </row>
        <row r="6482">
          <cell r="H6482" t="str">
            <v>101251005</v>
          </cell>
          <cell r="I6482">
            <v>-15392</v>
          </cell>
        </row>
        <row r="6483">
          <cell r="H6483" t="str">
            <v>101251005</v>
          </cell>
          <cell r="I6483">
            <v>-400</v>
          </cell>
        </row>
        <row r="6484">
          <cell r="H6484" t="str">
            <v>101251005</v>
          </cell>
          <cell r="I6484">
            <v>-528</v>
          </cell>
        </row>
        <row r="6485">
          <cell r="H6485" t="str">
            <v>101251005</v>
          </cell>
          <cell r="I6485">
            <v>-11280</v>
          </cell>
        </row>
        <row r="6486">
          <cell r="H6486" t="str">
            <v>101251005</v>
          </cell>
          <cell r="I6486">
            <v>-400</v>
          </cell>
        </row>
        <row r="6487">
          <cell r="H6487" t="str">
            <v>101251005</v>
          </cell>
          <cell r="I6487">
            <v>-400</v>
          </cell>
        </row>
        <row r="6488">
          <cell r="H6488" t="str">
            <v>101251005</v>
          </cell>
          <cell r="I6488">
            <v>-400</v>
          </cell>
        </row>
        <row r="6489">
          <cell r="H6489" t="str">
            <v>101251005</v>
          </cell>
          <cell r="I6489">
            <v>-800</v>
          </cell>
        </row>
        <row r="6490">
          <cell r="H6490" t="str">
            <v>101251005</v>
          </cell>
          <cell r="I6490">
            <v>-800</v>
          </cell>
        </row>
        <row r="6491">
          <cell r="H6491" t="str">
            <v>101251005</v>
          </cell>
          <cell r="I6491">
            <v>-400</v>
          </cell>
        </row>
        <row r="6492">
          <cell r="H6492" t="str">
            <v>101251005</v>
          </cell>
          <cell r="I6492">
            <v>-800</v>
          </cell>
        </row>
        <row r="6493">
          <cell r="H6493" t="str">
            <v>101251005</v>
          </cell>
          <cell r="I6493">
            <v>-400</v>
          </cell>
        </row>
        <row r="6494">
          <cell r="H6494" t="str">
            <v>101251005</v>
          </cell>
          <cell r="I6494">
            <v>-1200</v>
          </cell>
        </row>
        <row r="6495">
          <cell r="H6495" t="str">
            <v>101251005</v>
          </cell>
          <cell r="I6495">
            <v>-800</v>
          </cell>
        </row>
        <row r="6496">
          <cell r="H6496" t="str">
            <v>101251005</v>
          </cell>
          <cell r="I6496">
            <v>-400</v>
          </cell>
        </row>
        <row r="6497">
          <cell r="H6497" t="str">
            <v>101251005</v>
          </cell>
          <cell r="I6497">
            <v>-800</v>
          </cell>
        </row>
        <row r="6498">
          <cell r="H6498" t="str">
            <v>101251005</v>
          </cell>
          <cell r="I6498">
            <v>-400</v>
          </cell>
        </row>
        <row r="6499">
          <cell r="H6499" t="str">
            <v>101251005</v>
          </cell>
          <cell r="I6499">
            <v>-400</v>
          </cell>
        </row>
        <row r="6500">
          <cell r="H6500" t="str">
            <v>101251005</v>
          </cell>
          <cell r="I6500">
            <v>-400</v>
          </cell>
        </row>
        <row r="6501">
          <cell r="H6501" t="str">
            <v>101251005</v>
          </cell>
          <cell r="I6501">
            <v>-800</v>
          </cell>
        </row>
        <row r="6502">
          <cell r="H6502" t="str">
            <v>101251005</v>
          </cell>
          <cell r="I6502">
            <v>-400</v>
          </cell>
        </row>
        <row r="6503">
          <cell r="H6503" t="str">
            <v>101251005</v>
          </cell>
          <cell r="I6503">
            <v>-400</v>
          </cell>
        </row>
        <row r="6504">
          <cell r="H6504" t="str">
            <v>101251005</v>
          </cell>
          <cell r="I6504">
            <v>-400</v>
          </cell>
        </row>
        <row r="6505">
          <cell r="H6505" t="str">
            <v>101251005</v>
          </cell>
          <cell r="I6505">
            <v>-400</v>
          </cell>
        </row>
        <row r="6506">
          <cell r="H6506" t="str">
            <v>101251005</v>
          </cell>
          <cell r="I6506">
            <v>-800</v>
          </cell>
        </row>
        <row r="6507">
          <cell r="H6507" t="str">
            <v>101251005</v>
          </cell>
          <cell r="I6507">
            <v>-400</v>
          </cell>
        </row>
        <row r="6508">
          <cell r="H6508" t="str">
            <v>101251005</v>
          </cell>
          <cell r="I6508">
            <v>-800</v>
          </cell>
        </row>
        <row r="6509">
          <cell r="H6509" t="str">
            <v>101251005</v>
          </cell>
          <cell r="I6509">
            <v>-400</v>
          </cell>
        </row>
        <row r="6510">
          <cell r="H6510" t="str">
            <v>101251005</v>
          </cell>
          <cell r="I6510">
            <v>-400</v>
          </cell>
        </row>
        <row r="6511">
          <cell r="H6511" t="str">
            <v>101251005</v>
          </cell>
          <cell r="I6511">
            <v>-400</v>
          </cell>
        </row>
        <row r="6512">
          <cell r="H6512" t="str">
            <v>101251005</v>
          </cell>
          <cell r="I6512">
            <v>-400</v>
          </cell>
        </row>
        <row r="6513">
          <cell r="H6513" t="str">
            <v>101251005</v>
          </cell>
          <cell r="I6513">
            <v>-400</v>
          </cell>
        </row>
        <row r="6514">
          <cell r="H6514" t="str">
            <v>101251005</v>
          </cell>
          <cell r="I6514">
            <v>-400</v>
          </cell>
        </row>
        <row r="6515">
          <cell r="H6515" t="str">
            <v>101251005</v>
          </cell>
          <cell r="I6515">
            <v>-800</v>
          </cell>
        </row>
        <row r="6516">
          <cell r="H6516" t="str">
            <v>101251005</v>
          </cell>
          <cell r="I6516">
            <v>-800</v>
          </cell>
        </row>
        <row r="6517">
          <cell r="H6517" t="str">
            <v>101251005</v>
          </cell>
          <cell r="I6517">
            <v>-400</v>
          </cell>
        </row>
        <row r="6518">
          <cell r="H6518" t="str">
            <v>101251005</v>
          </cell>
          <cell r="I6518">
            <v>-800</v>
          </cell>
        </row>
        <row r="6519">
          <cell r="H6519" t="str">
            <v>101251005</v>
          </cell>
          <cell r="I6519">
            <v>-400</v>
          </cell>
        </row>
        <row r="6520">
          <cell r="H6520" t="str">
            <v>101251005</v>
          </cell>
          <cell r="I6520">
            <v>-400</v>
          </cell>
        </row>
        <row r="6521">
          <cell r="H6521" t="str">
            <v>101251005</v>
          </cell>
          <cell r="I6521">
            <v>-400</v>
          </cell>
        </row>
        <row r="6522">
          <cell r="H6522" t="str">
            <v>101251005</v>
          </cell>
          <cell r="I6522">
            <v>-800</v>
          </cell>
        </row>
        <row r="6523">
          <cell r="H6523" t="str">
            <v>101251005</v>
          </cell>
          <cell r="I6523">
            <v>-400</v>
          </cell>
        </row>
        <row r="6524">
          <cell r="H6524" t="str">
            <v>101251005</v>
          </cell>
          <cell r="I6524">
            <v>-400</v>
          </cell>
        </row>
        <row r="6525">
          <cell r="H6525" t="str">
            <v>101251005</v>
          </cell>
          <cell r="I6525">
            <v>-400</v>
          </cell>
        </row>
        <row r="6526">
          <cell r="H6526" t="str">
            <v>101251005</v>
          </cell>
          <cell r="I6526">
            <v>-400</v>
          </cell>
        </row>
        <row r="6527">
          <cell r="H6527" t="str">
            <v>101251005</v>
          </cell>
          <cell r="I6527">
            <v>-400</v>
          </cell>
        </row>
        <row r="6528">
          <cell r="H6528" t="str">
            <v>101251005</v>
          </cell>
          <cell r="I6528">
            <v>-400</v>
          </cell>
        </row>
        <row r="6529">
          <cell r="H6529" t="str">
            <v>101251005</v>
          </cell>
          <cell r="I6529">
            <v>-400</v>
          </cell>
        </row>
        <row r="6530">
          <cell r="H6530" t="str">
            <v>101251005</v>
          </cell>
          <cell r="I6530">
            <v>-400</v>
          </cell>
        </row>
        <row r="6531">
          <cell r="H6531" t="str">
            <v>101251005</v>
          </cell>
          <cell r="I6531">
            <v>-400</v>
          </cell>
        </row>
        <row r="6532">
          <cell r="H6532" t="str">
            <v>101251005</v>
          </cell>
          <cell r="I6532">
            <v>-400</v>
          </cell>
        </row>
        <row r="6533">
          <cell r="H6533" t="str">
            <v>101251005</v>
          </cell>
          <cell r="I6533">
            <v>-400</v>
          </cell>
        </row>
        <row r="6534">
          <cell r="H6534" t="str">
            <v>101251005</v>
          </cell>
          <cell r="I6534">
            <v>-400</v>
          </cell>
        </row>
        <row r="6535">
          <cell r="H6535" t="str">
            <v>101251005</v>
          </cell>
          <cell r="I6535">
            <v>-400</v>
          </cell>
        </row>
        <row r="6536">
          <cell r="H6536" t="str">
            <v>101251005</v>
          </cell>
          <cell r="I6536">
            <v>-320</v>
          </cell>
        </row>
        <row r="6537">
          <cell r="H6537" t="str">
            <v>101251005</v>
          </cell>
          <cell r="I6537">
            <v>-400</v>
          </cell>
        </row>
        <row r="6538">
          <cell r="H6538" t="str">
            <v>101251005</v>
          </cell>
          <cell r="I6538">
            <v>-400</v>
          </cell>
        </row>
        <row r="6539">
          <cell r="H6539" t="str">
            <v>101251005</v>
          </cell>
          <cell r="I6539">
            <v>-800</v>
          </cell>
        </row>
        <row r="6540">
          <cell r="H6540" t="str">
            <v>101251005</v>
          </cell>
          <cell r="I6540">
            <v>-400</v>
          </cell>
        </row>
        <row r="6541">
          <cell r="H6541" t="str">
            <v>101251005</v>
          </cell>
          <cell r="I6541">
            <v>-400</v>
          </cell>
        </row>
        <row r="6542">
          <cell r="H6542" t="str">
            <v>101251005</v>
          </cell>
          <cell r="I6542">
            <v>-800</v>
          </cell>
        </row>
        <row r="6543">
          <cell r="H6543" t="str">
            <v>101251005</v>
          </cell>
          <cell r="I6543">
            <v>-400</v>
          </cell>
        </row>
        <row r="6544">
          <cell r="H6544" t="str">
            <v>101251005</v>
          </cell>
          <cell r="I6544">
            <v>-400</v>
          </cell>
        </row>
        <row r="6545">
          <cell r="H6545" t="str">
            <v>101251005</v>
          </cell>
          <cell r="I6545">
            <v>-400</v>
          </cell>
        </row>
        <row r="6546">
          <cell r="H6546" t="str">
            <v>101251005</v>
          </cell>
          <cell r="I6546">
            <v>-800</v>
          </cell>
        </row>
        <row r="6547">
          <cell r="H6547" t="str">
            <v>101251005</v>
          </cell>
          <cell r="I6547">
            <v>-800</v>
          </cell>
        </row>
        <row r="6548">
          <cell r="H6548" t="str">
            <v>101251005</v>
          </cell>
          <cell r="I6548">
            <v>-800</v>
          </cell>
        </row>
        <row r="6549">
          <cell r="H6549" t="str">
            <v>101251005</v>
          </cell>
          <cell r="I6549">
            <v>-800</v>
          </cell>
        </row>
        <row r="6550">
          <cell r="H6550" t="str">
            <v>101251005</v>
          </cell>
          <cell r="I6550">
            <v>-800</v>
          </cell>
        </row>
        <row r="6551">
          <cell r="H6551" t="str">
            <v>101251005</v>
          </cell>
          <cell r="I6551">
            <v>-400</v>
          </cell>
        </row>
        <row r="6552">
          <cell r="H6552" t="str">
            <v>101251005</v>
          </cell>
          <cell r="I6552">
            <v>-400</v>
          </cell>
        </row>
        <row r="6553">
          <cell r="H6553" t="str">
            <v>101251005</v>
          </cell>
          <cell r="I6553">
            <v>-800</v>
          </cell>
        </row>
        <row r="6554">
          <cell r="H6554" t="str">
            <v>101251005</v>
          </cell>
          <cell r="I6554">
            <v>-800</v>
          </cell>
        </row>
        <row r="6555">
          <cell r="H6555" t="str">
            <v>101251005</v>
          </cell>
          <cell r="I6555">
            <v>-400</v>
          </cell>
        </row>
        <row r="6556">
          <cell r="H6556" t="str">
            <v>101251005</v>
          </cell>
          <cell r="I6556">
            <v>-400</v>
          </cell>
        </row>
        <row r="6557">
          <cell r="H6557" t="str">
            <v>101251005</v>
          </cell>
          <cell r="I6557">
            <v>-528</v>
          </cell>
        </row>
        <row r="6558">
          <cell r="H6558" t="str">
            <v>101251005</v>
          </cell>
          <cell r="I6558">
            <v>-400</v>
          </cell>
        </row>
        <row r="6559">
          <cell r="H6559" t="str">
            <v>101251005</v>
          </cell>
          <cell r="I6559">
            <v>-400</v>
          </cell>
        </row>
        <row r="6560">
          <cell r="H6560" t="str">
            <v>101251005</v>
          </cell>
          <cell r="I6560">
            <v>-400</v>
          </cell>
        </row>
        <row r="6561">
          <cell r="H6561" t="str">
            <v>101251005</v>
          </cell>
          <cell r="I6561">
            <v>-400</v>
          </cell>
        </row>
        <row r="6562">
          <cell r="H6562" t="str">
            <v>101251005</v>
          </cell>
          <cell r="I6562">
            <v>-400</v>
          </cell>
        </row>
        <row r="6563">
          <cell r="H6563" t="str">
            <v>101251005</v>
          </cell>
          <cell r="I6563">
            <v>-800</v>
          </cell>
        </row>
        <row r="6564">
          <cell r="H6564" t="str">
            <v>101251005</v>
          </cell>
          <cell r="I6564">
            <v>-800</v>
          </cell>
        </row>
        <row r="6565">
          <cell r="H6565" t="str">
            <v>101251005</v>
          </cell>
          <cell r="I6565">
            <v>-400</v>
          </cell>
        </row>
        <row r="6566">
          <cell r="H6566" t="str">
            <v>101251005</v>
          </cell>
          <cell r="I6566">
            <v>-400</v>
          </cell>
        </row>
        <row r="6567">
          <cell r="H6567" t="str">
            <v>101251005</v>
          </cell>
          <cell r="I6567">
            <v>-400</v>
          </cell>
        </row>
        <row r="6568">
          <cell r="H6568" t="str">
            <v>101251005</v>
          </cell>
          <cell r="I6568">
            <v>-400</v>
          </cell>
        </row>
        <row r="6569">
          <cell r="H6569" t="str">
            <v>101251005</v>
          </cell>
          <cell r="I6569">
            <v>-400</v>
          </cell>
        </row>
        <row r="6570">
          <cell r="H6570" t="str">
            <v>101251005</v>
          </cell>
          <cell r="I6570">
            <v>-400</v>
          </cell>
        </row>
        <row r="6571">
          <cell r="H6571" t="str">
            <v>101251005</v>
          </cell>
          <cell r="I6571">
            <v>-400</v>
          </cell>
        </row>
        <row r="6572">
          <cell r="H6572" t="str">
            <v>101251005</v>
          </cell>
          <cell r="I6572">
            <v>-400</v>
          </cell>
        </row>
        <row r="6573">
          <cell r="H6573" t="str">
            <v>101251005</v>
          </cell>
          <cell r="I6573">
            <v>-400</v>
          </cell>
        </row>
        <row r="6574">
          <cell r="H6574" t="str">
            <v>101251005</v>
          </cell>
          <cell r="I6574">
            <v>-400</v>
          </cell>
        </row>
        <row r="6575">
          <cell r="H6575" t="str">
            <v>101251005</v>
          </cell>
          <cell r="I6575">
            <v>-800</v>
          </cell>
        </row>
        <row r="6576">
          <cell r="H6576" t="str">
            <v>101251005</v>
          </cell>
          <cell r="I6576">
            <v>-800</v>
          </cell>
        </row>
        <row r="6577">
          <cell r="H6577" t="str">
            <v>101251005</v>
          </cell>
          <cell r="I6577">
            <v>-400</v>
          </cell>
        </row>
        <row r="6578">
          <cell r="H6578" t="str">
            <v>101251005</v>
          </cell>
          <cell r="I6578">
            <v>-400</v>
          </cell>
        </row>
        <row r="6579">
          <cell r="H6579" t="str">
            <v>101251005</v>
          </cell>
          <cell r="I6579">
            <v>-800</v>
          </cell>
        </row>
        <row r="6580">
          <cell r="H6580" t="str">
            <v>101251005</v>
          </cell>
          <cell r="I6580">
            <v>-400</v>
          </cell>
        </row>
        <row r="6581">
          <cell r="H6581" t="str">
            <v>101251005</v>
          </cell>
          <cell r="I6581">
            <v>-400</v>
          </cell>
        </row>
        <row r="6582">
          <cell r="H6582" t="str">
            <v>101251005</v>
          </cell>
          <cell r="I6582">
            <v>-800</v>
          </cell>
        </row>
        <row r="6583">
          <cell r="H6583" t="str">
            <v>101251005</v>
          </cell>
          <cell r="I6583">
            <v>-800</v>
          </cell>
        </row>
        <row r="6584">
          <cell r="H6584" t="str">
            <v>101251005</v>
          </cell>
          <cell r="I6584">
            <v>-400</v>
          </cell>
        </row>
        <row r="6585">
          <cell r="H6585" t="str">
            <v>101251005</v>
          </cell>
          <cell r="I6585">
            <v>-400</v>
          </cell>
        </row>
        <row r="6586">
          <cell r="H6586" t="str">
            <v>101251005</v>
          </cell>
          <cell r="I6586">
            <v>-400</v>
          </cell>
        </row>
        <row r="6587">
          <cell r="H6587" t="str">
            <v>101251005</v>
          </cell>
          <cell r="I6587">
            <v>-400</v>
          </cell>
        </row>
        <row r="6588">
          <cell r="H6588" t="str">
            <v>101251005</v>
          </cell>
          <cell r="I6588">
            <v>-400</v>
          </cell>
        </row>
        <row r="6589">
          <cell r="H6589" t="str">
            <v>101251005</v>
          </cell>
          <cell r="I6589">
            <v>-400</v>
          </cell>
        </row>
        <row r="6590">
          <cell r="H6590" t="str">
            <v>101251005</v>
          </cell>
          <cell r="I6590">
            <v>-400</v>
          </cell>
        </row>
        <row r="6591">
          <cell r="H6591" t="str">
            <v>101251005</v>
          </cell>
          <cell r="I6591">
            <v>-800</v>
          </cell>
        </row>
        <row r="6592">
          <cell r="H6592" t="str">
            <v>101251005</v>
          </cell>
          <cell r="I6592">
            <v>-400</v>
          </cell>
        </row>
        <row r="6593">
          <cell r="H6593" t="str">
            <v>101251005</v>
          </cell>
          <cell r="I6593">
            <v>-800</v>
          </cell>
        </row>
        <row r="6594">
          <cell r="H6594" t="str">
            <v>101251005</v>
          </cell>
          <cell r="I6594">
            <v>-528</v>
          </cell>
        </row>
        <row r="6595">
          <cell r="H6595" t="str">
            <v>101251005</v>
          </cell>
          <cell r="I6595">
            <v>-800</v>
          </cell>
        </row>
        <row r="6596">
          <cell r="H6596" t="str">
            <v>101251005</v>
          </cell>
          <cell r="I6596">
            <v>-800</v>
          </cell>
        </row>
        <row r="6597">
          <cell r="H6597" t="str">
            <v>101251005</v>
          </cell>
          <cell r="I6597">
            <v>-400</v>
          </cell>
        </row>
        <row r="6598">
          <cell r="H6598" t="str">
            <v>101251005</v>
          </cell>
          <cell r="I6598">
            <v>-400</v>
          </cell>
        </row>
        <row r="6599">
          <cell r="H6599" t="str">
            <v>101251005</v>
          </cell>
          <cell r="I6599">
            <v>-400</v>
          </cell>
        </row>
        <row r="6600">
          <cell r="H6600" t="str">
            <v>101251005</v>
          </cell>
          <cell r="I6600">
            <v>-400</v>
          </cell>
        </row>
        <row r="6601">
          <cell r="H6601" t="str">
            <v>101251005</v>
          </cell>
          <cell r="I6601">
            <v>-1600</v>
          </cell>
        </row>
        <row r="6602">
          <cell r="H6602" t="str">
            <v>101251005</v>
          </cell>
          <cell r="I6602">
            <v>-400</v>
          </cell>
        </row>
        <row r="6603">
          <cell r="H6603" t="str">
            <v>101251005</v>
          </cell>
          <cell r="I6603">
            <v>-400</v>
          </cell>
        </row>
        <row r="6604">
          <cell r="H6604" t="str">
            <v>101251005</v>
          </cell>
          <cell r="I6604">
            <v>-400</v>
          </cell>
        </row>
        <row r="6605">
          <cell r="H6605" t="str">
            <v>101251005</v>
          </cell>
          <cell r="I6605">
            <v>-800</v>
          </cell>
        </row>
        <row r="6606">
          <cell r="H6606" t="str">
            <v>101251005</v>
          </cell>
          <cell r="I6606">
            <v>-400</v>
          </cell>
        </row>
        <row r="6607">
          <cell r="H6607" t="str">
            <v>101251005</v>
          </cell>
          <cell r="I6607">
            <v>-800</v>
          </cell>
        </row>
        <row r="6608">
          <cell r="H6608" t="str">
            <v>101251005</v>
          </cell>
          <cell r="I6608">
            <v>-400</v>
          </cell>
        </row>
        <row r="6609">
          <cell r="H6609" t="str">
            <v>101251005</v>
          </cell>
          <cell r="I6609">
            <v>-400</v>
          </cell>
        </row>
        <row r="6610">
          <cell r="H6610" t="str">
            <v>101251005</v>
          </cell>
          <cell r="I6610">
            <v>-800</v>
          </cell>
        </row>
        <row r="6611">
          <cell r="H6611" t="str">
            <v>101251005</v>
          </cell>
          <cell r="I6611">
            <v>-800</v>
          </cell>
        </row>
        <row r="6612">
          <cell r="H6612" t="str">
            <v>101251005</v>
          </cell>
          <cell r="I6612">
            <v>-400</v>
          </cell>
        </row>
        <row r="6613">
          <cell r="H6613" t="str">
            <v>101251005</v>
          </cell>
          <cell r="I6613">
            <v>-400</v>
          </cell>
        </row>
        <row r="6614">
          <cell r="H6614" t="str">
            <v>101251005</v>
          </cell>
          <cell r="I6614">
            <v>-400</v>
          </cell>
        </row>
        <row r="6615">
          <cell r="H6615" t="str">
            <v>101251005</v>
          </cell>
          <cell r="I6615">
            <v>-400</v>
          </cell>
        </row>
        <row r="6616">
          <cell r="H6616" t="str">
            <v>101251005</v>
          </cell>
          <cell r="I6616">
            <v>-400</v>
          </cell>
        </row>
        <row r="6617">
          <cell r="H6617" t="str">
            <v>101251005</v>
          </cell>
          <cell r="I6617">
            <v>-800</v>
          </cell>
        </row>
        <row r="6618">
          <cell r="H6618" t="str">
            <v>101251005</v>
          </cell>
          <cell r="I6618">
            <v>-800</v>
          </cell>
        </row>
        <row r="6619">
          <cell r="H6619" t="str">
            <v>101251005</v>
          </cell>
          <cell r="I6619">
            <v>-800</v>
          </cell>
        </row>
        <row r="6620">
          <cell r="H6620" t="str">
            <v>101251005</v>
          </cell>
          <cell r="I6620">
            <v>-800</v>
          </cell>
        </row>
        <row r="6621">
          <cell r="H6621" t="str">
            <v>101251005</v>
          </cell>
          <cell r="I6621">
            <v>-400</v>
          </cell>
        </row>
        <row r="6622">
          <cell r="H6622" t="str">
            <v>101251005</v>
          </cell>
          <cell r="I6622">
            <v>-400</v>
          </cell>
        </row>
        <row r="6623">
          <cell r="H6623" t="str">
            <v>101251005</v>
          </cell>
          <cell r="I6623">
            <v>-400</v>
          </cell>
        </row>
        <row r="6624">
          <cell r="H6624" t="str">
            <v>101251005</v>
          </cell>
          <cell r="I6624">
            <v>-400</v>
          </cell>
        </row>
        <row r="6625">
          <cell r="H6625" t="str">
            <v>101251005</v>
          </cell>
          <cell r="I6625">
            <v>-400</v>
          </cell>
        </row>
        <row r="6626">
          <cell r="H6626" t="str">
            <v>101251005</v>
          </cell>
          <cell r="I6626">
            <v>-400</v>
          </cell>
        </row>
        <row r="6627">
          <cell r="H6627" t="str">
            <v>101251005</v>
          </cell>
          <cell r="I6627">
            <v>-400</v>
          </cell>
        </row>
        <row r="6628">
          <cell r="H6628" t="str">
            <v>101251005</v>
          </cell>
          <cell r="I6628">
            <v>-400</v>
          </cell>
        </row>
        <row r="6629">
          <cell r="H6629" t="str">
            <v>101251005</v>
          </cell>
          <cell r="I6629">
            <v>-400</v>
          </cell>
        </row>
        <row r="6630">
          <cell r="H6630" t="str">
            <v>101251005</v>
          </cell>
          <cell r="I6630">
            <v>-400</v>
          </cell>
        </row>
        <row r="6631">
          <cell r="H6631" t="str">
            <v>101251005</v>
          </cell>
          <cell r="I6631">
            <v>-400</v>
          </cell>
        </row>
        <row r="6632">
          <cell r="H6632" t="str">
            <v>101251005</v>
          </cell>
          <cell r="I6632">
            <v>-800</v>
          </cell>
        </row>
        <row r="6633">
          <cell r="H6633" t="str">
            <v>101251005</v>
          </cell>
          <cell r="I6633">
            <v>-400</v>
          </cell>
        </row>
        <row r="6634">
          <cell r="H6634" t="str">
            <v>101251005</v>
          </cell>
          <cell r="I6634">
            <v>-800</v>
          </cell>
        </row>
        <row r="6635">
          <cell r="H6635" t="str">
            <v>101251005</v>
          </cell>
          <cell r="I6635">
            <v>-400</v>
          </cell>
        </row>
        <row r="6636">
          <cell r="H6636" t="str">
            <v>101251005</v>
          </cell>
          <cell r="I6636">
            <v>-400</v>
          </cell>
        </row>
        <row r="6637">
          <cell r="H6637" t="str">
            <v>101251005</v>
          </cell>
          <cell r="I6637">
            <v>-400</v>
          </cell>
        </row>
        <row r="6638">
          <cell r="H6638" t="str">
            <v>101251005</v>
          </cell>
          <cell r="I6638">
            <v>-1600</v>
          </cell>
        </row>
        <row r="6639">
          <cell r="H6639" t="str">
            <v>101251005</v>
          </cell>
          <cell r="I6639">
            <v>-400</v>
          </cell>
        </row>
        <row r="6640">
          <cell r="H6640" t="str">
            <v>101251005</v>
          </cell>
          <cell r="I6640">
            <v>-400</v>
          </cell>
        </row>
        <row r="6641">
          <cell r="H6641" t="str">
            <v>101251005</v>
          </cell>
          <cell r="I6641">
            <v>-800</v>
          </cell>
        </row>
        <row r="6642">
          <cell r="H6642" t="str">
            <v>101251005</v>
          </cell>
          <cell r="I6642">
            <v>-800</v>
          </cell>
        </row>
        <row r="6643">
          <cell r="H6643" t="str">
            <v>101251005</v>
          </cell>
          <cell r="I6643">
            <v>-400</v>
          </cell>
        </row>
        <row r="6644">
          <cell r="H6644" t="str">
            <v>101251005</v>
          </cell>
          <cell r="I6644">
            <v>-400</v>
          </cell>
        </row>
        <row r="6645">
          <cell r="H6645" t="str">
            <v>101251005</v>
          </cell>
          <cell r="I6645">
            <v>-400</v>
          </cell>
        </row>
        <row r="6646">
          <cell r="H6646" t="str">
            <v>101251005</v>
          </cell>
          <cell r="I6646">
            <v>-400</v>
          </cell>
        </row>
        <row r="6647">
          <cell r="H6647" t="str">
            <v>101251005</v>
          </cell>
          <cell r="I6647">
            <v>-400</v>
          </cell>
        </row>
        <row r="6648">
          <cell r="H6648" t="str">
            <v>101251005</v>
          </cell>
          <cell r="I6648">
            <v>-1200</v>
          </cell>
        </row>
        <row r="6649">
          <cell r="H6649" t="str">
            <v>101251005</v>
          </cell>
          <cell r="I6649">
            <v>-800</v>
          </cell>
        </row>
        <row r="6650">
          <cell r="H6650" t="str">
            <v>101251005</v>
          </cell>
          <cell r="I6650">
            <v>-1600</v>
          </cell>
        </row>
        <row r="6651">
          <cell r="H6651" t="str">
            <v>101251005</v>
          </cell>
          <cell r="I6651">
            <v>-400</v>
          </cell>
        </row>
        <row r="6652">
          <cell r="H6652" t="str">
            <v>101251005</v>
          </cell>
          <cell r="I6652">
            <v>-400</v>
          </cell>
        </row>
        <row r="6653">
          <cell r="H6653" t="str">
            <v>101251005</v>
          </cell>
          <cell r="I6653">
            <v>-400</v>
          </cell>
        </row>
        <row r="6654">
          <cell r="H6654" t="str">
            <v>101251005</v>
          </cell>
          <cell r="I6654">
            <v>-800</v>
          </cell>
        </row>
        <row r="6655">
          <cell r="H6655" t="str">
            <v>101251005</v>
          </cell>
          <cell r="I6655">
            <v>-400</v>
          </cell>
        </row>
        <row r="6656">
          <cell r="H6656" t="str">
            <v>101251005</v>
          </cell>
          <cell r="I6656">
            <v>-800</v>
          </cell>
        </row>
        <row r="6657">
          <cell r="H6657" t="str">
            <v>101251005</v>
          </cell>
          <cell r="I6657">
            <v>-400</v>
          </cell>
        </row>
        <row r="6658">
          <cell r="H6658" t="str">
            <v>101251005</v>
          </cell>
          <cell r="I6658">
            <v>-800</v>
          </cell>
        </row>
        <row r="6659">
          <cell r="H6659" t="str">
            <v>101251005</v>
          </cell>
          <cell r="I6659">
            <v>-400</v>
          </cell>
        </row>
        <row r="6660">
          <cell r="H6660" t="str">
            <v>101251005</v>
          </cell>
          <cell r="I6660">
            <v>-400</v>
          </cell>
        </row>
        <row r="6661">
          <cell r="H6661" t="str">
            <v>101251005</v>
          </cell>
          <cell r="I6661">
            <v>-400</v>
          </cell>
        </row>
        <row r="6662">
          <cell r="H6662" t="str">
            <v>101251005</v>
          </cell>
          <cell r="I6662">
            <v>-1200</v>
          </cell>
        </row>
        <row r="6663">
          <cell r="H6663" t="str">
            <v>101251005</v>
          </cell>
          <cell r="I6663">
            <v>-400</v>
          </cell>
        </row>
        <row r="6664">
          <cell r="H6664" t="str">
            <v>101251005</v>
          </cell>
          <cell r="I6664">
            <v>-800</v>
          </cell>
        </row>
        <row r="6665">
          <cell r="H6665" t="str">
            <v>101251005</v>
          </cell>
          <cell r="I6665">
            <v>-800</v>
          </cell>
        </row>
        <row r="6666">
          <cell r="H6666" t="str">
            <v>101251005</v>
          </cell>
          <cell r="I6666">
            <v>-800</v>
          </cell>
        </row>
        <row r="6667">
          <cell r="H6667" t="str">
            <v>101251005</v>
          </cell>
          <cell r="I6667">
            <v>-1600</v>
          </cell>
        </row>
        <row r="6668">
          <cell r="H6668" t="str">
            <v>101251005</v>
          </cell>
          <cell r="I6668">
            <v>-400</v>
          </cell>
        </row>
        <row r="6669">
          <cell r="H6669" t="str">
            <v>101251005</v>
          </cell>
          <cell r="I6669">
            <v>-800</v>
          </cell>
        </row>
        <row r="6670">
          <cell r="H6670" t="str">
            <v>101251005</v>
          </cell>
          <cell r="I6670">
            <v>-800</v>
          </cell>
        </row>
        <row r="6671">
          <cell r="H6671" t="str">
            <v>101251005</v>
          </cell>
          <cell r="I6671">
            <v>-400</v>
          </cell>
        </row>
        <row r="6672">
          <cell r="H6672" t="str">
            <v>101251005</v>
          </cell>
          <cell r="I6672">
            <v>-400</v>
          </cell>
        </row>
        <row r="6673">
          <cell r="H6673" t="str">
            <v>101251005</v>
          </cell>
          <cell r="I6673">
            <v>-400</v>
          </cell>
        </row>
        <row r="6674">
          <cell r="H6674" t="str">
            <v>101251005</v>
          </cell>
          <cell r="I6674">
            <v>-400</v>
          </cell>
        </row>
        <row r="6675">
          <cell r="H6675" t="str">
            <v>101251005</v>
          </cell>
          <cell r="I6675">
            <v>-400</v>
          </cell>
        </row>
        <row r="6676">
          <cell r="H6676" t="str">
            <v>101251005</v>
          </cell>
          <cell r="I6676">
            <v>-400</v>
          </cell>
        </row>
        <row r="6677">
          <cell r="H6677" t="str">
            <v>101251005</v>
          </cell>
          <cell r="I6677">
            <v>-800</v>
          </cell>
        </row>
        <row r="6678">
          <cell r="H6678" t="str">
            <v>101251005</v>
          </cell>
          <cell r="I6678">
            <v>-400</v>
          </cell>
        </row>
        <row r="6679">
          <cell r="H6679" t="str">
            <v>101251005</v>
          </cell>
          <cell r="I6679">
            <v>-800</v>
          </cell>
        </row>
        <row r="6680">
          <cell r="H6680" t="str">
            <v>101251005</v>
          </cell>
          <cell r="I6680">
            <v>-800</v>
          </cell>
        </row>
        <row r="6681">
          <cell r="H6681" t="str">
            <v>101251005</v>
          </cell>
          <cell r="I6681">
            <v>-800</v>
          </cell>
        </row>
        <row r="6682">
          <cell r="H6682" t="str">
            <v>101251005</v>
          </cell>
          <cell r="I6682">
            <v>-1200</v>
          </cell>
        </row>
        <row r="6683">
          <cell r="H6683" t="str">
            <v>101251005</v>
          </cell>
          <cell r="I6683">
            <v>-400</v>
          </cell>
        </row>
        <row r="6684">
          <cell r="H6684" t="str">
            <v>101251005</v>
          </cell>
          <cell r="I6684">
            <v>-400</v>
          </cell>
        </row>
        <row r="6685">
          <cell r="H6685" t="str">
            <v>101251005</v>
          </cell>
          <cell r="I6685">
            <v>-800</v>
          </cell>
        </row>
        <row r="6686">
          <cell r="H6686" t="str">
            <v>101251005</v>
          </cell>
          <cell r="I6686">
            <v>-400</v>
          </cell>
        </row>
        <row r="6687">
          <cell r="H6687" t="str">
            <v>101251005</v>
          </cell>
          <cell r="I6687">
            <v>-400</v>
          </cell>
        </row>
        <row r="6688">
          <cell r="H6688" t="str">
            <v>101251005</v>
          </cell>
          <cell r="I6688">
            <v>-800</v>
          </cell>
        </row>
        <row r="6689">
          <cell r="H6689" t="str">
            <v>101251005</v>
          </cell>
          <cell r="I6689">
            <v>-800</v>
          </cell>
        </row>
        <row r="6690">
          <cell r="H6690" t="str">
            <v>101251005</v>
          </cell>
          <cell r="I6690">
            <v>-800</v>
          </cell>
        </row>
        <row r="6691">
          <cell r="H6691" t="str">
            <v>101251005</v>
          </cell>
          <cell r="I6691">
            <v>-800</v>
          </cell>
        </row>
        <row r="6692">
          <cell r="H6692" t="str">
            <v>101251005</v>
          </cell>
          <cell r="I6692">
            <v>-400</v>
          </cell>
        </row>
        <row r="6693">
          <cell r="H6693" t="str">
            <v>101251005</v>
          </cell>
          <cell r="I6693">
            <v>-800</v>
          </cell>
        </row>
        <row r="6694">
          <cell r="H6694" t="str">
            <v>101251005</v>
          </cell>
          <cell r="I6694">
            <v>-800</v>
          </cell>
        </row>
        <row r="6695">
          <cell r="H6695" t="str">
            <v>101251005</v>
          </cell>
          <cell r="I6695">
            <v>-800</v>
          </cell>
        </row>
        <row r="6696">
          <cell r="H6696" t="str">
            <v>101251005</v>
          </cell>
          <cell r="I6696">
            <v>-800</v>
          </cell>
        </row>
        <row r="6697">
          <cell r="H6697" t="str">
            <v>101251005</v>
          </cell>
          <cell r="I6697">
            <v>-800</v>
          </cell>
        </row>
        <row r="6698">
          <cell r="H6698" t="str">
            <v>101251005</v>
          </cell>
          <cell r="I6698">
            <v>-400</v>
          </cell>
        </row>
        <row r="6699">
          <cell r="H6699" t="str">
            <v>101251005</v>
          </cell>
          <cell r="I6699">
            <v>-1600</v>
          </cell>
        </row>
        <row r="6700">
          <cell r="H6700" t="str">
            <v>101251005</v>
          </cell>
          <cell r="I6700">
            <v>-400</v>
          </cell>
        </row>
        <row r="6701">
          <cell r="H6701" t="str">
            <v>101251005</v>
          </cell>
          <cell r="I6701">
            <v>-800</v>
          </cell>
        </row>
        <row r="6702">
          <cell r="H6702" t="str">
            <v>101251005</v>
          </cell>
          <cell r="I6702">
            <v>-400</v>
          </cell>
        </row>
        <row r="6703">
          <cell r="H6703" t="str">
            <v>101251005</v>
          </cell>
          <cell r="I6703">
            <v>-800</v>
          </cell>
        </row>
        <row r="6704">
          <cell r="H6704" t="str">
            <v>101251005</v>
          </cell>
          <cell r="I6704">
            <v>-400</v>
          </cell>
        </row>
        <row r="6705">
          <cell r="H6705" t="str">
            <v>101251005</v>
          </cell>
          <cell r="I6705">
            <v>-400</v>
          </cell>
        </row>
        <row r="6706">
          <cell r="H6706" t="str">
            <v>101251005</v>
          </cell>
          <cell r="I6706">
            <v>-400</v>
          </cell>
        </row>
        <row r="6707">
          <cell r="H6707" t="str">
            <v>101251005</v>
          </cell>
          <cell r="I6707">
            <v>-400</v>
          </cell>
        </row>
        <row r="6708">
          <cell r="H6708" t="str">
            <v>101251005</v>
          </cell>
          <cell r="I6708">
            <v>-800</v>
          </cell>
        </row>
        <row r="6709">
          <cell r="H6709" t="str">
            <v>101251005</v>
          </cell>
          <cell r="I6709">
            <v>-400</v>
          </cell>
        </row>
        <row r="6710">
          <cell r="H6710" t="str">
            <v>101251005</v>
          </cell>
          <cell r="I6710">
            <v>-1200</v>
          </cell>
        </row>
        <row r="6711">
          <cell r="H6711" t="str">
            <v>101251005</v>
          </cell>
          <cell r="I6711">
            <v>-400</v>
          </cell>
        </row>
        <row r="6712">
          <cell r="H6712" t="str">
            <v>101251005</v>
          </cell>
          <cell r="I6712">
            <v>-400</v>
          </cell>
        </row>
        <row r="6713">
          <cell r="H6713" t="str">
            <v>101251005</v>
          </cell>
          <cell r="I6713">
            <v>-800</v>
          </cell>
        </row>
        <row r="6714">
          <cell r="H6714" t="str">
            <v>101251005</v>
          </cell>
          <cell r="I6714">
            <v>-400</v>
          </cell>
        </row>
        <row r="6715">
          <cell r="H6715" t="str">
            <v>101251005</v>
          </cell>
          <cell r="I6715">
            <v>-400</v>
          </cell>
        </row>
        <row r="6716">
          <cell r="H6716" t="str">
            <v>101251005</v>
          </cell>
          <cell r="I6716">
            <v>-800</v>
          </cell>
        </row>
        <row r="6717">
          <cell r="H6717" t="str">
            <v>101251005</v>
          </cell>
          <cell r="I6717">
            <v>-800</v>
          </cell>
        </row>
        <row r="6718">
          <cell r="H6718" t="str">
            <v>101251005</v>
          </cell>
          <cell r="I6718">
            <v>-400</v>
          </cell>
        </row>
        <row r="6719">
          <cell r="H6719" t="str">
            <v>101251005</v>
          </cell>
          <cell r="I6719">
            <v>-400</v>
          </cell>
        </row>
        <row r="6720">
          <cell r="H6720" t="str">
            <v>101251005</v>
          </cell>
          <cell r="I6720">
            <v>-400</v>
          </cell>
        </row>
        <row r="6721">
          <cell r="H6721" t="str">
            <v>101251005</v>
          </cell>
          <cell r="I6721">
            <v>-400</v>
          </cell>
        </row>
        <row r="6722">
          <cell r="H6722" t="str">
            <v>101251005</v>
          </cell>
          <cell r="I6722">
            <v>-800</v>
          </cell>
        </row>
        <row r="6723">
          <cell r="H6723" t="str">
            <v>101251005</v>
          </cell>
          <cell r="I6723">
            <v>-400</v>
          </cell>
        </row>
        <row r="6724">
          <cell r="H6724" t="str">
            <v>101251005</v>
          </cell>
          <cell r="I6724">
            <v>-400</v>
          </cell>
        </row>
        <row r="6725">
          <cell r="H6725" t="str">
            <v>101251005</v>
          </cell>
          <cell r="I6725">
            <v>-1200</v>
          </cell>
        </row>
        <row r="6726">
          <cell r="H6726" t="str">
            <v>101251005</v>
          </cell>
          <cell r="I6726">
            <v>-800</v>
          </cell>
        </row>
        <row r="6727">
          <cell r="H6727" t="str">
            <v>101251005</v>
          </cell>
          <cell r="I6727">
            <v>-400</v>
          </cell>
        </row>
        <row r="6728">
          <cell r="H6728" t="str">
            <v>101251005</v>
          </cell>
          <cell r="I6728">
            <v>-800</v>
          </cell>
        </row>
        <row r="6729">
          <cell r="H6729" t="str">
            <v>101251005</v>
          </cell>
          <cell r="I6729">
            <v>-800</v>
          </cell>
        </row>
        <row r="6730">
          <cell r="H6730" t="str">
            <v>101251005</v>
          </cell>
          <cell r="I6730">
            <v>-800</v>
          </cell>
        </row>
        <row r="6731">
          <cell r="H6731" t="str">
            <v>101251005</v>
          </cell>
          <cell r="I6731">
            <v>-800</v>
          </cell>
        </row>
        <row r="6732">
          <cell r="H6732" t="str">
            <v>101251005</v>
          </cell>
          <cell r="I6732">
            <v>-400</v>
          </cell>
        </row>
        <row r="6733">
          <cell r="H6733" t="str">
            <v>101251005</v>
          </cell>
          <cell r="I6733">
            <v>-400</v>
          </cell>
        </row>
        <row r="6734">
          <cell r="H6734" t="str">
            <v>101251005</v>
          </cell>
          <cell r="I6734">
            <v>-400</v>
          </cell>
        </row>
        <row r="6735">
          <cell r="H6735" t="str">
            <v>101251005</v>
          </cell>
          <cell r="I6735">
            <v>-400</v>
          </cell>
        </row>
        <row r="6736">
          <cell r="H6736" t="str">
            <v>101251005</v>
          </cell>
          <cell r="I6736">
            <v>-400</v>
          </cell>
        </row>
        <row r="6737">
          <cell r="H6737" t="str">
            <v>101251005</v>
          </cell>
          <cell r="I6737">
            <v>-400</v>
          </cell>
        </row>
        <row r="6738">
          <cell r="H6738" t="str">
            <v>101251005</v>
          </cell>
          <cell r="I6738">
            <v>-400</v>
          </cell>
        </row>
        <row r="6739">
          <cell r="H6739" t="str">
            <v>101251005</v>
          </cell>
          <cell r="I6739">
            <v>-800</v>
          </cell>
        </row>
        <row r="6740">
          <cell r="H6740" t="str">
            <v>101251005</v>
          </cell>
          <cell r="I6740">
            <v>-800</v>
          </cell>
        </row>
        <row r="6741">
          <cell r="H6741" t="str">
            <v>101251005</v>
          </cell>
          <cell r="I6741">
            <v>-800</v>
          </cell>
        </row>
        <row r="6742">
          <cell r="H6742" t="str">
            <v>101251005</v>
          </cell>
          <cell r="I6742">
            <v>-400</v>
          </cell>
        </row>
        <row r="6743">
          <cell r="H6743" t="str">
            <v>101251005</v>
          </cell>
          <cell r="I6743">
            <v>-400</v>
          </cell>
        </row>
        <row r="6744">
          <cell r="H6744" t="str">
            <v>101251005</v>
          </cell>
          <cell r="I6744">
            <v>-400</v>
          </cell>
        </row>
        <row r="6745">
          <cell r="H6745" t="str">
            <v>101251005</v>
          </cell>
          <cell r="I6745">
            <v>-400</v>
          </cell>
        </row>
        <row r="6746">
          <cell r="H6746" t="str">
            <v>101251005</v>
          </cell>
          <cell r="I6746">
            <v>-1200</v>
          </cell>
        </row>
        <row r="6747">
          <cell r="H6747" t="str">
            <v>101251005</v>
          </cell>
          <cell r="I6747">
            <v>-800</v>
          </cell>
        </row>
        <row r="6748">
          <cell r="H6748" t="str">
            <v>101251005</v>
          </cell>
          <cell r="I6748">
            <v>-400</v>
          </cell>
        </row>
        <row r="6749">
          <cell r="H6749" t="str">
            <v>101251005</v>
          </cell>
          <cell r="I6749">
            <v>-400</v>
          </cell>
        </row>
        <row r="6750">
          <cell r="H6750" t="str">
            <v>101251005</v>
          </cell>
          <cell r="I6750">
            <v>-400</v>
          </cell>
        </row>
        <row r="6751">
          <cell r="H6751" t="str">
            <v>101251005</v>
          </cell>
          <cell r="I6751">
            <v>-800</v>
          </cell>
        </row>
        <row r="6752">
          <cell r="H6752" t="str">
            <v>101251005</v>
          </cell>
          <cell r="I6752">
            <v>-400</v>
          </cell>
        </row>
        <row r="6753">
          <cell r="H6753" t="str">
            <v>101251005</v>
          </cell>
          <cell r="I6753">
            <v>-400</v>
          </cell>
        </row>
        <row r="6754">
          <cell r="H6754" t="str">
            <v>101251005</v>
          </cell>
          <cell r="I6754">
            <v>-400</v>
          </cell>
        </row>
        <row r="6755">
          <cell r="H6755" t="str">
            <v>101251005</v>
          </cell>
          <cell r="I6755">
            <v>-400</v>
          </cell>
        </row>
        <row r="6756">
          <cell r="H6756" t="str">
            <v>101251005</v>
          </cell>
          <cell r="I6756">
            <v>-400</v>
          </cell>
        </row>
        <row r="6757">
          <cell r="H6757" t="str">
            <v>101251005</v>
          </cell>
          <cell r="I6757">
            <v>-1200</v>
          </cell>
        </row>
        <row r="6758">
          <cell r="H6758" t="str">
            <v>101251005</v>
          </cell>
          <cell r="I6758">
            <v>-400</v>
          </cell>
        </row>
        <row r="6759">
          <cell r="H6759" t="str">
            <v>101251005</v>
          </cell>
          <cell r="I6759">
            <v>-400</v>
          </cell>
        </row>
        <row r="6760">
          <cell r="H6760" t="str">
            <v>101251005</v>
          </cell>
          <cell r="I6760">
            <v>-400</v>
          </cell>
        </row>
        <row r="6761">
          <cell r="H6761" t="str">
            <v>101251005</v>
          </cell>
          <cell r="I6761">
            <v>-528</v>
          </cell>
        </row>
        <row r="6762">
          <cell r="H6762" t="str">
            <v>101251005</v>
          </cell>
          <cell r="I6762">
            <v>-1056</v>
          </cell>
        </row>
        <row r="6763">
          <cell r="H6763" t="str">
            <v>101251005</v>
          </cell>
          <cell r="I6763">
            <v>-1584</v>
          </cell>
        </row>
        <row r="6764">
          <cell r="H6764" t="str">
            <v>101251005</v>
          </cell>
          <cell r="I6764">
            <v>-400</v>
          </cell>
        </row>
        <row r="6765">
          <cell r="H6765" t="str">
            <v>101251005</v>
          </cell>
          <cell r="I6765">
            <v>-800</v>
          </cell>
        </row>
        <row r="6766">
          <cell r="H6766" t="str">
            <v>101251005</v>
          </cell>
          <cell r="I6766">
            <v>-800</v>
          </cell>
        </row>
        <row r="6767">
          <cell r="H6767" t="str">
            <v>101251005</v>
          </cell>
          <cell r="I6767">
            <v>-400</v>
          </cell>
        </row>
        <row r="6768">
          <cell r="H6768" t="str">
            <v>101251005</v>
          </cell>
          <cell r="I6768">
            <v>-800</v>
          </cell>
        </row>
        <row r="6769">
          <cell r="H6769" t="str">
            <v>101251005</v>
          </cell>
          <cell r="I6769">
            <v>-400</v>
          </cell>
        </row>
        <row r="6770">
          <cell r="H6770" t="str">
            <v>101251005</v>
          </cell>
          <cell r="I6770">
            <v>-400</v>
          </cell>
        </row>
        <row r="6771">
          <cell r="H6771" t="str">
            <v>101251005</v>
          </cell>
          <cell r="I6771">
            <v>-400</v>
          </cell>
        </row>
        <row r="6772">
          <cell r="H6772" t="str">
            <v>101251005</v>
          </cell>
          <cell r="I6772">
            <v>-800</v>
          </cell>
        </row>
        <row r="6773">
          <cell r="H6773" t="str">
            <v>101251005</v>
          </cell>
          <cell r="I6773">
            <v>-800</v>
          </cell>
        </row>
        <row r="6774">
          <cell r="H6774" t="str">
            <v>101251005</v>
          </cell>
          <cell r="I6774">
            <v>-800</v>
          </cell>
        </row>
        <row r="6775">
          <cell r="H6775" t="str">
            <v>101251005</v>
          </cell>
          <cell r="I6775">
            <v>-400</v>
          </cell>
        </row>
        <row r="6776">
          <cell r="H6776" t="str">
            <v>101251005</v>
          </cell>
          <cell r="I6776">
            <v>-800</v>
          </cell>
        </row>
        <row r="6777">
          <cell r="H6777" t="str">
            <v>101251005</v>
          </cell>
          <cell r="I6777">
            <v>-320</v>
          </cell>
        </row>
        <row r="6778">
          <cell r="H6778" t="str">
            <v>101251005</v>
          </cell>
          <cell r="I6778">
            <v>-400</v>
          </cell>
        </row>
        <row r="6779">
          <cell r="H6779" t="str">
            <v>101251005</v>
          </cell>
          <cell r="I6779">
            <v>-800</v>
          </cell>
        </row>
        <row r="6780">
          <cell r="H6780" t="str">
            <v>101251005</v>
          </cell>
          <cell r="I6780">
            <v>-400</v>
          </cell>
        </row>
        <row r="6781">
          <cell r="H6781" t="str">
            <v>101251005</v>
          </cell>
          <cell r="I6781">
            <v>-400</v>
          </cell>
        </row>
        <row r="6782">
          <cell r="H6782" t="str">
            <v>101251005</v>
          </cell>
          <cell r="I6782">
            <v>-400</v>
          </cell>
        </row>
        <row r="6783">
          <cell r="H6783" t="str">
            <v>101251005</v>
          </cell>
          <cell r="I6783">
            <v>-400</v>
          </cell>
        </row>
        <row r="6784">
          <cell r="H6784" t="str">
            <v>101251005</v>
          </cell>
          <cell r="I6784">
            <v>-400</v>
          </cell>
        </row>
        <row r="6785">
          <cell r="H6785" t="str">
            <v>101251005</v>
          </cell>
          <cell r="I6785">
            <v>-400</v>
          </cell>
        </row>
        <row r="6786">
          <cell r="H6786" t="str">
            <v>101251005</v>
          </cell>
          <cell r="I6786">
            <v>-400</v>
          </cell>
        </row>
        <row r="6787">
          <cell r="H6787" t="str">
            <v>101251005</v>
          </cell>
          <cell r="I6787">
            <v>-800</v>
          </cell>
        </row>
        <row r="6788">
          <cell r="H6788" t="str">
            <v>101251005</v>
          </cell>
          <cell r="I6788">
            <v>-800</v>
          </cell>
        </row>
        <row r="6789">
          <cell r="H6789" t="str">
            <v>101251005</v>
          </cell>
          <cell r="I6789">
            <v>-800</v>
          </cell>
        </row>
        <row r="6790">
          <cell r="H6790" t="str">
            <v>101251005</v>
          </cell>
          <cell r="I6790">
            <v>-800</v>
          </cell>
        </row>
        <row r="6791">
          <cell r="H6791" t="str">
            <v>101251005</v>
          </cell>
          <cell r="I6791">
            <v>-400</v>
          </cell>
        </row>
        <row r="6792">
          <cell r="H6792" t="str">
            <v>101251005</v>
          </cell>
          <cell r="I6792">
            <v>-400</v>
          </cell>
        </row>
        <row r="6793">
          <cell r="H6793" t="str">
            <v>101251005</v>
          </cell>
          <cell r="I6793">
            <v>-400</v>
          </cell>
        </row>
        <row r="6794">
          <cell r="H6794" t="str">
            <v>101251005</v>
          </cell>
          <cell r="I6794">
            <v>-400</v>
          </cell>
        </row>
        <row r="6795">
          <cell r="H6795" t="str">
            <v>101251005</v>
          </cell>
          <cell r="I6795">
            <v>-400</v>
          </cell>
        </row>
        <row r="6796">
          <cell r="H6796" t="str">
            <v>101251005</v>
          </cell>
          <cell r="I6796">
            <v>-800</v>
          </cell>
        </row>
        <row r="6797">
          <cell r="H6797" t="str">
            <v>101251005</v>
          </cell>
          <cell r="I6797">
            <v>-800</v>
          </cell>
        </row>
        <row r="6798">
          <cell r="H6798" t="str">
            <v>101251005</v>
          </cell>
          <cell r="I6798">
            <v>-800</v>
          </cell>
        </row>
        <row r="6799">
          <cell r="H6799" t="str">
            <v>101251005</v>
          </cell>
          <cell r="I6799">
            <v>-400</v>
          </cell>
        </row>
        <row r="6800">
          <cell r="H6800" t="str">
            <v>101251005</v>
          </cell>
          <cell r="I6800">
            <v>-400</v>
          </cell>
        </row>
        <row r="6801">
          <cell r="H6801" t="str">
            <v>101251005</v>
          </cell>
          <cell r="I6801">
            <v>-400</v>
          </cell>
        </row>
        <row r="6802">
          <cell r="H6802" t="str">
            <v>101251005</v>
          </cell>
          <cell r="I6802">
            <v>-800</v>
          </cell>
        </row>
        <row r="6803">
          <cell r="H6803" t="str">
            <v>101251005</v>
          </cell>
          <cell r="I6803">
            <v>-400</v>
          </cell>
        </row>
        <row r="6804">
          <cell r="H6804" t="str">
            <v>101251005</v>
          </cell>
          <cell r="I6804">
            <v>-400</v>
          </cell>
        </row>
        <row r="6805">
          <cell r="H6805" t="str">
            <v>101251005</v>
          </cell>
          <cell r="I6805">
            <v>-800</v>
          </cell>
        </row>
        <row r="6806">
          <cell r="H6806" t="str">
            <v>101251005</v>
          </cell>
          <cell r="I6806">
            <v>-400</v>
          </cell>
        </row>
        <row r="6807">
          <cell r="H6807" t="str">
            <v>101251005</v>
          </cell>
          <cell r="I6807">
            <v>-800</v>
          </cell>
        </row>
        <row r="6808">
          <cell r="H6808" t="str">
            <v>101251005</v>
          </cell>
          <cell r="I6808">
            <v>-800</v>
          </cell>
        </row>
        <row r="6809">
          <cell r="H6809" t="str">
            <v>101251005</v>
          </cell>
          <cell r="I6809">
            <v>-400</v>
          </cell>
        </row>
        <row r="6810">
          <cell r="H6810" t="str">
            <v>101251005</v>
          </cell>
          <cell r="I6810">
            <v>-800</v>
          </cell>
        </row>
        <row r="6811">
          <cell r="H6811" t="str">
            <v>101251005</v>
          </cell>
          <cell r="I6811">
            <v>-400</v>
          </cell>
        </row>
        <row r="6812">
          <cell r="H6812" t="str">
            <v>101251005</v>
          </cell>
          <cell r="I6812">
            <v>-400</v>
          </cell>
        </row>
        <row r="6813">
          <cell r="H6813" t="str">
            <v>101251005</v>
          </cell>
          <cell r="I6813">
            <v>-400</v>
          </cell>
        </row>
        <row r="6814">
          <cell r="H6814" t="str">
            <v>101251005</v>
          </cell>
          <cell r="I6814">
            <v>-400</v>
          </cell>
        </row>
        <row r="6815">
          <cell r="H6815" t="str">
            <v>101251005</v>
          </cell>
          <cell r="I6815">
            <v>-800</v>
          </cell>
        </row>
        <row r="6816">
          <cell r="H6816" t="str">
            <v>101251005</v>
          </cell>
          <cell r="I6816">
            <v>-800</v>
          </cell>
        </row>
        <row r="6817">
          <cell r="H6817" t="str">
            <v>101251005</v>
          </cell>
          <cell r="I6817">
            <v>-400</v>
          </cell>
        </row>
        <row r="6818">
          <cell r="H6818" t="str">
            <v>101251005</v>
          </cell>
          <cell r="I6818">
            <v>-400</v>
          </cell>
        </row>
        <row r="6819">
          <cell r="H6819" t="str">
            <v>101251005</v>
          </cell>
          <cell r="I6819">
            <v>-400</v>
          </cell>
        </row>
        <row r="6820">
          <cell r="H6820" t="str">
            <v>101251005</v>
          </cell>
          <cell r="I6820">
            <v>-1600</v>
          </cell>
        </row>
        <row r="6821">
          <cell r="H6821" t="str">
            <v>101251005</v>
          </cell>
          <cell r="I6821">
            <v>-800</v>
          </cell>
        </row>
        <row r="6822">
          <cell r="H6822" t="str">
            <v>101251005</v>
          </cell>
          <cell r="I6822">
            <v>-400</v>
          </cell>
        </row>
        <row r="6823">
          <cell r="H6823" t="str">
            <v>101251005</v>
          </cell>
          <cell r="I6823">
            <v>-800</v>
          </cell>
        </row>
        <row r="6824">
          <cell r="H6824" t="str">
            <v>101251005</v>
          </cell>
          <cell r="I6824">
            <v>-400</v>
          </cell>
        </row>
        <row r="6825">
          <cell r="H6825" t="str">
            <v>101251005</v>
          </cell>
          <cell r="I6825">
            <v>-528</v>
          </cell>
        </row>
        <row r="6826">
          <cell r="H6826" t="str">
            <v>101251005</v>
          </cell>
          <cell r="I6826">
            <v>-400</v>
          </cell>
        </row>
        <row r="6827">
          <cell r="H6827" t="str">
            <v>101251005</v>
          </cell>
          <cell r="I6827">
            <v>-800</v>
          </cell>
        </row>
        <row r="6828">
          <cell r="H6828" t="str">
            <v>101251005</v>
          </cell>
          <cell r="I6828">
            <v>-800</v>
          </cell>
        </row>
        <row r="6829">
          <cell r="H6829" t="str">
            <v>101251005</v>
          </cell>
          <cell r="I6829">
            <v>-400</v>
          </cell>
        </row>
        <row r="6830">
          <cell r="H6830" t="str">
            <v>101251005</v>
          </cell>
          <cell r="I6830">
            <v>-400</v>
          </cell>
        </row>
        <row r="6831">
          <cell r="H6831" t="str">
            <v>101251005</v>
          </cell>
          <cell r="I6831">
            <v>-400</v>
          </cell>
        </row>
        <row r="6832">
          <cell r="H6832" t="str">
            <v>101251005</v>
          </cell>
          <cell r="I6832">
            <v>-400</v>
          </cell>
        </row>
        <row r="6833">
          <cell r="H6833" t="str">
            <v>101251005</v>
          </cell>
          <cell r="I6833">
            <v>-800</v>
          </cell>
        </row>
        <row r="6834">
          <cell r="H6834" t="str">
            <v>101251005</v>
          </cell>
          <cell r="I6834">
            <v>-800</v>
          </cell>
        </row>
        <row r="6835">
          <cell r="H6835" t="str">
            <v>101251005</v>
          </cell>
          <cell r="I6835">
            <v>-400</v>
          </cell>
        </row>
        <row r="6836">
          <cell r="H6836" t="str">
            <v>101251005</v>
          </cell>
          <cell r="I6836">
            <v>-400</v>
          </cell>
        </row>
        <row r="6837">
          <cell r="H6837" t="str">
            <v>101251005</v>
          </cell>
          <cell r="I6837">
            <v>-400</v>
          </cell>
        </row>
        <row r="6838">
          <cell r="H6838" t="str">
            <v>101251005</v>
          </cell>
          <cell r="I6838">
            <v>-800</v>
          </cell>
        </row>
        <row r="6839">
          <cell r="H6839" t="str">
            <v>101251005</v>
          </cell>
          <cell r="I6839">
            <v>-400</v>
          </cell>
        </row>
        <row r="6840">
          <cell r="H6840" t="str">
            <v>101251005</v>
          </cell>
          <cell r="I6840">
            <v>-400</v>
          </cell>
        </row>
        <row r="6841">
          <cell r="H6841" t="str">
            <v>101251005</v>
          </cell>
          <cell r="I6841">
            <v>-400</v>
          </cell>
        </row>
        <row r="6842">
          <cell r="H6842" t="str">
            <v>101251005</v>
          </cell>
          <cell r="I6842">
            <v>-400</v>
          </cell>
        </row>
        <row r="6843">
          <cell r="H6843" t="str">
            <v>101251005</v>
          </cell>
          <cell r="I6843">
            <v>-400</v>
          </cell>
        </row>
        <row r="6844">
          <cell r="H6844" t="str">
            <v>101251005</v>
          </cell>
          <cell r="I6844">
            <v>-400</v>
          </cell>
        </row>
        <row r="6845">
          <cell r="H6845" t="str">
            <v>101251005</v>
          </cell>
          <cell r="I6845">
            <v>-400</v>
          </cell>
        </row>
        <row r="6846">
          <cell r="H6846" t="str">
            <v>101251005</v>
          </cell>
          <cell r="I6846">
            <v>-1600</v>
          </cell>
        </row>
        <row r="6847">
          <cell r="H6847" t="str">
            <v>101251005</v>
          </cell>
          <cell r="I6847">
            <v>-400</v>
          </cell>
        </row>
        <row r="6848">
          <cell r="H6848" t="str">
            <v>101251005</v>
          </cell>
          <cell r="I6848">
            <v>-400</v>
          </cell>
        </row>
        <row r="6849">
          <cell r="H6849" t="str">
            <v>101251005</v>
          </cell>
          <cell r="I6849">
            <v>-800</v>
          </cell>
        </row>
        <row r="6850">
          <cell r="H6850" t="str">
            <v>101251005</v>
          </cell>
          <cell r="I6850">
            <v>-800</v>
          </cell>
        </row>
        <row r="6851">
          <cell r="H6851" t="str">
            <v>101251005</v>
          </cell>
          <cell r="I6851">
            <v>-800</v>
          </cell>
        </row>
        <row r="6852">
          <cell r="H6852" t="str">
            <v>101251005</v>
          </cell>
          <cell r="I6852">
            <v>-800</v>
          </cell>
        </row>
        <row r="6853">
          <cell r="H6853" t="str">
            <v>101251005</v>
          </cell>
          <cell r="I6853">
            <v>-800</v>
          </cell>
        </row>
        <row r="6854">
          <cell r="H6854" t="str">
            <v>101251005</v>
          </cell>
          <cell r="I6854">
            <v>-400</v>
          </cell>
        </row>
        <row r="6855">
          <cell r="H6855" t="str">
            <v>101251005</v>
          </cell>
          <cell r="I6855">
            <v>-400</v>
          </cell>
        </row>
        <row r="6856">
          <cell r="H6856" t="str">
            <v>101251005</v>
          </cell>
          <cell r="I6856">
            <v>-800</v>
          </cell>
        </row>
        <row r="6857">
          <cell r="H6857" t="str">
            <v>101251005</v>
          </cell>
          <cell r="I6857">
            <v>-400</v>
          </cell>
        </row>
        <row r="6858">
          <cell r="H6858" t="str">
            <v>101251005</v>
          </cell>
          <cell r="I6858">
            <v>-400</v>
          </cell>
        </row>
        <row r="6859">
          <cell r="H6859" t="str">
            <v>101251005</v>
          </cell>
          <cell r="I6859">
            <v>-800</v>
          </cell>
        </row>
        <row r="6860">
          <cell r="H6860" t="str">
            <v>101251005</v>
          </cell>
          <cell r="I6860">
            <v>-800</v>
          </cell>
        </row>
        <row r="6861">
          <cell r="H6861" t="str">
            <v>101251005</v>
          </cell>
          <cell r="I6861">
            <v>-800</v>
          </cell>
        </row>
        <row r="6862">
          <cell r="H6862" t="str">
            <v>101251005</v>
          </cell>
          <cell r="I6862">
            <v>-800</v>
          </cell>
        </row>
        <row r="6863">
          <cell r="H6863" t="str">
            <v>101251005</v>
          </cell>
          <cell r="I6863">
            <v>-400</v>
          </cell>
        </row>
        <row r="6864">
          <cell r="H6864" t="str">
            <v>101251005</v>
          </cell>
          <cell r="I6864">
            <v>-800</v>
          </cell>
        </row>
        <row r="6865">
          <cell r="H6865" t="str">
            <v>101251005</v>
          </cell>
          <cell r="I6865">
            <v>-800</v>
          </cell>
        </row>
        <row r="6866">
          <cell r="H6866" t="str">
            <v>101251005</v>
          </cell>
          <cell r="I6866">
            <v>-400</v>
          </cell>
        </row>
        <row r="6867">
          <cell r="H6867" t="str">
            <v>101251005</v>
          </cell>
          <cell r="I6867">
            <v>-400</v>
          </cell>
        </row>
        <row r="6868">
          <cell r="H6868" t="str">
            <v>101251005</v>
          </cell>
          <cell r="I6868">
            <v>-400</v>
          </cell>
        </row>
        <row r="6869">
          <cell r="H6869" t="str">
            <v>101251005</v>
          </cell>
          <cell r="I6869">
            <v>-400</v>
          </cell>
        </row>
        <row r="6870">
          <cell r="H6870" t="str">
            <v>101251005</v>
          </cell>
          <cell r="I6870">
            <v>-400</v>
          </cell>
        </row>
        <row r="6871">
          <cell r="H6871" t="str">
            <v>101251005</v>
          </cell>
          <cell r="I6871">
            <v>-400</v>
          </cell>
        </row>
        <row r="6872">
          <cell r="H6872" t="str">
            <v>101251005</v>
          </cell>
          <cell r="I6872">
            <v>-800</v>
          </cell>
        </row>
        <row r="6873">
          <cell r="H6873" t="str">
            <v>101251005</v>
          </cell>
          <cell r="I6873">
            <v>-400</v>
          </cell>
        </row>
        <row r="6874">
          <cell r="H6874" t="str">
            <v>101251005</v>
          </cell>
          <cell r="I6874">
            <v>-400</v>
          </cell>
        </row>
        <row r="6875">
          <cell r="H6875" t="str">
            <v>101251005</v>
          </cell>
          <cell r="I6875">
            <v>-400</v>
          </cell>
        </row>
        <row r="6876">
          <cell r="H6876" t="str">
            <v>101251005</v>
          </cell>
          <cell r="I6876">
            <v>-800</v>
          </cell>
        </row>
        <row r="6877">
          <cell r="H6877" t="str">
            <v>101251005</v>
          </cell>
          <cell r="I6877">
            <v>-400</v>
          </cell>
        </row>
        <row r="6878">
          <cell r="H6878" t="str">
            <v>101251005</v>
          </cell>
          <cell r="I6878">
            <v>-400</v>
          </cell>
        </row>
        <row r="6879">
          <cell r="H6879" t="str">
            <v>101251005</v>
          </cell>
          <cell r="I6879">
            <v>-400</v>
          </cell>
        </row>
        <row r="6880">
          <cell r="H6880" t="str">
            <v>101251005</v>
          </cell>
          <cell r="I6880">
            <v>-400</v>
          </cell>
        </row>
        <row r="6881">
          <cell r="H6881" t="str">
            <v>101251005</v>
          </cell>
          <cell r="I6881">
            <v>-400</v>
          </cell>
        </row>
        <row r="6882">
          <cell r="H6882" t="str">
            <v>101251005</v>
          </cell>
          <cell r="I6882">
            <v>-800</v>
          </cell>
        </row>
        <row r="6883">
          <cell r="H6883" t="str">
            <v>101251005</v>
          </cell>
          <cell r="I6883">
            <v>-400</v>
          </cell>
        </row>
        <row r="6884">
          <cell r="H6884" t="str">
            <v>101251005</v>
          </cell>
          <cell r="I6884">
            <v>-400</v>
          </cell>
        </row>
        <row r="6885">
          <cell r="H6885" t="str">
            <v>101251005</v>
          </cell>
          <cell r="I6885">
            <v>-800</v>
          </cell>
        </row>
        <row r="6886">
          <cell r="H6886" t="str">
            <v>101251005</v>
          </cell>
          <cell r="I6886">
            <v>-400</v>
          </cell>
        </row>
        <row r="6887">
          <cell r="H6887" t="str">
            <v>101251005</v>
          </cell>
          <cell r="I6887">
            <v>-400</v>
          </cell>
        </row>
        <row r="6888">
          <cell r="H6888" t="str">
            <v>101251005</v>
          </cell>
          <cell r="I6888">
            <v>-800</v>
          </cell>
        </row>
        <row r="6889">
          <cell r="H6889" t="str">
            <v>101251005</v>
          </cell>
          <cell r="I6889">
            <v>-400</v>
          </cell>
        </row>
        <row r="6890">
          <cell r="H6890" t="str">
            <v>101251005</v>
          </cell>
          <cell r="I6890">
            <v>-400</v>
          </cell>
        </row>
        <row r="6891">
          <cell r="H6891" t="str">
            <v>101251005</v>
          </cell>
          <cell r="I6891">
            <v>-400</v>
          </cell>
        </row>
        <row r="6892">
          <cell r="H6892" t="str">
            <v>101251005</v>
          </cell>
          <cell r="I6892">
            <v>-400</v>
          </cell>
        </row>
        <row r="6893">
          <cell r="H6893" t="str">
            <v>101251005</v>
          </cell>
          <cell r="I6893">
            <v>-400</v>
          </cell>
        </row>
        <row r="6894">
          <cell r="H6894" t="str">
            <v>101251005</v>
          </cell>
          <cell r="I6894">
            <v>-800</v>
          </cell>
        </row>
        <row r="6895">
          <cell r="H6895" t="str">
            <v>101251005</v>
          </cell>
          <cell r="I6895">
            <v>-400</v>
          </cell>
        </row>
        <row r="6896">
          <cell r="H6896" t="str">
            <v>101251005</v>
          </cell>
          <cell r="I6896">
            <v>-400</v>
          </cell>
        </row>
        <row r="6897">
          <cell r="H6897" t="str">
            <v>101251005</v>
          </cell>
          <cell r="I6897">
            <v>-400</v>
          </cell>
        </row>
        <row r="6898">
          <cell r="H6898" t="str">
            <v>101251005</v>
          </cell>
          <cell r="I6898">
            <v>-400</v>
          </cell>
        </row>
        <row r="6899">
          <cell r="H6899" t="str">
            <v>101251005</v>
          </cell>
          <cell r="I6899">
            <v>-400</v>
          </cell>
        </row>
        <row r="6900">
          <cell r="H6900" t="str">
            <v>101251005</v>
          </cell>
          <cell r="I6900">
            <v>-800</v>
          </cell>
        </row>
        <row r="6901">
          <cell r="H6901" t="str">
            <v>101251005</v>
          </cell>
          <cell r="I6901">
            <v>-800</v>
          </cell>
        </row>
        <row r="6902">
          <cell r="H6902" t="str">
            <v>101251005</v>
          </cell>
          <cell r="I6902">
            <v>-400</v>
          </cell>
        </row>
        <row r="6903">
          <cell r="H6903" t="str">
            <v>101251005</v>
          </cell>
          <cell r="I6903">
            <v>-800</v>
          </cell>
        </row>
        <row r="6904">
          <cell r="H6904" t="str">
            <v>101251005</v>
          </cell>
          <cell r="I6904">
            <v>-400</v>
          </cell>
        </row>
        <row r="6905">
          <cell r="H6905" t="str">
            <v>101251005</v>
          </cell>
          <cell r="I6905">
            <v>-800</v>
          </cell>
        </row>
        <row r="6906">
          <cell r="H6906" t="str">
            <v>101251005</v>
          </cell>
          <cell r="I6906">
            <v>-400</v>
          </cell>
        </row>
        <row r="6907">
          <cell r="H6907" t="str">
            <v>101251005</v>
          </cell>
          <cell r="I6907">
            <v>-800</v>
          </cell>
        </row>
        <row r="6908">
          <cell r="H6908" t="str">
            <v>101251005</v>
          </cell>
          <cell r="I6908">
            <v>-400</v>
          </cell>
        </row>
        <row r="6909">
          <cell r="H6909" t="str">
            <v>101251005</v>
          </cell>
          <cell r="I6909">
            <v>-400</v>
          </cell>
        </row>
        <row r="6910">
          <cell r="H6910" t="str">
            <v>101251005</v>
          </cell>
          <cell r="I6910">
            <v>-400</v>
          </cell>
        </row>
        <row r="6911">
          <cell r="H6911" t="str">
            <v>101251005</v>
          </cell>
          <cell r="I6911">
            <v>-800</v>
          </cell>
        </row>
        <row r="6912">
          <cell r="H6912" t="str">
            <v>101251005</v>
          </cell>
          <cell r="I6912">
            <v>-400</v>
          </cell>
        </row>
        <row r="6913">
          <cell r="H6913" t="str">
            <v>101251005</v>
          </cell>
          <cell r="I6913">
            <v>-400</v>
          </cell>
        </row>
        <row r="6914">
          <cell r="H6914" t="str">
            <v>101251005</v>
          </cell>
          <cell r="I6914">
            <v>-400</v>
          </cell>
        </row>
        <row r="6915">
          <cell r="H6915" t="str">
            <v>101251005</v>
          </cell>
          <cell r="I6915">
            <v>-400</v>
          </cell>
        </row>
        <row r="6916">
          <cell r="H6916" t="str">
            <v>101251005</v>
          </cell>
          <cell r="I6916">
            <v>-400</v>
          </cell>
        </row>
        <row r="6917">
          <cell r="H6917" t="str">
            <v>101251005</v>
          </cell>
          <cell r="I6917">
            <v>-800</v>
          </cell>
        </row>
        <row r="6918">
          <cell r="H6918" t="str">
            <v>101251005</v>
          </cell>
          <cell r="I6918">
            <v>-400</v>
          </cell>
        </row>
        <row r="6919">
          <cell r="H6919" t="str">
            <v>101251005</v>
          </cell>
          <cell r="I6919">
            <v>-800</v>
          </cell>
        </row>
        <row r="6920">
          <cell r="H6920" t="str">
            <v>101251005</v>
          </cell>
          <cell r="I6920">
            <v>-400</v>
          </cell>
        </row>
        <row r="6921">
          <cell r="H6921" t="str">
            <v>101251005</v>
          </cell>
          <cell r="I6921">
            <v>-400</v>
          </cell>
        </row>
        <row r="6922">
          <cell r="H6922" t="str">
            <v>101251005</v>
          </cell>
          <cell r="I6922">
            <v>-800</v>
          </cell>
        </row>
        <row r="6923">
          <cell r="H6923" t="str">
            <v>101251005</v>
          </cell>
          <cell r="I6923">
            <v>-1200</v>
          </cell>
        </row>
        <row r="6924">
          <cell r="H6924" t="str">
            <v>101251005</v>
          </cell>
          <cell r="I6924">
            <v>-400</v>
          </cell>
        </row>
        <row r="6925">
          <cell r="H6925" t="str">
            <v>101251005</v>
          </cell>
          <cell r="I6925">
            <v>-800</v>
          </cell>
        </row>
        <row r="6926">
          <cell r="H6926" t="str">
            <v>101251005</v>
          </cell>
          <cell r="I6926">
            <v>-1600</v>
          </cell>
        </row>
        <row r="6927">
          <cell r="H6927" t="str">
            <v>101251005</v>
          </cell>
          <cell r="I6927">
            <v>-400</v>
          </cell>
        </row>
        <row r="6928">
          <cell r="H6928" t="str">
            <v>101251005</v>
          </cell>
          <cell r="I6928">
            <v>-400</v>
          </cell>
        </row>
        <row r="6929">
          <cell r="H6929" t="str">
            <v>101251005</v>
          </cell>
          <cell r="I6929">
            <v>-400</v>
          </cell>
        </row>
        <row r="6930">
          <cell r="H6930" t="str">
            <v>101251005</v>
          </cell>
          <cell r="I6930">
            <v>-400</v>
          </cell>
        </row>
        <row r="6931">
          <cell r="H6931" t="str">
            <v>101251005</v>
          </cell>
          <cell r="I6931">
            <v>-400</v>
          </cell>
        </row>
        <row r="6932">
          <cell r="H6932" t="str">
            <v>101251005</v>
          </cell>
          <cell r="I6932">
            <v>-400</v>
          </cell>
        </row>
        <row r="6933">
          <cell r="H6933" t="str">
            <v>101251005</v>
          </cell>
          <cell r="I6933">
            <v>-800</v>
          </cell>
        </row>
        <row r="6934">
          <cell r="H6934" t="str">
            <v>101251005</v>
          </cell>
          <cell r="I6934">
            <v>-400</v>
          </cell>
        </row>
        <row r="6935">
          <cell r="H6935" t="str">
            <v>101251005</v>
          </cell>
          <cell r="I6935">
            <v>-1056</v>
          </cell>
        </row>
        <row r="6936">
          <cell r="H6936" t="str">
            <v>101251005</v>
          </cell>
          <cell r="I6936">
            <v>-400</v>
          </cell>
        </row>
        <row r="6937">
          <cell r="H6937" t="str">
            <v>101251005</v>
          </cell>
          <cell r="I6937">
            <v>-400</v>
          </cell>
        </row>
        <row r="6938">
          <cell r="H6938" t="str">
            <v>101251005</v>
          </cell>
          <cell r="I6938">
            <v>-400</v>
          </cell>
        </row>
        <row r="6939">
          <cell r="H6939" t="str">
            <v>101251005</v>
          </cell>
          <cell r="I6939">
            <v>-400</v>
          </cell>
        </row>
        <row r="6940">
          <cell r="H6940" t="str">
            <v>101251005</v>
          </cell>
          <cell r="I6940">
            <v>-400</v>
          </cell>
        </row>
        <row r="6941">
          <cell r="H6941" t="str">
            <v>101251005</v>
          </cell>
          <cell r="I6941">
            <v>-400</v>
          </cell>
        </row>
        <row r="6942">
          <cell r="H6942" t="str">
            <v>101251005</v>
          </cell>
          <cell r="I6942">
            <v>-400</v>
          </cell>
        </row>
        <row r="6943">
          <cell r="H6943" t="str">
            <v>101251005</v>
          </cell>
          <cell r="I6943">
            <v>-400</v>
          </cell>
        </row>
        <row r="6944">
          <cell r="H6944" t="str">
            <v>101251005</v>
          </cell>
          <cell r="I6944">
            <v>-800</v>
          </cell>
        </row>
        <row r="6945">
          <cell r="H6945" t="str">
            <v>101251005</v>
          </cell>
          <cell r="I6945">
            <v>-400</v>
          </cell>
        </row>
        <row r="6946">
          <cell r="H6946" t="str">
            <v>101251005</v>
          </cell>
          <cell r="I6946">
            <v>-400</v>
          </cell>
        </row>
        <row r="6947">
          <cell r="H6947" t="str">
            <v>101251005</v>
          </cell>
          <cell r="I6947">
            <v>-400</v>
          </cell>
        </row>
        <row r="6948">
          <cell r="H6948" t="str">
            <v>101251005</v>
          </cell>
          <cell r="I6948">
            <v>-800</v>
          </cell>
        </row>
        <row r="6949">
          <cell r="H6949" t="str">
            <v>101251005</v>
          </cell>
          <cell r="I6949">
            <v>-400</v>
          </cell>
        </row>
        <row r="6950">
          <cell r="H6950" t="str">
            <v>101251005</v>
          </cell>
          <cell r="I6950">
            <v>-800</v>
          </cell>
        </row>
        <row r="6951">
          <cell r="H6951" t="str">
            <v>101251005</v>
          </cell>
          <cell r="I6951">
            <v>-400</v>
          </cell>
        </row>
        <row r="6952">
          <cell r="H6952" t="str">
            <v>101251005</v>
          </cell>
          <cell r="I6952">
            <v>-400</v>
          </cell>
        </row>
        <row r="6953">
          <cell r="H6953" t="str">
            <v>101251005</v>
          </cell>
          <cell r="I6953">
            <v>-800</v>
          </cell>
        </row>
        <row r="6954">
          <cell r="H6954" t="str">
            <v>101251005</v>
          </cell>
          <cell r="I6954">
            <v>-400</v>
          </cell>
        </row>
        <row r="6955">
          <cell r="H6955" t="str">
            <v>101251005</v>
          </cell>
          <cell r="I6955">
            <v>-400</v>
          </cell>
        </row>
        <row r="6956">
          <cell r="H6956" t="str">
            <v>101251005</v>
          </cell>
          <cell r="I6956">
            <v>-400</v>
          </cell>
        </row>
        <row r="6957">
          <cell r="H6957" t="str">
            <v>101251005</v>
          </cell>
          <cell r="I6957">
            <v>-800</v>
          </cell>
        </row>
        <row r="6958">
          <cell r="H6958" t="str">
            <v>101251005</v>
          </cell>
          <cell r="I6958">
            <v>-400</v>
          </cell>
        </row>
        <row r="6959">
          <cell r="H6959" t="str">
            <v>101251005</v>
          </cell>
          <cell r="I6959">
            <v>-400</v>
          </cell>
        </row>
        <row r="6960">
          <cell r="H6960" t="str">
            <v>101251005</v>
          </cell>
          <cell r="I6960">
            <v>-800</v>
          </cell>
        </row>
        <row r="6961">
          <cell r="H6961" t="str">
            <v>101251005</v>
          </cell>
          <cell r="I6961">
            <v>-400</v>
          </cell>
        </row>
        <row r="6962">
          <cell r="H6962" t="str">
            <v>101251005</v>
          </cell>
          <cell r="I6962">
            <v>-400</v>
          </cell>
        </row>
        <row r="6963">
          <cell r="H6963" t="str">
            <v>101251005</v>
          </cell>
          <cell r="I6963">
            <v>-400</v>
          </cell>
        </row>
        <row r="6964">
          <cell r="H6964" t="str">
            <v>101251005</v>
          </cell>
          <cell r="I6964">
            <v>-400</v>
          </cell>
        </row>
        <row r="6965">
          <cell r="H6965" t="str">
            <v>101251005</v>
          </cell>
          <cell r="I6965">
            <v>-400</v>
          </cell>
        </row>
        <row r="6966">
          <cell r="H6966" t="str">
            <v>101251005</v>
          </cell>
          <cell r="I6966">
            <v>-400</v>
          </cell>
        </row>
        <row r="6967">
          <cell r="H6967" t="str">
            <v>101251005</v>
          </cell>
          <cell r="I6967">
            <v>-400</v>
          </cell>
        </row>
        <row r="6968">
          <cell r="H6968" t="str">
            <v>101251005</v>
          </cell>
          <cell r="I6968">
            <v>-400</v>
          </cell>
        </row>
        <row r="6969">
          <cell r="H6969" t="str">
            <v>101251005</v>
          </cell>
          <cell r="I6969">
            <v>-800</v>
          </cell>
        </row>
        <row r="6970">
          <cell r="H6970" t="str">
            <v>101251005</v>
          </cell>
          <cell r="I6970">
            <v>-800</v>
          </cell>
        </row>
        <row r="6971">
          <cell r="H6971" t="str">
            <v>101251005</v>
          </cell>
          <cell r="I6971">
            <v>-800</v>
          </cell>
        </row>
        <row r="6972">
          <cell r="H6972" t="str">
            <v>101251005</v>
          </cell>
          <cell r="I6972">
            <v>-400</v>
          </cell>
        </row>
        <row r="6973">
          <cell r="H6973" t="str">
            <v>101251005</v>
          </cell>
          <cell r="I6973">
            <v>-400</v>
          </cell>
        </row>
        <row r="6974">
          <cell r="H6974" t="str">
            <v>101251005</v>
          </cell>
          <cell r="I6974">
            <v>-400</v>
          </cell>
        </row>
        <row r="6975">
          <cell r="H6975" t="str">
            <v>101251005</v>
          </cell>
          <cell r="I6975">
            <v>-1200</v>
          </cell>
        </row>
        <row r="6976">
          <cell r="H6976" t="str">
            <v>101251005</v>
          </cell>
          <cell r="I6976">
            <v>-400</v>
          </cell>
        </row>
        <row r="6977">
          <cell r="H6977" t="str">
            <v>101251005</v>
          </cell>
          <cell r="I6977">
            <v>-400</v>
          </cell>
        </row>
        <row r="6978">
          <cell r="H6978" t="str">
            <v>101251005</v>
          </cell>
          <cell r="I6978">
            <v>-400</v>
          </cell>
        </row>
        <row r="6979">
          <cell r="H6979" t="str">
            <v>101251005</v>
          </cell>
          <cell r="I6979">
            <v>-400</v>
          </cell>
        </row>
        <row r="6980">
          <cell r="H6980" t="str">
            <v>101251005</v>
          </cell>
          <cell r="I6980">
            <v>-400</v>
          </cell>
        </row>
        <row r="6981">
          <cell r="H6981" t="str">
            <v>101251005</v>
          </cell>
          <cell r="I6981">
            <v>-400</v>
          </cell>
        </row>
        <row r="6982">
          <cell r="H6982" t="str">
            <v>101251005</v>
          </cell>
          <cell r="I6982">
            <v>-800</v>
          </cell>
        </row>
        <row r="6983">
          <cell r="H6983" t="str">
            <v>101251005</v>
          </cell>
          <cell r="I6983">
            <v>-1200</v>
          </cell>
        </row>
        <row r="6984">
          <cell r="H6984" t="str">
            <v>101251005</v>
          </cell>
          <cell r="I6984">
            <v>-800</v>
          </cell>
        </row>
        <row r="6985">
          <cell r="H6985" t="str">
            <v>101251005</v>
          </cell>
          <cell r="I6985">
            <v>-400</v>
          </cell>
        </row>
        <row r="6986">
          <cell r="H6986" t="str">
            <v>101251005</v>
          </cell>
          <cell r="I6986">
            <v>-400</v>
          </cell>
        </row>
        <row r="6987">
          <cell r="H6987" t="str">
            <v>101251005</v>
          </cell>
          <cell r="I6987">
            <v>-400</v>
          </cell>
        </row>
        <row r="6988">
          <cell r="H6988" t="str">
            <v>101251005</v>
          </cell>
          <cell r="I6988">
            <v>-400</v>
          </cell>
        </row>
        <row r="6989">
          <cell r="H6989" t="str">
            <v>101251005</v>
          </cell>
          <cell r="I6989">
            <v>-800</v>
          </cell>
        </row>
        <row r="6990">
          <cell r="H6990" t="str">
            <v>101251005</v>
          </cell>
          <cell r="I6990">
            <v>-400</v>
          </cell>
        </row>
        <row r="6991">
          <cell r="H6991" t="str">
            <v>101251005</v>
          </cell>
          <cell r="I6991">
            <v>-1200</v>
          </cell>
        </row>
        <row r="6992">
          <cell r="H6992" t="str">
            <v>101251005</v>
          </cell>
          <cell r="I6992">
            <v>-400</v>
          </cell>
        </row>
        <row r="6993">
          <cell r="H6993" t="str">
            <v>101251005</v>
          </cell>
          <cell r="I6993">
            <v>-800</v>
          </cell>
        </row>
        <row r="6994">
          <cell r="H6994" t="str">
            <v>101251005</v>
          </cell>
          <cell r="I6994">
            <v>-400</v>
          </cell>
        </row>
        <row r="6995">
          <cell r="H6995" t="str">
            <v>101251005</v>
          </cell>
          <cell r="I6995">
            <v>-800</v>
          </cell>
        </row>
        <row r="6996">
          <cell r="H6996" t="str">
            <v>101251005</v>
          </cell>
          <cell r="I6996">
            <v>-400</v>
          </cell>
        </row>
        <row r="6997">
          <cell r="H6997" t="str">
            <v>101251005</v>
          </cell>
          <cell r="I6997">
            <v>-400</v>
          </cell>
        </row>
        <row r="6998">
          <cell r="H6998" t="str">
            <v>101251005</v>
          </cell>
          <cell r="I6998">
            <v>-400</v>
          </cell>
        </row>
        <row r="6999">
          <cell r="H6999" t="str">
            <v>101251005</v>
          </cell>
          <cell r="I6999">
            <v>-400</v>
          </cell>
        </row>
        <row r="7000">
          <cell r="H7000" t="str">
            <v>101251005</v>
          </cell>
          <cell r="I7000">
            <v>-800</v>
          </cell>
        </row>
        <row r="7001">
          <cell r="H7001" t="str">
            <v>101251005</v>
          </cell>
          <cell r="I7001">
            <v>-400</v>
          </cell>
        </row>
        <row r="7002">
          <cell r="H7002" t="str">
            <v>101251005</v>
          </cell>
          <cell r="I7002">
            <v>-400</v>
          </cell>
        </row>
        <row r="7003">
          <cell r="H7003" t="str">
            <v>101251005</v>
          </cell>
          <cell r="I7003">
            <v>-400</v>
          </cell>
        </row>
        <row r="7004">
          <cell r="H7004" t="str">
            <v>101251005</v>
          </cell>
          <cell r="I7004">
            <v>-800</v>
          </cell>
        </row>
        <row r="7005">
          <cell r="H7005" t="str">
            <v>101251005</v>
          </cell>
          <cell r="I7005">
            <v>-400</v>
          </cell>
        </row>
        <row r="7006">
          <cell r="H7006" t="str">
            <v>101251005</v>
          </cell>
          <cell r="I7006">
            <v>-400</v>
          </cell>
        </row>
        <row r="7007">
          <cell r="H7007" t="str">
            <v>101251005</v>
          </cell>
          <cell r="I7007">
            <v>-400</v>
          </cell>
        </row>
        <row r="7008">
          <cell r="H7008" t="str">
            <v>101251005</v>
          </cell>
          <cell r="I7008">
            <v>-800</v>
          </cell>
        </row>
        <row r="7009">
          <cell r="H7009" t="str">
            <v>101251005</v>
          </cell>
          <cell r="I7009">
            <v>-400</v>
          </cell>
        </row>
        <row r="7010">
          <cell r="H7010" t="str">
            <v>101251005</v>
          </cell>
          <cell r="I7010">
            <v>-800</v>
          </cell>
        </row>
        <row r="7011">
          <cell r="H7011" t="str">
            <v>101251005</v>
          </cell>
          <cell r="I7011">
            <v>-400</v>
          </cell>
        </row>
        <row r="7012">
          <cell r="H7012" t="str">
            <v>101251005</v>
          </cell>
          <cell r="I7012">
            <v>-400</v>
          </cell>
        </row>
        <row r="7013">
          <cell r="H7013" t="str">
            <v>101251005</v>
          </cell>
          <cell r="I7013">
            <v>-400</v>
          </cell>
        </row>
        <row r="7014">
          <cell r="H7014" t="str">
            <v>101251005</v>
          </cell>
          <cell r="I7014">
            <v>-400</v>
          </cell>
        </row>
        <row r="7015">
          <cell r="H7015" t="str">
            <v>101251005</v>
          </cell>
          <cell r="I7015">
            <v>-400</v>
          </cell>
        </row>
        <row r="7016">
          <cell r="H7016" t="str">
            <v>101251005</v>
          </cell>
          <cell r="I7016">
            <v>-400</v>
          </cell>
        </row>
        <row r="7017">
          <cell r="H7017" t="str">
            <v>101251005</v>
          </cell>
          <cell r="I7017">
            <v>-400</v>
          </cell>
        </row>
        <row r="7018">
          <cell r="H7018" t="str">
            <v>101251005</v>
          </cell>
          <cell r="I7018">
            <v>-400</v>
          </cell>
        </row>
        <row r="7019">
          <cell r="H7019" t="str">
            <v>101251005</v>
          </cell>
          <cell r="I7019">
            <v>-400</v>
          </cell>
        </row>
        <row r="7020">
          <cell r="H7020" t="str">
            <v>101251005</v>
          </cell>
          <cell r="I7020">
            <v>-800</v>
          </cell>
        </row>
        <row r="7021">
          <cell r="H7021" t="str">
            <v>101251005</v>
          </cell>
          <cell r="I7021">
            <v>-400</v>
          </cell>
        </row>
        <row r="7022">
          <cell r="H7022" t="str">
            <v>101251005</v>
          </cell>
          <cell r="I7022">
            <v>-400</v>
          </cell>
        </row>
        <row r="7023">
          <cell r="H7023" t="str">
            <v>101251005</v>
          </cell>
          <cell r="I7023">
            <v>-400</v>
          </cell>
        </row>
        <row r="7024">
          <cell r="H7024" t="str">
            <v>101251005</v>
          </cell>
          <cell r="I7024">
            <v>-400</v>
          </cell>
        </row>
        <row r="7025">
          <cell r="H7025" t="str">
            <v>101251005</v>
          </cell>
          <cell r="I7025">
            <v>-400</v>
          </cell>
        </row>
        <row r="7026">
          <cell r="H7026" t="str">
            <v>101251005</v>
          </cell>
          <cell r="I7026">
            <v>-400</v>
          </cell>
        </row>
        <row r="7027">
          <cell r="H7027" t="str">
            <v>101251005</v>
          </cell>
          <cell r="I7027">
            <v>-800</v>
          </cell>
        </row>
        <row r="7028">
          <cell r="H7028" t="str">
            <v>101251005</v>
          </cell>
          <cell r="I7028">
            <v>-800</v>
          </cell>
        </row>
        <row r="7029">
          <cell r="H7029" t="str">
            <v>101251005</v>
          </cell>
          <cell r="I7029">
            <v>-400</v>
          </cell>
        </row>
        <row r="7030">
          <cell r="H7030" t="str">
            <v>101251005</v>
          </cell>
          <cell r="I7030">
            <v>-400</v>
          </cell>
        </row>
        <row r="7031">
          <cell r="H7031" t="str">
            <v>101251005</v>
          </cell>
          <cell r="I7031">
            <v>-400</v>
          </cell>
        </row>
        <row r="7032">
          <cell r="H7032" t="str">
            <v>101251005</v>
          </cell>
          <cell r="I7032">
            <v>-400</v>
          </cell>
        </row>
        <row r="7033">
          <cell r="H7033" t="str">
            <v>101251005</v>
          </cell>
          <cell r="I7033">
            <v>-400</v>
          </cell>
        </row>
        <row r="7034">
          <cell r="H7034" t="str">
            <v>101251005</v>
          </cell>
          <cell r="I7034">
            <v>-800</v>
          </cell>
        </row>
        <row r="7035">
          <cell r="H7035" t="str">
            <v>101251005</v>
          </cell>
          <cell r="I7035">
            <v>-528</v>
          </cell>
        </row>
        <row r="7036">
          <cell r="H7036" t="str">
            <v>101251005</v>
          </cell>
          <cell r="I7036">
            <v>-528</v>
          </cell>
        </row>
        <row r="7037">
          <cell r="H7037" t="str">
            <v>101251005</v>
          </cell>
          <cell r="I7037">
            <v>-400</v>
          </cell>
        </row>
        <row r="7038">
          <cell r="H7038" t="str">
            <v>101251005</v>
          </cell>
          <cell r="I7038">
            <v>-800</v>
          </cell>
        </row>
        <row r="7039">
          <cell r="H7039" t="str">
            <v>101251005</v>
          </cell>
          <cell r="I7039">
            <v>-400</v>
          </cell>
        </row>
        <row r="7040">
          <cell r="H7040" t="str">
            <v>101251005</v>
          </cell>
          <cell r="I7040">
            <v>-400</v>
          </cell>
        </row>
        <row r="7041">
          <cell r="H7041" t="str">
            <v>101251005</v>
          </cell>
          <cell r="I7041">
            <v>-400</v>
          </cell>
        </row>
        <row r="7042">
          <cell r="H7042" t="str">
            <v>101251005</v>
          </cell>
          <cell r="I7042">
            <v>-800</v>
          </cell>
        </row>
        <row r="7043">
          <cell r="H7043" t="str">
            <v>101251005</v>
          </cell>
          <cell r="I7043">
            <v>-400</v>
          </cell>
        </row>
        <row r="7044">
          <cell r="H7044" t="str">
            <v>101251005</v>
          </cell>
          <cell r="I7044">
            <v>-400</v>
          </cell>
        </row>
        <row r="7045">
          <cell r="H7045" t="str">
            <v>101251005</v>
          </cell>
          <cell r="I7045">
            <v>-800</v>
          </cell>
        </row>
        <row r="7046">
          <cell r="H7046" t="str">
            <v>101251005</v>
          </cell>
          <cell r="I7046">
            <v>-800</v>
          </cell>
        </row>
        <row r="7047">
          <cell r="H7047" t="str">
            <v>101251005</v>
          </cell>
          <cell r="I7047">
            <v>-400</v>
          </cell>
        </row>
        <row r="7048">
          <cell r="H7048" t="str">
            <v>101251005</v>
          </cell>
          <cell r="I7048">
            <v>-800</v>
          </cell>
        </row>
        <row r="7049">
          <cell r="H7049" t="str">
            <v>101251005</v>
          </cell>
          <cell r="I7049">
            <v>-400</v>
          </cell>
        </row>
        <row r="7050">
          <cell r="H7050" t="str">
            <v>101251005</v>
          </cell>
          <cell r="I7050">
            <v>-400</v>
          </cell>
        </row>
        <row r="7051">
          <cell r="H7051" t="str">
            <v>101251005</v>
          </cell>
          <cell r="I7051">
            <v>-400</v>
          </cell>
        </row>
        <row r="7052">
          <cell r="H7052" t="str">
            <v>101251005</v>
          </cell>
          <cell r="I7052">
            <v>-2112</v>
          </cell>
        </row>
        <row r="7053">
          <cell r="H7053" t="str">
            <v>101251005</v>
          </cell>
          <cell r="I7053">
            <v>-400</v>
          </cell>
        </row>
        <row r="7054">
          <cell r="H7054" t="str">
            <v>101251005</v>
          </cell>
          <cell r="I7054">
            <v>-800</v>
          </cell>
        </row>
        <row r="7055">
          <cell r="H7055" t="str">
            <v>101251005</v>
          </cell>
          <cell r="I7055">
            <v>-400</v>
          </cell>
        </row>
        <row r="7056">
          <cell r="H7056" t="str">
            <v>101251005</v>
          </cell>
          <cell r="I7056">
            <v>-400</v>
          </cell>
        </row>
        <row r="7057">
          <cell r="H7057" t="str">
            <v>101251005</v>
          </cell>
          <cell r="I7057">
            <v>-1584</v>
          </cell>
        </row>
        <row r="7058">
          <cell r="H7058" t="str">
            <v>101251005</v>
          </cell>
          <cell r="I7058">
            <v>-400</v>
          </cell>
        </row>
        <row r="7059">
          <cell r="H7059" t="str">
            <v>101251005</v>
          </cell>
          <cell r="I7059">
            <v>-800</v>
          </cell>
        </row>
        <row r="7060">
          <cell r="H7060" t="str">
            <v>101251005</v>
          </cell>
          <cell r="I7060">
            <v>-800</v>
          </cell>
        </row>
        <row r="7061">
          <cell r="H7061" t="str">
            <v>101251005</v>
          </cell>
          <cell r="I7061">
            <v>-400</v>
          </cell>
        </row>
        <row r="7062">
          <cell r="H7062" t="str">
            <v>101251005</v>
          </cell>
          <cell r="I7062">
            <v>-800</v>
          </cell>
        </row>
        <row r="7063">
          <cell r="H7063" t="str">
            <v>101251005</v>
          </cell>
          <cell r="I7063">
            <v>-400</v>
          </cell>
        </row>
        <row r="7064">
          <cell r="H7064" t="str">
            <v>101251005</v>
          </cell>
          <cell r="I7064">
            <v>-800</v>
          </cell>
        </row>
        <row r="7065">
          <cell r="H7065" t="str">
            <v>101251005</v>
          </cell>
          <cell r="I7065">
            <v>-400</v>
          </cell>
        </row>
        <row r="7066">
          <cell r="H7066" t="str">
            <v>101251005</v>
          </cell>
          <cell r="I7066">
            <v>-1200</v>
          </cell>
        </row>
        <row r="7067">
          <cell r="H7067" t="str">
            <v>101251005</v>
          </cell>
          <cell r="I7067">
            <v>-800</v>
          </cell>
        </row>
        <row r="7068">
          <cell r="H7068" t="str">
            <v>101251005</v>
          </cell>
          <cell r="I7068">
            <v>-800</v>
          </cell>
        </row>
        <row r="7069">
          <cell r="H7069" t="str">
            <v>101251005</v>
          </cell>
          <cell r="I7069">
            <v>-528</v>
          </cell>
        </row>
        <row r="7070">
          <cell r="H7070" t="str">
            <v>101251005</v>
          </cell>
          <cell r="I7070">
            <v>-400</v>
          </cell>
        </row>
        <row r="7071">
          <cell r="H7071" t="str">
            <v>101251005</v>
          </cell>
          <cell r="I7071">
            <v>-400</v>
          </cell>
        </row>
        <row r="7072">
          <cell r="H7072" t="str">
            <v>101251005</v>
          </cell>
          <cell r="I7072">
            <v>-400</v>
          </cell>
        </row>
        <row r="7073">
          <cell r="H7073" t="str">
            <v>101251005</v>
          </cell>
          <cell r="I7073">
            <v>-400</v>
          </cell>
        </row>
        <row r="7074">
          <cell r="H7074" t="str">
            <v>101251005</v>
          </cell>
          <cell r="I7074">
            <v>-400</v>
          </cell>
        </row>
        <row r="7075">
          <cell r="H7075" t="str">
            <v>101251005</v>
          </cell>
          <cell r="I7075">
            <v>-400</v>
          </cell>
        </row>
        <row r="7076">
          <cell r="H7076" t="str">
            <v>101251005</v>
          </cell>
          <cell r="I7076">
            <v>-1200</v>
          </cell>
        </row>
        <row r="7077">
          <cell r="H7077" t="str">
            <v>101251005</v>
          </cell>
          <cell r="I7077">
            <v>-800</v>
          </cell>
        </row>
        <row r="7078">
          <cell r="H7078" t="str">
            <v>101251005</v>
          </cell>
          <cell r="I7078">
            <v>-400</v>
          </cell>
        </row>
        <row r="7079">
          <cell r="H7079" t="str">
            <v>101251005</v>
          </cell>
          <cell r="I7079">
            <v>-400</v>
          </cell>
        </row>
        <row r="7080">
          <cell r="H7080" t="str">
            <v>101251005</v>
          </cell>
          <cell r="I7080">
            <v>-3712</v>
          </cell>
        </row>
        <row r="7081">
          <cell r="H7081" t="str">
            <v>101251005</v>
          </cell>
          <cell r="I7081">
            <v>-800</v>
          </cell>
        </row>
        <row r="7082">
          <cell r="H7082" t="str">
            <v>101251005</v>
          </cell>
          <cell r="I7082">
            <v>-800</v>
          </cell>
        </row>
        <row r="7083">
          <cell r="H7083" t="str">
            <v>101251005</v>
          </cell>
          <cell r="I7083">
            <v>-400</v>
          </cell>
        </row>
        <row r="7084">
          <cell r="H7084" t="str">
            <v>101251005</v>
          </cell>
          <cell r="I7084">
            <v>-400</v>
          </cell>
        </row>
        <row r="7085">
          <cell r="H7085" t="str">
            <v>101251005</v>
          </cell>
          <cell r="I7085">
            <v>-800</v>
          </cell>
        </row>
        <row r="7086">
          <cell r="H7086" t="str">
            <v>101251005</v>
          </cell>
          <cell r="I7086">
            <v>-800</v>
          </cell>
        </row>
        <row r="7087">
          <cell r="H7087" t="str">
            <v>101251005</v>
          </cell>
          <cell r="I7087">
            <v>-800</v>
          </cell>
        </row>
        <row r="7088">
          <cell r="H7088" t="str">
            <v>101251005</v>
          </cell>
          <cell r="I7088">
            <v>-800</v>
          </cell>
        </row>
        <row r="7089">
          <cell r="H7089" t="str">
            <v>101251005</v>
          </cell>
          <cell r="I7089">
            <v>-800</v>
          </cell>
        </row>
        <row r="7090">
          <cell r="H7090" t="str">
            <v>101251005</v>
          </cell>
          <cell r="I7090">
            <v>-1600</v>
          </cell>
        </row>
        <row r="7091">
          <cell r="H7091" t="str">
            <v>101251005</v>
          </cell>
          <cell r="I7091">
            <v>-800</v>
          </cell>
        </row>
        <row r="7092">
          <cell r="H7092" t="str">
            <v>101251005</v>
          </cell>
          <cell r="I7092">
            <v>-1056</v>
          </cell>
        </row>
        <row r="7093">
          <cell r="H7093" t="str">
            <v>101251005</v>
          </cell>
          <cell r="I7093">
            <v>-1056</v>
          </cell>
        </row>
        <row r="7094">
          <cell r="H7094" t="str">
            <v>101251005</v>
          </cell>
          <cell r="I7094">
            <v>-400</v>
          </cell>
        </row>
        <row r="7095">
          <cell r="H7095" t="str">
            <v>101251005</v>
          </cell>
          <cell r="I7095">
            <v>-800</v>
          </cell>
        </row>
        <row r="7096">
          <cell r="H7096" t="str">
            <v>101251005</v>
          </cell>
          <cell r="I7096">
            <v>-1584</v>
          </cell>
        </row>
        <row r="7097">
          <cell r="H7097" t="str">
            <v>101251005</v>
          </cell>
          <cell r="I7097">
            <v>-1056</v>
          </cell>
        </row>
        <row r="7098">
          <cell r="H7098" t="str">
            <v>101251005</v>
          </cell>
          <cell r="I7098">
            <v>-528</v>
          </cell>
        </row>
        <row r="7099">
          <cell r="H7099" t="str">
            <v>101251005</v>
          </cell>
          <cell r="I7099">
            <v>-1056</v>
          </cell>
        </row>
        <row r="7100">
          <cell r="H7100" t="str">
            <v>101251005</v>
          </cell>
          <cell r="I7100">
            <v>-400</v>
          </cell>
        </row>
        <row r="7101">
          <cell r="H7101" t="str">
            <v>101251005</v>
          </cell>
          <cell r="I7101">
            <v>-400</v>
          </cell>
        </row>
        <row r="7102">
          <cell r="H7102" t="str">
            <v>101251005</v>
          </cell>
          <cell r="I7102">
            <v>-800</v>
          </cell>
        </row>
        <row r="7103">
          <cell r="H7103" t="str">
            <v>101251005</v>
          </cell>
          <cell r="I7103">
            <v>-800</v>
          </cell>
        </row>
        <row r="7104">
          <cell r="H7104" t="str">
            <v>101251005</v>
          </cell>
          <cell r="I7104">
            <v>-800</v>
          </cell>
        </row>
        <row r="7105">
          <cell r="H7105" t="str">
            <v>101251005</v>
          </cell>
          <cell r="I7105">
            <v>-800</v>
          </cell>
        </row>
        <row r="7106">
          <cell r="H7106" t="str">
            <v>101251005</v>
          </cell>
          <cell r="I7106">
            <v>-400</v>
          </cell>
        </row>
        <row r="7107">
          <cell r="H7107" t="str">
            <v>101251005</v>
          </cell>
          <cell r="I7107">
            <v>-400</v>
          </cell>
        </row>
        <row r="7108">
          <cell r="H7108" t="str">
            <v>101251005</v>
          </cell>
          <cell r="I7108">
            <v>-800</v>
          </cell>
        </row>
        <row r="7109">
          <cell r="H7109" t="str">
            <v>101251005</v>
          </cell>
          <cell r="I7109">
            <v>-800</v>
          </cell>
        </row>
        <row r="7110">
          <cell r="H7110" t="str">
            <v>101251005</v>
          </cell>
          <cell r="I7110">
            <v>-400</v>
          </cell>
        </row>
        <row r="7111">
          <cell r="H7111" t="str">
            <v>101251005</v>
          </cell>
          <cell r="I7111">
            <v>-800</v>
          </cell>
        </row>
        <row r="7112">
          <cell r="H7112" t="str">
            <v>101251005</v>
          </cell>
          <cell r="I7112">
            <v>-800</v>
          </cell>
        </row>
        <row r="7113">
          <cell r="H7113" t="str">
            <v>101251005</v>
          </cell>
          <cell r="I7113">
            <v>-400</v>
          </cell>
        </row>
        <row r="7114">
          <cell r="H7114" t="str">
            <v>101251005</v>
          </cell>
          <cell r="I7114">
            <v>-528</v>
          </cell>
        </row>
        <row r="7115">
          <cell r="H7115" t="str">
            <v>101251005</v>
          </cell>
          <cell r="I7115">
            <v>-528</v>
          </cell>
        </row>
        <row r="7116">
          <cell r="H7116" t="str">
            <v>101251005</v>
          </cell>
          <cell r="I7116">
            <v>-1600</v>
          </cell>
        </row>
        <row r="7117">
          <cell r="H7117" t="str">
            <v>101251005</v>
          </cell>
          <cell r="I7117">
            <v>-800</v>
          </cell>
        </row>
        <row r="7118">
          <cell r="H7118" t="str">
            <v>101251005</v>
          </cell>
          <cell r="I7118">
            <v>-800</v>
          </cell>
        </row>
        <row r="7119">
          <cell r="H7119" t="str">
            <v>101251005</v>
          </cell>
          <cell r="I7119">
            <v>-400</v>
          </cell>
        </row>
        <row r="7120">
          <cell r="H7120" t="str">
            <v>101251005</v>
          </cell>
          <cell r="I7120">
            <v>-400</v>
          </cell>
        </row>
        <row r="7121">
          <cell r="H7121" t="str">
            <v>101251005</v>
          </cell>
          <cell r="I7121">
            <v>-400</v>
          </cell>
        </row>
        <row r="7122">
          <cell r="H7122" t="str">
            <v>101251005</v>
          </cell>
          <cell r="I7122">
            <v>-400</v>
          </cell>
        </row>
        <row r="7123">
          <cell r="H7123" t="str">
            <v>101251005</v>
          </cell>
          <cell r="I7123">
            <v>-400</v>
          </cell>
        </row>
        <row r="7124">
          <cell r="H7124" t="str">
            <v>101251005</v>
          </cell>
          <cell r="I7124">
            <v>-400</v>
          </cell>
        </row>
        <row r="7125">
          <cell r="H7125" t="str">
            <v>101251005</v>
          </cell>
          <cell r="I7125">
            <v>-800</v>
          </cell>
        </row>
        <row r="7126">
          <cell r="H7126" t="str">
            <v>101251005</v>
          </cell>
          <cell r="I7126">
            <v>-800</v>
          </cell>
        </row>
        <row r="7127">
          <cell r="H7127" t="str">
            <v>101251005</v>
          </cell>
          <cell r="I7127">
            <v>-400</v>
          </cell>
        </row>
        <row r="7128">
          <cell r="H7128" t="str">
            <v>101251005</v>
          </cell>
          <cell r="I7128">
            <v>-400</v>
          </cell>
        </row>
        <row r="7129">
          <cell r="H7129" t="str">
            <v>101251005</v>
          </cell>
          <cell r="I7129">
            <v>-800</v>
          </cell>
        </row>
        <row r="7130">
          <cell r="H7130" t="str">
            <v>101251005</v>
          </cell>
          <cell r="I7130">
            <v>-400</v>
          </cell>
        </row>
        <row r="7131">
          <cell r="H7131" t="str">
            <v>101251005</v>
          </cell>
          <cell r="I7131">
            <v>-400</v>
          </cell>
        </row>
        <row r="7132">
          <cell r="H7132" t="str">
            <v>101251005</v>
          </cell>
          <cell r="I7132">
            <v>-400</v>
          </cell>
        </row>
        <row r="7133">
          <cell r="H7133" t="str">
            <v>101251005</v>
          </cell>
          <cell r="I7133">
            <v>-400</v>
          </cell>
        </row>
        <row r="7134">
          <cell r="H7134" t="str">
            <v>101251005</v>
          </cell>
          <cell r="I7134">
            <v>-400</v>
          </cell>
        </row>
        <row r="7135">
          <cell r="H7135" t="str">
            <v>101251005</v>
          </cell>
          <cell r="I7135">
            <v>-400</v>
          </cell>
        </row>
        <row r="7136">
          <cell r="H7136" t="str">
            <v>101251005</v>
          </cell>
          <cell r="I7136">
            <v>-400</v>
          </cell>
        </row>
        <row r="7137">
          <cell r="H7137" t="str">
            <v>101251005</v>
          </cell>
          <cell r="I7137">
            <v>-400</v>
          </cell>
        </row>
        <row r="7138">
          <cell r="H7138" t="str">
            <v>101251005</v>
          </cell>
          <cell r="I7138">
            <v>-800</v>
          </cell>
        </row>
        <row r="7139">
          <cell r="H7139" t="str">
            <v>101251005</v>
          </cell>
          <cell r="I7139">
            <v>-400</v>
          </cell>
        </row>
        <row r="7140">
          <cell r="H7140" t="str">
            <v>101251005</v>
          </cell>
          <cell r="I7140">
            <v>-400</v>
          </cell>
        </row>
        <row r="7141">
          <cell r="H7141" t="str">
            <v>101251005</v>
          </cell>
          <cell r="I7141">
            <v>-400</v>
          </cell>
        </row>
        <row r="7142">
          <cell r="H7142" t="str">
            <v>101251005</v>
          </cell>
          <cell r="I7142">
            <v>-400</v>
          </cell>
        </row>
        <row r="7143">
          <cell r="H7143" t="str">
            <v>101251005</v>
          </cell>
          <cell r="I7143">
            <v>-800</v>
          </cell>
        </row>
        <row r="7144">
          <cell r="H7144" t="str">
            <v>101251005</v>
          </cell>
          <cell r="I7144">
            <v>-800</v>
          </cell>
        </row>
        <row r="7145">
          <cell r="H7145" t="str">
            <v>101251005</v>
          </cell>
          <cell r="I7145">
            <v>-1600</v>
          </cell>
        </row>
        <row r="7146">
          <cell r="H7146" t="str">
            <v>101251005</v>
          </cell>
          <cell r="I7146">
            <v>-400</v>
          </cell>
        </row>
        <row r="7147">
          <cell r="H7147" t="str">
            <v>101251005</v>
          </cell>
          <cell r="I7147">
            <v>-800</v>
          </cell>
        </row>
        <row r="7148">
          <cell r="H7148" t="str">
            <v>101251005</v>
          </cell>
          <cell r="I7148">
            <v>-400</v>
          </cell>
        </row>
        <row r="7149">
          <cell r="H7149" t="str">
            <v>101251005</v>
          </cell>
          <cell r="I7149">
            <v>-400</v>
          </cell>
        </row>
        <row r="7150">
          <cell r="H7150" t="str">
            <v>101251005</v>
          </cell>
          <cell r="I7150">
            <v>-800</v>
          </cell>
        </row>
        <row r="7151">
          <cell r="H7151" t="str">
            <v>101251005</v>
          </cell>
          <cell r="I7151">
            <v>-800</v>
          </cell>
        </row>
        <row r="7152">
          <cell r="H7152" t="str">
            <v>101251005</v>
          </cell>
          <cell r="I7152">
            <v>-400</v>
          </cell>
        </row>
        <row r="7153">
          <cell r="H7153" t="str">
            <v>101251005</v>
          </cell>
          <cell r="I7153">
            <v>-800</v>
          </cell>
        </row>
        <row r="7154">
          <cell r="H7154" t="str">
            <v>101251005</v>
          </cell>
          <cell r="I7154">
            <v>-800</v>
          </cell>
        </row>
        <row r="7155">
          <cell r="H7155" t="str">
            <v>101251005</v>
          </cell>
          <cell r="I7155">
            <v>-400</v>
          </cell>
        </row>
        <row r="7156">
          <cell r="H7156" t="str">
            <v>101251005</v>
          </cell>
          <cell r="I7156">
            <v>-400</v>
          </cell>
        </row>
        <row r="7157">
          <cell r="H7157" t="str">
            <v>101251005</v>
          </cell>
          <cell r="I7157">
            <v>-800</v>
          </cell>
        </row>
        <row r="7158">
          <cell r="H7158" t="str">
            <v>101251005</v>
          </cell>
          <cell r="I7158">
            <v>-400</v>
          </cell>
        </row>
        <row r="7159">
          <cell r="H7159" t="str">
            <v>101251005</v>
          </cell>
          <cell r="I7159">
            <v>-800</v>
          </cell>
        </row>
        <row r="7160">
          <cell r="H7160" t="str">
            <v>101251005</v>
          </cell>
          <cell r="I7160">
            <v>-400</v>
          </cell>
        </row>
        <row r="7161">
          <cell r="H7161" t="str">
            <v>101251005</v>
          </cell>
          <cell r="I7161">
            <v>-1200</v>
          </cell>
        </row>
        <row r="7162">
          <cell r="H7162" t="str">
            <v>101251005</v>
          </cell>
          <cell r="I7162">
            <v>-800</v>
          </cell>
        </row>
        <row r="7163">
          <cell r="H7163" t="str">
            <v>101251005</v>
          </cell>
          <cell r="I7163">
            <v>-400</v>
          </cell>
        </row>
        <row r="7164">
          <cell r="H7164" t="str">
            <v>101251005</v>
          </cell>
          <cell r="I7164">
            <v>-400</v>
          </cell>
        </row>
        <row r="7165">
          <cell r="H7165" t="str">
            <v>101251005</v>
          </cell>
          <cell r="I7165">
            <v>-400</v>
          </cell>
        </row>
        <row r="7166">
          <cell r="H7166" t="str">
            <v>101251005</v>
          </cell>
          <cell r="I7166">
            <v>-400</v>
          </cell>
        </row>
        <row r="7167">
          <cell r="H7167" t="str">
            <v>101251005</v>
          </cell>
          <cell r="I7167">
            <v>-800</v>
          </cell>
        </row>
        <row r="7168">
          <cell r="H7168" t="str">
            <v>101251005</v>
          </cell>
          <cell r="I7168">
            <v>-5600</v>
          </cell>
        </row>
        <row r="7169">
          <cell r="H7169" t="str">
            <v>101251005</v>
          </cell>
          <cell r="I7169">
            <v>-400</v>
          </cell>
        </row>
        <row r="7170">
          <cell r="H7170" t="str">
            <v>101251005</v>
          </cell>
          <cell r="I7170">
            <v>-400</v>
          </cell>
        </row>
        <row r="7171">
          <cell r="H7171" t="str">
            <v>101251005</v>
          </cell>
          <cell r="I7171">
            <v>-400</v>
          </cell>
        </row>
        <row r="7172">
          <cell r="H7172" t="str">
            <v>101251005</v>
          </cell>
          <cell r="I7172">
            <v>-400</v>
          </cell>
        </row>
        <row r="7173">
          <cell r="H7173" t="str">
            <v>101251005</v>
          </cell>
          <cell r="I7173">
            <v>-800</v>
          </cell>
        </row>
        <row r="7174">
          <cell r="H7174" t="str">
            <v>101251005</v>
          </cell>
          <cell r="I7174">
            <v>-800</v>
          </cell>
        </row>
        <row r="7175">
          <cell r="H7175" t="str">
            <v>101251005</v>
          </cell>
          <cell r="I7175">
            <v>-400</v>
          </cell>
        </row>
        <row r="7176">
          <cell r="H7176" t="str">
            <v>101251005</v>
          </cell>
          <cell r="I7176">
            <v>-400</v>
          </cell>
        </row>
        <row r="7177">
          <cell r="H7177" t="str">
            <v>101251005</v>
          </cell>
          <cell r="I7177">
            <v>-400</v>
          </cell>
        </row>
        <row r="7178">
          <cell r="H7178" t="str">
            <v>101251005</v>
          </cell>
          <cell r="I7178">
            <v>-800</v>
          </cell>
        </row>
        <row r="7179">
          <cell r="H7179" t="str">
            <v>101251005</v>
          </cell>
          <cell r="I7179">
            <v>-400</v>
          </cell>
        </row>
        <row r="7180">
          <cell r="H7180" t="str">
            <v>101251005</v>
          </cell>
          <cell r="I7180">
            <v>-400</v>
          </cell>
        </row>
        <row r="7181">
          <cell r="H7181" t="str">
            <v>101251005</v>
          </cell>
          <cell r="I7181">
            <v>-400</v>
          </cell>
        </row>
        <row r="7182">
          <cell r="H7182" t="str">
            <v>101251005</v>
          </cell>
          <cell r="I7182">
            <v>-400</v>
          </cell>
        </row>
        <row r="7183">
          <cell r="H7183" t="str">
            <v>101251005</v>
          </cell>
          <cell r="I7183">
            <v>-800</v>
          </cell>
        </row>
        <row r="7184">
          <cell r="H7184" t="str">
            <v>101251005</v>
          </cell>
          <cell r="I7184">
            <v>-800</v>
          </cell>
        </row>
        <row r="7185">
          <cell r="H7185" t="str">
            <v>101251005</v>
          </cell>
          <cell r="I7185">
            <v>-400</v>
          </cell>
        </row>
        <row r="7186">
          <cell r="H7186" t="str">
            <v>101251005</v>
          </cell>
          <cell r="I7186">
            <v>-400</v>
          </cell>
        </row>
        <row r="7187">
          <cell r="H7187" t="str">
            <v>101251005</v>
          </cell>
          <cell r="I7187">
            <v>-800</v>
          </cell>
        </row>
        <row r="7188">
          <cell r="H7188" t="str">
            <v>101251005</v>
          </cell>
          <cell r="I7188">
            <v>-400</v>
          </cell>
        </row>
        <row r="7189">
          <cell r="H7189" t="str">
            <v>101251005</v>
          </cell>
          <cell r="I7189">
            <v>-400</v>
          </cell>
        </row>
        <row r="7190">
          <cell r="H7190" t="str">
            <v>101251005</v>
          </cell>
          <cell r="I7190">
            <v>-400</v>
          </cell>
        </row>
        <row r="7191">
          <cell r="H7191" t="str">
            <v>101251005</v>
          </cell>
          <cell r="I7191">
            <v>-800</v>
          </cell>
        </row>
        <row r="7192">
          <cell r="H7192" t="str">
            <v>101251005</v>
          </cell>
          <cell r="I7192">
            <v>-800</v>
          </cell>
        </row>
        <row r="7193">
          <cell r="H7193" t="str">
            <v>101251005</v>
          </cell>
          <cell r="I7193">
            <v>-400</v>
          </cell>
        </row>
        <row r="7194">
          <cell r="H7194" t="str">
            <v>101251005</v>
          </cell>
          <cell r="I7194">
            <v>-400</v>
          </cell>
        </row>
        <row r="7195">
          <cell r="H7195" t="str">
            <v>101251005</v>
          </cell>
          <cell r="I7195">
            <v>-800</v>
          </cell>
        </row>
        <row r="7196">
          <cell r="H7196" t="str">
            <v>101251005</v>
          </cell>
          <cell r="I7196">
            <v>-400</v>
          </cell>
        </row>
        <row r="7197">
          <cell r="H7197" t="str">
            <v>101251005</v>
          </cell>
          <cell r="I7197">
            <v>-400</v>
          </cell>
        </row>
        <row r="7198">
          <cell r="H7198" t="str">
            <v>101251005</v>
          </cell>
          <cell r="I7198">
            <v>-400</v>
          </cell>
        </row>
        <row r="7199">
          <cell r="H7199" t="str">
            <v>101251005</v>
          </cell>
          <cell r="I7199">
            <v>-400</v>
          </cell>
        </row>
        <row r="7200">
          <cell r="H7200" t="str">
            <v>101251005</v>
          </cell>
          <cell r="I7200">
            <v>-800</v>
          </cell>
        </row>
        <row r="7201">
          <cell r="H7201" t="str">
            <v>101251005</v>
          </cell>
          <cell r="I7201">
            <v>-800</v>
          </cell>
        </row>
        <row r="7202">
          <cell r="H7202" t="str">
            <v>101251005</v>
          </cell>
          <cell r="I7202">
            <v>-800</v>
          </cell>
        </row>
        <row r="7203">
          <cell r="H7203" t="str">
            <v>101251005</v>
          </cell>
          <cell r="I7203">
            <v>-400</v>
          </cell>
        </row>
        <row r="7204">
          <cell r="H7204" t="str">
            <v>101251005</v>
          </cell>
          <cell r="I7204">
            <v>-400</v>
          </cell>
        </row>
        <row r="7205">
          <cell r="H7205" t="str">
            <v>101251005</v>
          </cell>
          <cell r="I7205">
            <v>-400</v>
          </cell>
        </row>
        <row r="7206">
          <cell r="H7206" t="str">
            <v>101251005</v>
          </cell>
          <cell r="I7206">
            <v>-400</v>
          </cell>
        </row>
        <row r="7207">
          <cell r="H7207" t="str">
            <v>101251005</v>
          </cell>
          <cell r="I7207">
            <v>-800</v>
          </cell>
        </row>
        <row r="7208">
          <cell r="H7208" t="str">
            <v>101251005</v>
          </cell>
          <cell r="I7208">
            <v>-400</v>
          </cell>
        </row>
        <row r="7209">
          <cell r="H7209" t="str">
            <v>101251005</v>
          </cell>
          <cell r="I7209">
            <v>-400</v>
          </cell>
        </row>
        <row r="7210">
          <cell r="H7210" t="str">
            <v>101251005</v>
          </cell>
          <cell r="I7210">
            <v>-400</v>
          </cell>
        </row>
        <row r="7211">
          <cell r="H7211" t="str">
            <v>101251005</v>
          </cell>
          <cell r="I7211">
            <v>-2720</v>
          </cell>
        </row>
        <row r="7212">
          <cell r="H7212" t="str">
            <v>101251005</v>
          </cell>
          <cell r="I7212">
            <v>-800</v>
          </cell>
        </row>
        <row r="7213">
          <cell r="H7213" t="str">
            <v>101251005</v>
          </cell>
          <cell r="I7213">
            <v>-400</v>
          </cell>
        </row>
        <row r="7214">
          <cell r="H7214" t="str">
            <v>101251005</v>
          </cell>
          <cell r="I7214">
            <v>-400</v>
          </cell>
        </row>
        <row r="7215">
          <cell r="H7215" t="str">
            <v>101251005</v>
          </cell>
          <cell r="I7215">
            <v>-320</v>
          </cell>
        </row>
        <row r="7216">
          <cell r="H7216" t="str">
            <v>101251005</v>
          </cell>
          <cell r="I7216">
            <v>-320</v>
          </cell>
        </row>
        <row r="7217">
          <cell r="H7217" t="str">
            <v>101251005</v>
          </cell>
          <cell r="I7217">
            <v>-400</v>
          </cell>
        </row>
        <row r="7218">
          <cell r="H7218" t="str">
            <v>101251005</v>
          </cell>
          <cell r="I7218">
            <v>-320</v>
          </cell>
        </row>
        <row r="7219">
          <cell r="H7219" t="str">
            <v>101251005</v>
          </cell>
          <cell r="I7219">
            <v>-400</v>
          </cell>
        </row>
        <row r="7220">
          <cell r="H7220" t="str">
            <v>101251005</v>
          </cell>
          <cell r="I7220">
            <v>-400</v>
          </cell>
        </row>
        <row r="7221">
          <cell r="H7221" t="str">
            <v>101251005</v>
          </cell>
          <cell r="I7221">
            <v>-400</v>
          </cell>
        </row>
        <row r="7222">
          <cell r="H7222" t="str">
            <v>101251005</v>
          </cell>
          <cell r="I7222">
            <v>-400</v>
          </cell>
        </row>
        <row r="7223">
          <cell r="H7223" t="str">
            <v>101251005</v>
          </cell>
          <cell r="I7223">
            <v>-800</v>
          </cell>
        </row>
        <row r="7224">
          <cell r="H7224" t="str">
            <v>101251005</v>
          </cell>
          <cell r="I7224">
            <v>-400</v>
          </cell>
        </row>
        <row r="7225">
          <cell r="H7225" t="str">
            <v>101251005</v>
          </cell>
          <cell r="I7225">
            <v>-400</v>
          </cell>
        </row>
        <row r="7226">
          <cell r="H7226" t="str">
            <v>101251005</v>
          </cell>
          <cell r="I7226">
            <v>-400</v>
          </cell>
        </row>
        <row r="7227">
          <cell r="H7227" t="str">
            <v>101251005</v>
          </cell>
          <cell r="I7227">
            <v>-1600</v>
          </cell>
        </row>
        <row r="7228">
          <cell r="H7228" t="str">
            <v>101251005</v>
          </cell>
          <cell r="I7228">
            <v>-400</v>
          </cell>
        </row>
        <row r="7229">
          <cell r="H7229" t="str">
            <v>101251005</v>
          </cell>
          <cell r="I7229">
            <v>-800</v>
          </cell>
        </row>
        <row r="7230">
          <cell r="H7230" t="str">
            <v>101251005</v>
          </cell>
          <cell r="I7230">
            <v>-400</v>
          </cell>
        </row>
        <row r="7231">
          <cell r="H7231" t="str">
            <v>101251005</v>
          </cell>
          <cell r="I7231">
            <v>-800</v>
          </cell>
        </row>
        <row r="7232">
          <cell r="H7232" t="str">
            <v>101251005</v>
          </cell>
          <cell r="I7232">
            <v>-800</v>
          </cell>
        </row>
        <row r="7233">
          <cell r="H7233" t="str">
            <v>101251005</v>
          </cell>
          <cell r="I7233">
            <v>2159173</v>
          </cell>
        </row>
        <row r="7234">
          <cell r="H7234" t="str">
            <v>101251005</v>
          </cell>
          <cell r="I7234">
            <v>-800</v>
          </cell>
        </row>
        <row r="7235">
          <cell r="H7235" t="str">
            <v>101251005</v>
          </cell>
          <cell r="I7235">
            <v>-1600</v>
          </cell>
        </row>
        <row r="7236">
          <cell r="H7236" t="str">
            <v>101251005</v>
          </cell>
          <cell r="I7236">
            <v>-800</v>
          </cell>
        </row>
        <row r="7237">
          <cell r="H7237" t="str">
            <v>101251005</v>
          </cell>
          <cell r="I7237">
            <v>-800</v>
          </cell>
        </row>
        <row r="7238">
          <cell r="H7238" t="str">
            <v>101251005</v>
          </cell>
          <cell r="I7238">
            <v>-400</v>
          </cell>
        </row>
        <row r="7239">
          <cell r="H7239" t="str">
            <v>101251005</v>
          </cell>
          <cell r="I7239">
            <v>-800</v>
          </cell>
        </row>
        <row r="7240">
          <cell r="H7240" t="str">
            <v>101251005</v>
          </cell>
          <cell r="I7240">
            <v>-800</v>
          </cell>
        </row>
        <row r="7241">
          <cell r="H7241" t="str">
            <v>101251005</v>
          </cell>
          <cell r="I7241">
            <v>-110976</v>
          </cell>
        </row>
        <row r="7242">
          <cell r="H7242" t="str">
            <v>101251005</v>
          </cell>
          <cell r="I7242">
            <v>-1701391</v>
          </cell>
        </row>
        <row r="7243">
          <cell r="H7243" t="str">
            <v>101251005</v>
          </cell>
          <cell r="I7243">
            <v>-753559</v>
          </cell>
        </row>
        <row r="7244">
          <cell r="H7244" t="str">
            <v>101251005</v>
          </cell>
          <cell r="I7244">
            <v>-1056</v>
          </cell>
        </row>
        <row r="7245">
          <cell r="H7245" t="str">
            <v>101251005</v>
          </cell>
          <cell r="I7245">
            <v>-1326730</v>
          </cell>
        </row>
        <row r="7246">
          <cell r="H7246" t="str">
            <v>101251005</v>
          </cell>
          <cell r="I7246">
            <v>-800</v>
          </cell>
        </row>
        <row r="7247">
          <cell r="H7247" t="str">
            <v>101251005</v>
          </cell>
          <cell r="I7247">
            <v>-800</v>
          </cell>
        </row>
        <row r="7248">
          <cell r="H7248" t="str">
            <v>101251005</v>
          </cell>
          <cell r="I7248">
            <v>-2112</v>
          </cell>
        </row>
        <row r="7249">
          <cell r="H7249" t="str">
            <v>101251005</v>
          </cell>
          <cell r="I7249">
            <v>-800</v>
          </cell>
        </row>
        <row r="7250">
          <cell r="H7250" t="str">
            <v>101251005</v>
          </cell>
          <cell r="I7250">
            <v>-800</v>
          </cell>
        </row>
        <row r="7251">
          <cell r="H7251" t="str">
            <v>101251005</v>
          </cell>
          <cell r="I7251">
            <v>-400</v>
          </cell>
        </row>
        <row r="7252">
          <cell r="H7252" t="str">
            <v>101251005</v>
          </cell>
          <cell r="I7252">
            <v>-320</v>
          </cell>
        </row>
        <row r="7253">
          <cell r="H7253" t="str">
            <v>101251005</v>
          </cell>
          <cell r="I7253">
            <v>-320</v>
          </cell>
        </row>
        <row r="7254">
          <cell r="H7254" t="str">
            <v>101251005</v>
          </cell>
          <cell r="I7254">
            <v>-960</v>
          </cell>
        </row>
        <row r="7255">
          <cell r="H7255" t="str">
            <v>101251005</v>
          </cell>
          <cell r="I7255">
            <v>-320</v>
          </cell>
        </row>
        <row r="7256">
          <cell r="H7256" t="str">
            <v>101251005</v>
          </cell>
          <cell r="I7256">
            <v>-320</v>
          </cell>
        </row>
        <row r="7257">
          <cell r="H7257" t="str">
            <v>101251005</v>
          </cell>
          <cell r="I7257">
            <v>-320</v>
          </cell>
        </row>
        <row r="7258">
          <cell r="H7258" t="str">
            <v>101251005</v>
          </cell>
          <cell r="I7258">
            <v>-320</v>
          </cell>
        </row>
        <row r="7259">
          <cell r="H7259" t="str">
            <v>101251005</v>
          </cell>
          <cell r="I7259">
            <v>-320</v>
          </cell>
        </row>
        <row r="7260">
          <cell r="H7260" t="str">
            <v>101251005</v>
          </cell>
          <cell r="I7260">
            <v>-800</v>
          </cell>
        </row>
        <row r="7261">
          <cell r="H7261" t="str">
            <v>101251005</v>
          </cell>
          <cell r="I7261">
            <v>-320</v>
          </cell>
        </row>
        <row r="7262">
          <cell r="H7262" t="str">
            <v>101251005</v>
          </cell>
          <cell r="I7262">
            <v>-320</v>
          </cell>
        </row>
        <row r="7263">
          <cell r="H7263" t="str">
            <v>101251005</v>
          </cell>
          <cell r="I7263">
            <v>-320</v>
          </cell>
        </row>
        <row r="7264">
          <cell r="H7264" t="str">
            <v>101251005</v>
          </cell>
          <cell r="I7264">
            <v>-320</v>
          </cell>
        </row>
        <row r="7265">
          <cell r="H7265" t="str">
            <v>101251005</v>
          </cell>
          <cell r="I7265">
            <v>-320</v>
          </cell>
        </row>
        <row r="7266">
          <cell r="H7266" t="str">
            <v>101251005</v>
          </cell>
          <cell r="I7266">
            <v>-320</v>
          </cell>
        </row>
        <row r="7267">
          <cell r="H7267" t="str">
            <v>101251005</v>
          </cell>
          <cell r="I7267">
            <v>-320</v>
          </cell>
        </row>
        <row r="7268">
          <cell r="H7268" t="str">
            <v>101251005</v>
          </cell>
          <cell r="I7268">
            <v>-320</v>
          </cell>
        </row>
        <row r="7269">
          <cell r="H7269" t="str">
            <v>101251005</v>
          </cell>
          <cell r="I7269">
            <v>-320</v>
          </cell>
        </row>
        <row r="7270">
          <cell r="H7270" t="str">
            <v>101251005</v>
          </cell>
          <cell r="I7270">
            <v>-320</v>
          </cell>
        </row>
        <row r="7271">
          <cell r="H7271" t="str">
            <v>101251005</v>
          </cell>
          <cell r="I7271">
            <v>-320</v>
          </cell>
        </row>
        <row r="7272">
          <cell r="H7272" t="str">
            <v>101251005</v>
          </cell>
          <cell r="I7272">
            <v>-320</v>
          </cell>
        </row>
        <row r="7273">
          <cell r="H7273" t="str">
            <v>101251005</v>
          </cell>
          <cell r="I7273">
            <v>-320</v>
          </cell>
        </row>
        <row r="7274">
          <cell r="H7274" t="str">
            <v>101251005</v>
          </cell>
          <cell r="I7274">
            <v>-320</v>
          </cell>
        </row>
        <row r="7275">
          <cell r="H7275" t="str">
            <v>101251005</v>
          </cell>
          <cell r="I7275">
            <v>-320</v>
          </cell>
        </row>
        <row r="7276">
          <cell r="H7276" t="str">
            <v>102251005</v>
          </cell>
          <cell r="I7276">
            <v>-800</v>
          </cell>
        </row>
        <row r="7277">
          <cell r="H7277" t="str">
            <v>102251005</v>
          </cell>
          <cell r="I7277">
            <v>-800</v>
          </cell>
        </row>
        <row r="7278">
          <cell r="H7278" t="str">
            <v>102251005</v>
          </cell>
          <cell r="I7278">
            <v>-800</v>
          </cell>
        </row>
        <row r="7279">
          <cell r="H7279" t="str">
            <v>102251005</v>
          </cell>
          <cell r="I7279">
            <v>-800</v>
          </cell>
        </row>
        <row r="7280">
          <cell r="H7280" t="str">
            <v>102251005</v>
          </cell>
          <cell r="I7280">
            <v>-400</v>
          </cell>
        </row>
        <row r="7281">
          <cell r="H7281" t="str">
            <v>102251005</v>
          </cell>
          <cell r="I7281">
            <v>-800</v>
          </cell>
        </row>
        <row r="7282">
          <cell r="H7282" t="str">
            <v>102251005</v>
          </cell>
          <cell r="I7282">
            <v>-800</v>
          </cell>
        </row>
        <row r="7283">
          <cell r="H7283" t="str">
            <v>102251005</v>
          </cell>
          <cell r="I7283">
            <v>-800</v>
          </cell>
        </row>
        <row r="7284">
          <cell r="H7284" t="str">
            <v>102251005</v>
          </cell>
          <cell r="I7284">
            <v>-800</v>
          </cell>
        </row>
        <row r="7285">
          <cell r="H7285" t="str">
            <v>102251005</v>
          </cell>
          <cell r="I7285">
            <v>-320</v>
          </cell>
        </row>
        <row r="7286">
          <cell r="H7286" t="str">
            <v>102251005</v>
          </cell>
          <cell r="I7286">
            <v>-800</v>
          </cell>
        </row>
        <row r="7287">
          <cell r="H7287" t="str">
            <v>102251005</v>
          </cell>
          <cell r="I7287">
            <v>-400</v>
          </cell>
        </row>
        <row r="7288">
          <cell r="H7288" t="str">
            <v>102251005</v>
          </cell>
          <cell r="I7288">
            <v>-800</v>
          </cell>
        </row>
        <row r="7289">
          <cell r="H7289" t="str">
            <v>102251005</v>
          </cell>
          <cell r="I7289">
            <v>-800</v>
          </cell>
        </row>
        <row r="7290">
          <cell r="H7290" t="str">
            <v>102251005</v>
          </cell>
          <cell r="I7290">
            <v>-800</v>
          </cell>
        </row>
        <row r="7291">
          <cell r="H7291" t="str">
            <v>102251005</v>
          </cell>
          <cell r="I7291">
            <v>-800</v>
          </cell>
        </row>
        <row r="7292">
          <cell r="H7292" t="str">
            <v>102251005</v>
          </cell>
          <cell r="I7292">
            <v>-800</v>
          </cell>
        </row>
        <row r="7293">
          <cell r="H7293" t="str">
            <v>102251005</v>
          </cell>
          <cell r="I7293">
            <v>-800</v>
          </cell>
        </row>
        <row r="7294">
          <cell r="H7294" t="str">
            <v>102251005</v>
          </cell>
          <cell r="I7294">
            <v>-800</v>
          </cell>
        </row>
        <row r="7295">
          <cell r="H7295" t="str">
            <v>102251005</v>
          </cell>
          <cell r="I7295">
            <v>-800</v>
          </cell>
        </row>
        <row r="7296">
          <cell r="H7296" t="str">
            <v>102251005</v>
          </cell>
          <cell r="I7296">
            <v>-1056</v>
          </cell>
        </row>
        <row r="7297">
          <cell r="H7297" t="str">
            <v>102251005</v>
          </cell>
          <cell r="I7297">
            <v>-400</v>
          </cell>
        </row>
        <row r="7298">
          <cell r="H7298" t="str">
            <v>102251005</v>
          </cell>
          <cell r="I7298">
            <v>-800</v>
          </cell>
        </row>
        <row r="7299">
          <cell r="H7299" t="str">
            <v>102251005</v>
          </cell>
          <cell r="I7299">
            <v>-800</v>
          </cell>
        </row>
        <row r="7300">
          <cell r="H7300" t="str">
            <v>102251005</v>
          </cell>
          <cell r="I7300">
            <v>-400</v>
          </cell>
        </row>
        <row r="7301">
          <cell r="H7301" t="str">
            <v>102251005</v>
          </cell>
          <cell r="I7301">
            <v>-800</v>
          </cell>
        </row>
        <row r="7302">
          <cell r="H7302" t="str">
            <v>102251005</v>
          </cell>
          <cell r="I7302">
            <v>-800</v>
          </cell>
        </row>
        <row r="7303">
          <cell r="H7303" t="str">
            <v>102251005</v>
          </cell>
          <cell r="I7303">
            <v>-800</v>
          </cell>
        </row>
        <row r="7304">
          <cell r="H7304" t="str">
            <v>102251005</v>
          </cell>
          <cell r="I7304">
            <v>-800</v>
          </cell>
        </row>
        <row r="7305">
          <cell r="H7305" t="str">
            <v>102251005</v>
          </cell>
          <cell r="I7305">
            <v>-800</v>
          </cell>
        </row>
        <row r="7306">
          <cell r="H7306" t="str">
            <v>102251005</v>
          </cell>
          <cell r="I7306">
            <v>-1056</v>
          </cell>
        </row>
        <row r="7307">
          <cell r="H7307" t="str">
            <v>102251005</v>
          </cell>
          <cell r="I7307">
            <v>-1056</v>
          </cell>
        </row>
        <row r="7308">
          <cell r="H7308" t="str">
            <v>102251005</v>
          </cell>
          <cell r="I7308">
            <v>-800</v>
          </cell>
        </row>
        <row r="7309">
          <cell r="H7309" t="str">
            <v>102251005</v>
          </cell>
          <cell r="I7309">
            <v>-800</v>
          </cell>
        </row>
        <row r="7310">
          <cell r="H7310" t="str">
            <v>102251005</v>
          </cell>
          <cell r="I7310">
            <v>-400</v>
          </cell>
        </row>
        <row r="7311">
          <cell r="H7311" t="str">
            <v>102251005</v>
          </cell>
          <cell r="I7311">
            <v>-800</v>
          </cell>
        </row>
        <row r="7312">
          <cell r="H7312" t="str">
            <v>102251005</v>
          </cell>
          <cell r="I7312">
            <v>-800</v>
          </cell>
        </row>
        <row r="7313">
          <cell r="H7313" t="str">
            <v>102251005</v>
          </cell>
          <cell r="I7313">
            <v>-800</v>
          </cell>
        </row>
        <row r="7314">
          <cell r="H7314" t="str">
            <v>102251005</v>
          </cell>
          <cell r="I7314">
            <v>-800</v>
          </cell>
        </row>
        <row r="7315">
          <cell r="H7315" t="str">
            <v>102251005</v>
          </cell>
          <cell r="I7315">
            <v>-800</v>
          </cell>
        </row>
        <row r="7316">
          <cell r="H7316" t="str">
            <v>102251005</v>
          </cell>
          <cell r="I7316">
            <v>-400</v>
          </cell>
        </row>
        <row r="7317">
          <cell r="H7317" t="str">
            <v>102251005</v>
          </cell>
          <cell r="I7317">
            <v>-800</v>
          </cell>
        </row>
        <row r="7318">
          <cell r="H7318" t="str">
            <v>102251005</v>
          </cell>
          <cell r="I7318">
            <v>-800</v>
          </cell>
        </row>
        <row r="7319">
          <cell r="H7319" t="str">
            <v>102251005</v>
          </cell>
          <cell r="I7319">
            <v>-400</v>
          </cell>
        </row>
        <row r="7320">
          <cell r="H7320" t="str">
            <v>102251005</v>
          </cell>
          <cell r="I7320">
            <v>-800</v>
          </cell>
        </row>
        <row r="7321">
          <cell r="H7321" t="str">
            <v>102251005</v>
          </cell>
          <cell r="I7321">
            <v>-400</v>
          </cell>
        </row>
        <row r="7322">
          <cell r="H7322" t="str">
            <v>102251005</v>
          </cell>
          <cell r="I7322">
            <v>-400</v>
          </cell>
        </row>
        <row r="7323">
          <cell r="H7323" t="str">
            <v>102251005</v>
          </cell>
          <cell r="I7323">
            <v>-800</v>
          </cell>
        </row>
        <row r="7324">
          <cell r="H7324" t="str">
            <v>102251005</v>
          </cell>
          <cell r="I7324">
            <v>-1600</v>
          </cell>
        </row>
        <row r="7325">
          <cell r="H7325" t="str">
            <v>102251005</v>
          </cell>
          <cell r="I7325">
            <v>-1600</v>
          </cell>
        </row>
        <row r="7326">
          <cell r="H7326" t="str">
            <v>102251005</v>
          </cell>
          <cell r="I7326">
            <v>-800</v>
          </cell>
        </row>
        <row r="7327">
          <cell r="H7327" t="str">
            <v>102251005</v>
          </cell>
          <cell r="I7327">
            <v>-1056</v>
          </cell>
        </row>
        <row r="7328">
          <cell r="H7328" t="str">
            <v>102251005</v>
          </cell>
          <cell r="I7328">
            <v>-800</v>
          </cell>
        </row>
        <row r="7329">
          <cell r="H7329" t="str">
            <v>102251005</v>
          </cell>
          <cell r="I7329">
            <v>-400</v>
          </cell>
        </row>
        <row r="7330">
          <cell r="H7330" t="str">
            <v>102251005</v>
          </cell>
          <cell r="I7330">
            <v>-800</v>
          </cell>
        </row>
        <row r="7331">
          <cell r="H7331" t="str">
            <v>102251005</v>
          </cell>
          <cell r="I7331">
            <v>-800</v>
          </cell>
        </row>
        <row r="7332">
          <cell r="H7332" t="str">
            <v>102251005</v>
          </cell>
          <cell r="I7332">
            <v>-400</v>
          </cell>
        </row>
        <row r="7333">
          <cell r="H7333" t="str">
            <v>102251005</v>
          </cell>
          <cell r="I7333">
            <v>-528</v>
          </cell>
        </row>
        <row r="7334">
          <cell r="H7334" t="str">
            <v>102251005</v>
          </cell>
          <cell r="I7334">
            <v>-2656</v>
          </cell>
        </row>
        <row r="7335">
          <cell r="H7335" t="str">
            <v>102251005</v>
          </cell>
          <cell r="I7335">
            <v>-400</v>
          </cell>
        </row>
        <row r="7336">
          <cell r="H7336" t="str">
            <v>102251005</v>
          </cell>
          <cell r="I7336">
            <v>-1600</v>
          </cell>
        </row>
        <row r="7337">
          <cell r="H7337" t="str">
            <v>102251005</v>
          </cell>
          <cell r="I7337">
            <v>-800</v>
          </cell>
        </row>
        <row r="7338">
          <cell r="H7338" t="str">
            <v>102251005</v>
          </cell>
          <cell r="I7338">
            <v>-800</v>
          </cell>
        </row>
        <row r="7339">
          <cell r="H7339" t="str">
            <v>102251005</v>
          </cell>
          <cell r="I7339">
            <v>-800</v>
          </cell>
        </row>
        <row r="7340">
          <cell r="H7340" t="str">
            <v>102251005</v>
          </cell>
          <cell r="I7340">
            <v>-1200</v>
          </cell>
        </row>
        <row r="7341">
          <cell r="H7341" t="str">
            <v>102251005</v>
          </cell>
          <cell r="I7341">
            <v>-400</v>
          </cell>
        </row>
        <row r="7342">
          <cell r="H7342" t="str">
            <v>102251005</v>
          </cell>
          <cell r="I7342">
            <v>-528</v>
          </cell>
        </row>
        <row r="7343">
          <cell r="H7343" t="str">
            <v>102251005</v>
          </cell>
          <cell r="I7343">
            <v>-800</v>
          </cell>
        </row>
        <row r="7344">
          <cell r="H7344" t="str">
            <v>102251005</v>
          </cell>
          <cell r="I7344">
            <v>-1600</v>
          </cell>
        </row>
        <row r="7345">
          <cell r="H7345" t="str">
            <v>102251005</v>
          </cell>
          <cell r="I7345">
            <v>-800</v>
          </cell>
        </row>
        <row r="7346">
          <cell r="H7346" t="str">
            <v>102251005</v>
          </cell>
          <cell r="I7346">
            <v>-400</v>
          </cell>
        </row>
        <row r="7347">
          <cell r="H7347" t="str">
            <v>102251005</v>
          </cell>
          <cell r="I7347">
            <v>-800</v>
          </cell>
        </row>
        <row r="7348">
          <cell r="H7348" t="str">
            <v>102251005</v>
          </cell>
          <cell r="I7348">
            <v>-528</v>
          </cell>
        </row>
        <row r="7349">
          <cell r="H7349" t="str">
            <v>102251005</v>
          </cell>
          <cell r="I7349">
            <v>-800</v>
          </cell>
        </row>
        <row r="7350">
          <cell r="H7350" t="str">
            <v>102251005</v>
          </cell>
          <cell r="I7350">
            <v>-800</v>
          </cell>
        </row>
        <row r="7351">
          <cell r="H7351" t="str">
            <v>102251005</v>
          </cell>
          <cell r="I7351">
            <v>-800</v>
          </cell>
        </row>
        <row r="7352">
          <cell r="H7352" t="str">
            <v>102251005</v>
          </cell>
          <cell r="I7352">
            <v>-800</v>
          </cell>
        </row>
        <row r="7353">
          <cell r="H7353" t="str">
            <v>102251005</v>
          </cell>
          <cell r="I7353">
            <v>-400</v>
          </cell>
        </row>
        <row r="7354">
          <cell r="H7354" t="str">
            <v>102251005</v>
          </cell>
          <cell r="I7354">
            <v>-800</v>
          </cell>
        </row>
        <row r="7355">
          <cell r="H7355" t="str">
            <v>102251005</v>
          </cell>
          <cell r="I7355">
            <v>-800</v>
          </cell>
        </row>
        <row r="7356">
          <cell r="H7356" t="str">
            <v>102251005</v>
          </cell>
          <cell r="I7356">
            <v>-800</v>
          </cell>
        </row>
        <row r="7357">
          <cell r="H7357" t="str">
            <v>102251005</v>
          </cell>
          <cell r="I7357">
            <v>-800</v>
          </cell>
        </row>
        <row r="7358">
          <cell r="H7358" t="str">
            <v>102251005</v>
          </cell>
          <cell r="I7358">
            <v>-400</v>
          </cell>
        </row>
        <row r="7359">
          <cell r="H7359" t="str">
            <v>102251005</v>
          </cell>
          <cell r="I7359">
            <v>-800</v>
          </cell>
        </row>
        <row r="7360">
          <cell r="H7360" t="str">
            <v>102251005</v>
          </cell>
          <cell r="I7360">
            <v>-800</v>
          </cell>
        </row>
        <row r="7361">
          <cell r="H7361" t="str">
            <v>102251005</v>
          </cell>
          <cell r="I7361">
            <v>-400</v>
          </cell>
        </row>
        <row r="7362">
          <cell r="H7362" t="str">
            <v>102251005</v>
          </cell>
          <cell r="I7362">
            <v>-528</v>
          </cell>
        </row>
        <row r="7363">
          <cell r="H7363" t="str">
            <v>102251005</v>
          </cell>
          <cell r="I7363">
            <v>-800</v>
          </cell>
        </row>
        <row r="7364">
          <cell r="H7364" t="str">
            <v>102251005</v>
          </cell>
          <cell r="I7364">
            <v>-800</v>
          </cell>
        </row>
        <row r="7365">
          <cell r="H7365" t="str">
            <v>102251005</v>
          </cell>
          <cell r="I7365">
            <v>-800</v>
          </cell>
        </row>
        <row r="7366">
          <cell r="H7366" t="str">
            <v>102251005</v>
          </cell>
          <cell r="I7366">
            <v>-800</v>
          </cell>
        </row>
        <row r="7367">
          <cell r="H7367" t="str">
            <v>102251005</v>
          </cell>
          <cell r="I7367">
            <v>-400</v>
          </cell>
        </row>
        <row r="7368">
          <cell r="H7368" t="str">
            <v>102251005</v>
          </cell>
          <cell r="I7368">
            <v>-400</v>
          </cell>
        </row>
        <row r="7369">
          <cell r="H7369" t="str">
            <v>102251005</v>
          </cell>
          <cell r="I7369">
            <v>-800</v>
          </cell>
        </row>
        <row r="7370">
          <cell r="H7370" t="str">
            <v>102251005</v>
          </cell>
          <cell r="I7370">
            <v>-400</v>
          </cell>
        </row>
        <row r="7371">
          <cell r="H7371" t="str">
            <v>102251005</v>
          </cell>
          <cell r="I7371">
            <v>-800</v>
          </cell>
        </row>
        <row r="7372">
          <cell r="H7372" t="str">
            <v>102251005</v>
          </cell>
          <cell r="I7372">
            <v>-400</v>
          </cell>
        </row>
        <row r="7373">
          <cell r="H7373" t="str">
            <v>102251005</v>
          </cell>
          <cell r="I7373">
            <v>-1200</v>
          </cell>
        </row>
        <row r="7374">
          <cell r="H7374" t="str">
            <v>102251005</v>
          </cell>
          <cell r="I7374">
            <v>-400</v>
          </cell>
        </row>
        <row r="7375">
          <cell r="H7375" t="str">
            <v>102251005</v>
          </cell>
          <cell r="I7375">
            <v>-800</v>
          </cell>
        </row>
        <row r="7376">
          <cell r="H7376" t="str">
            <v>102251005</v>
          </cell>
          <cell r="I7376">
            <v>-800</v>
          </cell>
        </row>
        <row r="7377">
          <cell r="H7377" t="str">
            <v>102251005</v>
          </cell>
          <cell r="I7377">
            <v>-800</v>
          </cell>
        </row>
        <row r="7378">
          <cell r="H7378" t="str">
            <v>102251005</v>
          </cell>
          <cell r="I7378">
            <v>-800</v>
          </cell>
        </row>
        <row r="7379">
          <cell r="H7379" t="str">
            <v>102251005</v>
          </cell>
          <cell r="I7379">
            <v>-400</v>
          </cell>
        </row>
        <row r="7380">
          <cell r="H7380" t="str">
            <v>102251005</v>
          </cell>
          <cell r="I7380">
            <v>-400</v>
          </cell>
        </row>
        <row r="7381">
          <cell r="H7381" t="str">
            <v>102251005</v>
          </cell>
          <cell r="I7381">
            <v>-400</v>
          </cell>
        </row>
        <row r="7382">
          <cell r="H7382" t="str">
            <v>102251005</v>
          </cell>
          <cell r="I7382">
            <v>-400</v>
          </cell>
        </row>
        <row r="7383">
          <cell r="H7383" t="str">
            <v>102251005</v>
          </cell>
          <cell r="I7383">
            <v>-800</v>
          </cell>
        </row>
        <row r="7384">
          <cell r="H7384" t="str">
            <v>102251005</v>
          </cell>
          <cell r="I7384">
            <v>-800</v>
          </cell>
        </row>
        <row r="7385">
          <cell r="H7385" t="str">
            <v>102251005</v>
          </cell>
          <cell r="I7385">
            <v>-800</v>
          </cell>
        </row>
        <row r="7386">
          <cell r="H7386" t="str">
            <v>102251005</v>
          </cell>
          <cell r="I7386">
            <v>-528</v>
          </cell>
        </row>
        <row r="7387">
          <cell r="H7387" t="str">
            <v>102251005</v>
          </cell>
          <cell r="I7387">
            <v>-1600</v>
          </cell>
        </row>
        <row r="7388">
          <cell r="H7388" t="str">
            <v>102251005</v>
          </cell>
          <cell r="I7388">
            <v>-1600</v>
          </cell>
        </row>
        <row r="7389">
          <cell r="H7389" t="str">
            <v>102251005</v>
          </cell>
          <cell r="I7389">
            <v>-800</v>
          </cell>
        </row>
        <row r="7390">
          <cell r="H7390" t="str">
            <v>102251005</v>
          </cell>
          <cell r="I7390">
            <v>-800</v>
          </cell>
        </row>
        <row r="7391">
          <cell r="H7391" t="str">
            <v>102251005</v>
          </cell>
          <cell r="I7391">
            <v>-400</v>
          </cell>
        </row>
        <row r="7392">
          <cell r="H7392" t="str">
            <v>102251005</v>
          </cell>
          <cell r="I7392">
            <v>-800</v>
          </cell>
        </row>
        <row r="7393">
          <cell r="H7393" t="str">
            <v>102251005</v>
          </cell>
          <cell r="I7393">
            <v>-400</v>
          </cell>
        </row>
        <row r="7394">
          <cell r="H7394" t="str">
            <v>102251005</v>
          </cell>
          <cell r="I7394">
            <v>-528</v>
          </cell>
        </row>
        <row r="7395">
          <cell r="H7395" t="str">
            <v>102251005</v>
          </cell>
          <cell r="I7395">
            <v>-800</v>
          </cell>
        </row>
        <row r="7396">
          <cell r="H7396" t="str">
            <v>102251005</v>
          </cell>
          <cell r="I7396">
            <v>-800</v>
          </cell>
        </row>
        <row r="7397">
          <cell r="H7397" t="str">
            <v>102251005</v>
          </cell>
          <cell r="I7397">
            <v>-400</v>
          </cell>
        </row>
        <row r="7398">
          <cell r="H7398" t="str">
            <v>102251005</v>
          </cell>
          <cell r="I7398">
            <v>-528</v>
          </cell>
        </row>
        <row r="7399">
          <cell r="H7399" t="str">
            <v>102251005</v>
          </cell>
          <cell r="I7399">
            <v>-800</v>
          </cell>
        </row>
        <row r="7400">
          <cell r="H7400" t="str">
            <v>102251005</v>
          </cell>
          <cell r="I7400">
            <v>-800</v>
          </cell>
        </row>
        <row r="7401">
          <cell r="H7401" t="str">
            <v>102251005</v>
          </cell>
          <cell r="I7401">
            <v>-528</v>
          </cell>
        </row>
        <row r="7402">
          <cell r="H7402" t="str">
            <v>102251005</v>
          </cell>
          <cell r="I7402">
            <v>-800</v>
          </cell>
        </row>
        <row r="7403">
          <cell r="H7403" t="str">
            <v>102251005</v>
          </cell>
          <cell r="I7403">
            <v>-800</v>
          </cell>
        </row>
        <row r="7404">
          <cell r="H7404" t="str">
            <v>102251005</v>
          </cell>
          <cell r="I7404">
            <v>-800</v>
          </cell>
        </row>
        <row r="7405">
          <cell r="H7405" t="str">
            <v>102251005</v>
          </cell>
          <cell r="I7405">
            <v>-800</v>
          </cell>
        </row>
        <row r="7406">
          <cell r="H7406" t="str">
            <v>102251005</v>
          </cell>
          <cell r="I7406">
            <v>-800</v>
          </cell>
        </row>
        <row r="7407">
          <cell r="H7407" t="str">
            <v>102251005</v>
          </cell>
          <cell r="I7407">
            <v>-800</v>
          </cell>
        </row>
        <row r="7408">
          <cell r="H7408" t="str">
            <v>102251005</v>
          </cell>
          <cell r="I7408">
            <v>-800</v>
          </cell>
        </row>
        <row r="7409">
          <cell r="H7409" t="str">
            <v>102251005</v>
          </cell>
          <cell r="I7409">
            <v>-400</v>
          </cell>
        </row>
        <row r="7410">
          <cell r="H7410" t="str">
            <v>102251005</v>
          </cell>
          <cell r="I7410">
            <v>-800</v>
          </cell>
        </row>
        <row r="7411">
          <cell r="H7411" t="str">
            <v>102251005</v>
          </cell>
          <cell r="I7411">
            <v>-400</v>
          </cell>
        </row>
        <row r="7412">
          <cell r="H7412" t="str">
            <v>102251005</v>
          </cell>
          <cell r="I7412">
            <v>-800</v>
          </cell>
        </row>
        <row r="7413">
          <cell r="H7413" t="str">
            <v>102251005</v>
          </cell>
          <cell r="I7413">
            <v>-800</v>
          </cell>
        </row>
        <row r="7414">
          <cell r="H7414" t="str">
            <v>102251005</v>
          </cell>
          <cell r="I7414">
            <v>-800</v>
          </cell>
        </row>
        <row r="7415">
          <cell r="H7415" t="str">
            <v>102251005</v>
          </cell>
          <cell r="I7415">
            <v>-800</v>
          </cell>
        </row>
        <row r="7416">
          <cell r="H7416" t="str">
            <v>102251005</v>
          </cell>
          <cell r="I7416">
            <v>-800</v>
          </cell>
        </row>
        <row r="7417">
          <cell r="H7417" t="str">
            <v>102251005</v>
          </cell>
          <cell r="I7417">
            <v>-800</v>
          </cell>
        </row>
        <row r="7418">
          <cell r="H7418" t="str">
            <v>102251005</v>
          </cell>
          <cell r="I7418">
            <v>-800</v>
          </cell>
        </row>
        <row r="7419">
          <cell r="H7419" t="str">
            <v>102251005</v>
          </cell>
          <cell r="I7419">
            <v>-800</v>
          </cell>
        </row>
        <row r="7420">
          <cell r="H7420" t="str">
            <v>102251005</v>
          </cell>
          <cell r="I7420">
            <v>-400</v>
          </cell>
        </row>
        <row r="7421">
          <cell r="H7421" t="str">
            <v>102251005</v>
          </cell>
          <cell r="I7421">
            <v>-1600</v>
          </cell>
        </row>
        <row r="7422">
          <cell r="H7422" t="str">
            <v>102251005</v>
          </cell>
          <cell r="I7422">
            <v>-800</v>
          </cell>
        </row>
        <row r="7423">
          <cell r="H7423" t="str">
            <v>102251005</v>
          </cell>
          <cell r="I7423">
            <v>-800</v>
          </cell>
        </row>
        <row r="7424">
          <cell r="H7424" t="str">
            <v>102251005</v>
          </cell>
          <cell r="I7424">
            <v>-320</v>
          </cell>
        </row>
        <row r="7425">
          <cell r="H7425" t="str">
            <v>102251005</v>
          </cell>
          <cell r="I7425">
            <v>-320</v>
          </cell>
        </row>
        <row r="7426">
          <cell r="H7426" t="str">
            <v>102251005</v>
          </cell>
          <cell r="I7426">
            <v>-800</v>
          </cell>
        </row>
        <row r="7427">
          <cell r="H7427" t="str">
            <v>102251005</v>
          </cell>
          <cell r="I7427">
            <v>-800</v>
          </cell>
        </row>
        <row r="7428">
          <cell r="H7428" t="str">
            <v>102251005</v>
          </cell>
          <cell r="I7428">
            <v>-800</v>
          </cell>
        </row>
        <row r="7429">
          <cell r="H7429" t="str">
            <v>102251005</v>
          </cell>
          <cell r="I7429">
            <v>-800</v>
          </cell>
        </row>
        <row r="7430">
          <cell r="H7430" t="str">
            <v>102251005</v>
          </cell>
          <cell r="I7430">
            <v>-800</v>
          </cell>
        </row>
        <row r="7431">
          <cell r="H7431" t="str">
            <v>102251005</v>
          </cell>
          <cell r="I7431">
            <v>-320</v>
          </cell>
        </row>
        <row r="7432">
          <cell r="H7432" t="str">
            <v>102251005</v>
          </cell>
          <cell r="I7432">
            <v>-400</v>
          </cell>
        </row>
        <row r="7433">
          <cell r="H7433" t="str">
            <v>102251005</v>
          </cell>
          <cell r="I7433">
            <v>-800</v>
          </cell>
        </row>
        <row r="7434">
          <cell r="H7434" t="str">
            <v>102251005</v>
          </cell>
          <cell r="I7434">
            <v>-800</v>
          </cell>
        </row>
        <row r="7435">
          <cell r="H7435" t="str">
            <v>102251005</v>
          </cell>
          <cell r="I7435">
            <v>-800</v>
          </cell>
        </row>
        <row r="7436">
          <cell r="H7436" t="str">
            <v>102251005</v>
          </cell>
          <cell r="I7436">
            <v>-800</v>
          </cell>
        </row>
        <row r="7437">
          <cell r="H7437" t="str">
            <v>102251005</v>
          </cell>
          <cell r="I7437">
            <v>-800</v>
          </cell>
        </row>
        <row r="7438">
          <cell r="H7438" t="str">
            <v>102251005</v>
          </cell>
          <cell r="I7438">
            <v>-400</v>
          </cell>
        </row>
        <row r="7439">
          <cell r="H7439" t="str">
            <v>102251005</v>
          </cell>
          <cell r="I7439">
            <v>-400</v>
          </cell>
        </row>
        <row r="7440">
          <cell r="H7440" t="str">
            <v>102251005</v>
          </cell>
          <cell r="I7440">
            <v>-528</v>
          </cell>
        </row>
        <row r="7441">
          <cell r="H7441" t="str">
            <v>102251005</v>
          </cell>
          <cell r="I7441">
            <v>-1600</v>
          </cell>
        </row>
        <row r="7442">
          <cell r="H7442" t="str">
            <v>102251005</v>
          </cell>
          <cell r="I7442">
            <v>-800</v>
          </cell>
        </row>
        <row r="7443">
          <cell r="H7443" t="str">
            <v>102251005</v>
          </cell>
          <cell r="I7443">
            <v>-800</v>
          </cell>
        </row>
        <row r="7444">
          <cell r="H7444" t="str">
            <v>102251005</v>
          </cell>
          <cell r="I7444">
            <v>-800</v>
          </cell>
        </row>
        <row r="7445">
          <cell r="H7445" t="str">
            <v>102251005</v>
          </cell>
          <cell r="I7445">
            <v>-800</v>
          </cell>
        </row>
        <row r="7446">
          <cell r="H7446" t="str">
            <v>102251005</v>
          </cell>
          <cell r="I7446">
            <v>-800</v>
          </cell>
        </row>
        <row r="7447">
          <cell r="H7447" t="str">
            <v>102251005</v>
          </cell>
          <cell r="I7447">
            <v>-1200</v>
          </cell>
        </row>
        <row r="7448">
          <cell r="H7448" t="str">
            <v>102251005</v>
          </cell>
          <cell r="I7448">
            <v>-400</v>
          </cell>
        </row>
        <row r="7449">
          <cell r="H7449" t="str">
            <v>102251005</v>
          </cell>
          <cell r="I7449">
            <v>-400</v>
          </cell>
        </row>
        <row r="7450">
          <cell r="H7450" t="str">
            <v>102251005</v>
          </cell>
          <cell r="I7450">
            <v>-400</v>
          </cell>
        </row>
        <row r="7451">
          <cell r="H7451" t="str">
            <v>102251005</v>
          </cell>
          <cell r="I7451">
            <v>-400</v>
          </cell>
        </row>
        <row r="7452">
          <cell r="H7452" t="str">
            <v>102251005</v>
          </cell>
          <cell r="I7452">
            <v>-400</v>
          </cell>
        </row>
        <row r="7453">
          <cell r="H7453" t="str">
            <v>102251005</v>
          </cell>
          <cell r="I7453">
            <v>-800</v>
          </cell>
        </row>
        <row r="7454">
          <cell r="H7454" t="str">
            <v>102251005</v>
          </cell>
          <cell r="I7454">
            <v>-400</v>
          </cell>
        </row>
        <row r="7455">
          <cell r="H7455" t="str">
            <v>102251005</v>
          </cell>
          <cell r="I7455">
            <v>-800</v>
          </cell>
        </row>
        <row r="7456">
          <cell r="H7456" t="str">
            <v>102251005</v>
          </cell>
          <cell r="I7456">
            <v>-400</v>
          </cell>
        </row>
        <row r="7457">
          <cell r="H7457" t="str">
            <v>102251005</v>
          </cell>
          <cell r="I7457">
            <v>-800</v>
          </cell>
        </row>
        <row r="7458">
          <cell r="H7458" t="str">
            <v>102251005</v>
          </cell>
          <cell r="I7458">
            <v>-400</v>
          </cell>
        </row>
        <row r="7459">
          <cell r="H7459" t="str">
            <v>102251005</v>
          </cell>
          <cell r="I7459">
            <v>-800</v>
          </cell>
        </row>
        <row r="7460">
          <cell r="H7460" t="str">
            <v>102251005</v>
          </cell>
          <cell r="I7460">
            <v>-400</v>
          </cell>
        </row>
        <row r="7461">
          <cell r="H7461" t="str">
            <v>102251005</v>
          </cell>
          <cell r="I7461">
            <v>-400</v>
          </cell>
        </row>
        <row r="7462">
          <cell r="H7462" t="str">
            <v>102251005</v>
          </cell>
          <cell r="I7462">
            <v>-800</v>
          </cell>
        </row>
        <row r="7463">
          <cell r="H7463" t="str">
            <v>102251005</v>
          </cell>
          <cell r="I7463">
            <v>-800</v>
          </cell>
        </row>
        <row r="7464">
          <cell r="H7464" t="str">
            <v>102251005</v>
          </cell>
          <cell r="I7464">
            <v>-400</v>
          </cell>
        </row>
        <row r="7465">
          <cell r="H7465" t="str">
            <v>102251005</v>
          </cell>
          <cell r="I7465">
            <v>-1600</v>
          </cell>
        </row>
        <row r="7466">
          <cell r="H7466" t="str">
            <v>102251005</v>
          </cell>
          <cell r="I7466">
            <v>-800</v>
          </cell>
        </row>
        <row r="7467">
          <cell r="H7467" t="str">
            <v>102251005</v>
          </cell>
          <cell r="I7467">
            <v>-400</v>
          </cell>
        </row>
        <row r="7468">
          <cell r="H7468" t="str">
            <v>102251005</v>
          </cell>
          <cell r="I7468">
            <v>-800</v>
          </cell>
        </row>
        <row r="7469">
          <cell r="H7469" t="str">
            <v>102251005</v>
          </cell>
          <cell r="I7469">
            <v>-800</v>
          </cell>
        </row>
        <row r="7470">
          <cell r="H7470" t="str">
            <v>102251005</v>
          </cell>
          <cell r="I7470">
            <v>-800</v>
          </cell>
        </row>
        <row r="7471">
          <cell r="H7471" t="str">
            <v>102251005</v>
          </cell>
          <cell r="I7471">
            <v>-528</v>
          </cell>
        </row>
        <row r="7472">
          <cell r="H7472" t="str">
            <v>102251005</v>
          </cell>
          <cell r="I7472">
            <v>-320</v>
          </cell>
        </row>
        <row r="7473">
          <cell r="H7473" t="str">
            <v>102251005</v>
          </cell>
          <cell r="I7473">
            <v>-320</v>
          </cell>
        </row>
        <row r="7474">
          <cell r="H7474" t="str">
            <v>102251005</v>
          </cell>
          <cell r="I7474">
            <v>-320</v>
          </cell>
        </row>
        <row r="7475">
          <cell r="H7475" t="str">
            <v>102251005</v>
          </cell>
          <cell r="I7475">
            <v>-1600</v>
          </cell>
        </row>
        <row r="7476">
          <cell r="H7476" t="str">
            <v>102251005</v>
          </cell>
          <cell r="I7476">
            <v>-400</v>
          </cell>
        </row>
        <row r="7477">
          <cell r="H7477" t="str">
            <v>102251005</v>
          </cell>
          <cell r="I7477">
            <v>-320</v>
          </cell>
        </row>
        <row r="7478">
          <cell r="H7478" t="str">
            <v>102251005</v>
          </cell>
          <cell r="I7478">
            <v>-320</v>
          </cell>
        </row>
        <row r="7479">
          <cell r="H7479" t="str">
            <v>102251005</v>
          </cell>
          <cell r="I7479">
            <v>-320</v>
          </cell>
        </row>
        <row r="7480">
          <cell r="H7480" t="str">
            <v>102251005</v>
          </cell>
          <cell r="I7480">
            <v>-800</v>
          </cell>
        </row>
        <row r="7481">
          <cell r="H7481" t="str">
            <v>102251005</v>
          </cell>
          <cell r="I7481">
            <v>-400</v>
          </cell>
        </row>
        <row r="7482">
          <cell r="H7482" t="str">
            <v>102251005</v>
          </cell>
          <cell r="I7482">
            <v>-400</v>
          </cell>
        </row>
        <row r="7483">
          <cell r="H7483" t="str">
            <v>102251005</v>
          </cell>
          <cell r="I7483">
            <v>-320</v>
          </cell>
        </row>
        <row r="7484">
          <cell r="H7484" t="str">
            <v>102251005</v>
          </cell>
          <cell r="I7484">
            <v>-320</v>
          </cell>
        </row>
        <row r="7485">
          <cell r="H7485" t="str">
            <v>102251005</v>
          </cell>
          <cell r="I7485">
            <v>-320</v>
          </cell>
        </row>
        <row r="7486">
          <cell r="H7486" t="str">
            <v>102251005</v>
          </cell>
          <cell r="I7486">
            <v>-800</v>
          </cell>
        </row>
        <row r="7487">
          <cell r="H7487" t="str">
            <v>102251005</v>
          </cell>
          <cell r="I7487">
            <v>-320</v>
          </cell>
        </row>
        <row r="7488">
          <cell r="H7488" t="str">
            <v>102251005</v>
          </cell>
          <cell r="I7488">
            <v>-400</v>
          </cell>
        </row>
        <row r="7489">
          <cell r="H7489" t="str">
            <v>102251005</v>
          </cell>
          <cell r="I7489">
            <v>-320</v>
          </cell>
        </row>
        <row r="7490">
          <cell r="H7490" t="str">
            <v>102251005</v>
          </cell>
          <cell r="I7490">
            <v>-800</v>
          </cell>
        </row>
        <row r="7491">
          <cell r="H7491" t="str">
            <v>102251005</v>
          </cell>
          <cell r="I7491">
            <v>-800</v>
          </cell>
        </row>
        <row r="7492">
          <cell r="H7492" t="str">
            <v>102251005</v>
          </cell>
          <cell r="I7492">
            <v>-1056</v>
          </cell>
        </row>
        <row r="7493">
          <cell r="H7493" t="str">
            <v>102251005</v>
          </cell>
          <cell r="I7493">
            <v>-800</v>
          </cell>
        </row>
        <row r="7494">
          <cell r="H7494" t="str">
            <v>102251005</v>
          </cell>
          <cell r="I7494">
            <v>-800</v>
          </cell>
        </row>
        <row r="7495">
          <cell r="H7495" t="str">
            <v>102251005</v>
          </cell>
          <cell r="I7495">
            <v>-800</v>
          </cell>
        </row>
        <row r="7496">
          <cell r="H7496" t="str">
            <v>102251005</v>
          </cell>
          <cell r="I7496">
            <v>-800</v>
          </cell>
        </row>
        <row r="7497">
          <cell r="H7497" t="str">
            <v>102251005</v>
          </cell>
          <cell r="I7497">
            <v>-400</v>
          </cell>
        </row>
        <row r="7498">
          <cell r="H7498" t="str">
            <v>102251005</v>
          </cell>
          <cell r="I7498">
            <v>-1600</v>
          </cell>
        </row>
        <row r="7499">
          <cell r="H7499" t="str">
            <v>102251005</v>
          </cell>
          <cell r="I7499">
            <v>-400</v>
          </cell>
        </row>
        <row r="7500">
          <cell r="H7500" t="str">
            <v>102251005</v>
          </cell>
          <cell r="I7500">
            <v>-800</v>
          </cell>
        </row>
        <row r="7501">
          <cell r="H7501" t="str">
            <v>102251005</v>
          </cell>
          <cell r="I7501">
            <v>-528</v>
          </cell>
        </row>
        <row r="7502">
          <cell r="H7502" t="str">
            <v>102251005</v>
          </cell>
          <cell r="I7502">
            <v>-400</v>
          </cell>
        </row>
        <row r="7503">
          <cell r="H7503" t="str">
            <v>102251005</v>
          </cell>
          <cell r="I7503">
            <v>-800</v>
          </cell>
        </row>
        <row r="7504">
          <cell r="H7504" t="str">
            <v>102251005</v>
          </cell>
          <cell r="I7504">
            <v>-400</v>
          </cell>
        </row>
        <row r="7505">
          <cell r="H7505" t="str">
            <v>102251005</v>
          </cell>
          <cell r="I7505">
            <v>-800</v>
          </cell>
        </row>
        <row r="7506">
          <cell r="H7506" t="str">
            <v>102251005</v>
          </cell>
          <cell r="I7506">
            <v>-400</v>
          </cell>
        </row>
        <row r="7507">
          <cell r="H7507" t="str">
            <v>102251005</v>
          </cell>
          <cell r="I7507">
            <v>-800</v>
          </cell>
        </row>
        <row r="7508">
          <cell r="H7508" t="str">
            <v>102251005</v>
          </cell>
          <cell r="I7508">
            <v>-800</v>
          </cell>
        </row>
        <row r="7509">
          <cell r="H7509" t="str">
            <v>102251005</v>
          </cell>
          <cell r="I7509">
            <v>-800</v>
          </cell>
        </row>
        <row r="7510">
          <cell r="H7510" t="str">
            <v>102251005</v>
          </cell>
          <cell r="I7510">
            <v>-800</v>
          </cell>
        </row>
        <row r="7511">
          <cell r="H7511" t="str">
            <v>102251005</v>
          </cell>
          <cell r="I7511">
            <v>-800</v>
          </cell>
        </row>
        <row r="7512">
          <cell r="H7512" t="str">
            <v>102251005</v>
          </cell>
          <cell r="I7512">
            <v>-800</v>
          </cell>
        </row>
        <row r="7513">
          <cell r="H7513" t="str">
            <v>102251005</v>
          </cell>
          <cell r="I7513">
            <v>-1600</v>
          </cell>
        </row>
        <row r="7514">
          <cell r="H7514" t="str">
            <v>102251005</v>
          </cell>
          <cell r="I7514">
            <v>-800</v>
          </cell>
        </row>
        <row r="7515">
          <cell r="H7515" t="str">
            <v>102251005</v>
          </cell>
          <cell r="I7515">
            <v>-800</v>
          </cell>
        </row>
        <row r="7516">
          <cell r="H7516" t="str">
            <v>102251005</v>
          </cell>
          <cell r="I7516">
            <v>-800</v>
          </cell>
        </row>
        <row r="7517">
          <cell r="H7517" t="str">
            <v>102251005</v>
          </cell>
          <cell r="I7517">
            <v>-800</v>
          </cell>
        </row>
        <row r="7518">
          <cell r="H7518" t="str">
            <v>102251005</v>
          </cell>
          <cell r="I7518">
            <v>-800</v>
          </cell>
        </row>
        <row r="7519">
          <cell r="H7519" t="str">
            <v>102251005</v>
          </cell>
          <cell r="I7519">
            <v>-400</v>
          </cell>
        </row>
        <row r="7520">
          <cell r="H7520" t="str">
            <v>102251005</v>
          </cell>
          <cell r="I7520">
            <v>-400</v>
          </cell>
        </row>
        <row r="7521">
          <cell r="H7521" t="str">
            <v>102251005</v>
          </cell>
          <cell r="I7521">
            <v>-400</v>
          </cell>
        </row>
        <row r="7522">
          <cell r="H7522" t="str">
            <v>102251005</v>
          </cell>
          <cell r="I7522">
            <v>-400</v>
          </cell>
        </row>
        <row r="7523">
          <cell r="H7523" t="str">
            <v>102251005</v>
          </cell>
          <cell r="I7523">
            <v>-800</v>
          </cell>
        </row>
        <row r="7524">
          <cell r="H7524" t="str">
            <v>102251005</v>
          </cell>
          <cell r="I7524">
            <v>-400</v>
          </cell>
        </row>
        <row r="7525">
          <cell r="H7525" t="str">
            <v>102251005</v>
          </cell>
          <cell r="I7525">
            <v>-800</v>
          </cell>
        </row>
        <row r="7526">
          <cell r="H7526" t="str">
            <v>102251005</v>
          </cell>
          <cell r="I7526">
            <v>-800</v>
          </cell>
        </row>
        <row r="7527">
          <cell r="H7527" t="str">
            <v>102251005</v>
          </cell>
          <cell r="I7527">
            <v>-400</v>
          </cell>
        </row>
        <row r="7528">
          <cell r="H7528" t="str">
            <v>102251005</v>
          </cell>
          <cell r="I7528">
            <v>-400</v>
          </cell>
        </row>
        <row r="7529">
          <cell r="H7529" t="str">
            <v>102251005</v>
          </cell>
          <cell r="I7529">
            <v>-800</v>
          </cell>
        </row>
        <row r="7530">
          <cell r="H7530" t="str">
            <v>102251005</v>
          </cell>
          <cell r="I7530">
            <v>-800</v>
          </cell>
        </row>
        <row r="7531">
          <cell r="H7531" t="str">
            <v>102251005</v>
          </cell>
          <cell r="I7531">
            <v>-800</v>
          </cell>
        </row>
        <row r="7532">
          <cell r="H7532" t="str">
            <v>102251005</v>
          </cell>
          <cell r="I7532">
            <v>-800</v>
          </cell>
        </row>
        <row r="7533">
          <cell r="H7533" t="str">
            <v>102251005</v>
          </cell>
          <cell r="I7533">
            <v>-800</v>
          </cell>
        </row>
        <row r="7534">
          <cell r="H7534" t="str">
            <v>102251005</v>
          </cell>
          <cell r="I7534">
            <v>-800</v>
          </cell>
        </row>
        <row r="7535">
          <cell r="H7535" t="str">
            <v>102251005</v>
          </cell>
          <cell r="I7535">
            <v>-800</v>
          </cell>
        </row>
        <row r="7536">
          <cell r="H7536" t="str">
            <v>102251005</v>
          </cell>
          <cell r="I7536">
            <v>-400</v>
          </cell>
        </row>
        <row r="7537">
          <cell r="H7537" t="str">
            <v>102251005</v>
          </cell>
          <cell r="I7537">
            <v>-800</v>
          </cell>
        </row>
        <row r="7538">
          <cell r="H7538" t="str">
            <v>102251005</v>
          </cell>
          <cell r="I7538">
            <v>-800</v>
          </cell>
        </row>
        <row r="7539">
          <cell r="H7539" t="str">
            <v>102251005</v>
          </cell>
          <cell r="I7539">
            <v>-800</v>
          </cell>
        </row>
        <row r="7540">
          <cell r="H7540" t="str">
            <v>102251005</v>
          </cell>
          <cell r="I7540">
            <v>-800</v>
          </cell>
        </row>
        <row r="7541">
          <cell r="H7541" t="str">
            <v>102251005</v>
          </cell>
          <cell r="I7541">
            <v>-800</v>
          </cell>
        </row>
        <row r="7542">
          <cell r="H7542" t="str">
            <v>102251005</v>
          </cell>
          <cell r="I7542">
            <v>-400</v>
          </cell>
        </row>
        <row r="7543">
          <cell r="H7543" t="str">
            <v>102251005</v>
          </cell>
          <cell r="I7543">
            <v>-800</v>
          </cell>
        </row>
        <row r="7544">
          <cell r="H7544" t="str">
            <v>102251005</v>
          </cell>
          <cell r="I7544">
            <v>-400</v>
          </cell>
        </row>
        <row r="7545">
          <cell r="H7545" t="str">
            <v>102251005</v>
          </cell>
          <cell r="I7545">
            <v>-400</v>
          </cell>
        </row>
        <row r="7546">
          <cell r="H7546" t="str">
            <v>102251005</v>
          </cell>
          <cell r="I7546">
            <v>-800</v>
          </cell>
        </row>
        <row r="7547">
          <cell r="H7547" t="str">
            <v>102251005</v>
          </cell>
          <cell r="I7547">
            <v>-800</v>
          </cell>
        </row>
        <row r="7548">
          <cell r="H7548" t="str">
            <v>102251005</v>
          </cell>
          <cell r="I7548">
            <v>-800</v>
          </cell>
        </row>
        <row r="7549">
          <cell r="H7549" t="str">
            <v>102251005</v>
          </cell>
          <cell r="I7549">
            <v>-800</v>
          </cell>
        </row>
        <row r="7550">
          <cell r="H7550" t="str">
            <v>102251005</v>
          </cell>
          <cell r="I7550">
            <v>-400</v>
          </cell>
        </row>
        <row r="7551">
          <cell r="H7551" t="str">
            <v>102251005</v>
          </cell>
          <cell r="I7551">
            <v>-800</v>
          </cell>
        </row>
        <row r="7552">
          <cell r="H7552" t="str">
            <v>102251005</v>
          </cell>
          <cell r="I7552">
            <v>-400</v>
          </cell>
        </row>
        <row r="7553">
          <cell r="H7553" t="str">
            <v>102251005</v>
          </cell>
          <cell r="I7553">
            <v>-400</v>
          </cell>
        </row>
        <row r="7554">
          <cell r="H7554" t="str">
            <v>102251005</v>
          </cell>
          <cell r="I7554">
            <v>-800</v>
          </cell>
        </row>
        <row r="7555">
          <cell r="H7555" t="str">
            <v>102251005</v>
          </cell>
          <cell r="I7555">
            <v>-800</v>
          </cell>
        </row>
        <row r="7556">
          <cell r="H7556" t="str">
            <v>102251005</v>
          </cell>
          <cell r="I7556">
            <v>-400</v>
          </cell>
        </row>
        <row r="7557">
          <cell r="H7557" t="str">
            <v>102251005</v>
          </cell>
          <cell r="I7557">
            <v>-800</v>
          </cell>
        </row>
        <row r="7558">
          <cell r="H7558" t="str">
            <v>102251005</v>
          </cell>
          <cell r="I7558">
            <v>-800</v>
          </cell>
        </row>
        <row r="7559">
          <cell r="H7559" t="str">
            <v>102251005</v>
          </cell>
          <cell r="I7559">
            <v>-2656</v>
          </cell>
        </row>
        <row r="7560">
          <cell r="H7560" t="str">
            <v>102251005</v>
          </cell>
          <cell r="I7560">
            <v>-800</v>
          </cell>
        </row>
        <row r="7561">
          <cell r="H7561" t="str">
            <v>102251005</v>
          </cell>
          <cell r="I7561">
            <v>-800</v>
          </cell>
        </row>
        <row r="7562">
          <cell r="H7562" t="str">
            <v>102251005</v>
          </cell>
          <cell r="I7562">
            <v>-800</v>
          </cell>
        </row>
        <row r="7563">
          <cell r="H7563" t="str">
            <v>102251005</v>
          </cell>
          <cell r="I7563">
            <v>-400</v>
          </cell>
        </row>
        <row r="7564">
          <cell r="H7564" t="str">
            <v>102251005</v>
          </cell>
          <cell r="I7564">
            <v>-400</v>
          </cell>
        </row>
        <row r="7565">
          <cell r="H7565" t="str">
            <v>102251005</v>
          </cell>
          <cell r="I7565">
            <v>-1600</v>
          </cell>
        </row>
        <row r="7566">
          <cell r="H7566" t="str">
            <v>102251005</v>
          </cell>
          <cell r="I7566">
            <v>-800</v>
          </cell>
        </row>
        <row r="7567">
          <cell r="H7567" t="str">
            <v>102251005</v>
          </cell>
          <cell r="I7567">
            <v>-800</v>
          </cell>
        </row>
        <row r="7568">
          <cell r="H7568" t="str">
            <v>102251005</v>
          </cell>
          <cell r="I7568">
            <v>-400</v>
          </cell>
        </row>
        <row r="7569">
          <cell r="H7569" t="str">
            <v>102251005</v>
          </cell>
          <cell r="I7569">
            <v>-400</v>
          </cell>
        </row>
        <row r="7570">
          <cell r="H7570" t="str">
            <v>102251005</v>
          </cell>
          <cell r="I7570">
            <v>-400</v>
          </cell>
        </row>
        <row r="7571">
          <cell r="H7571" t="str">
            <v>102251005</v>
          </cell>
          <cell r="I7571">
            <v>-800</v>
          </cell>
        </row>
        <row r="7572">
          <cell r="H7572" t="str">
            <v>102251005</v>
          </cell>
          <cell r="I7572">
            <v>-400</v>
          </cell>
        </row>
        <row r="7573">
          <cell r="H7573" t="str">
            <v>102251005</v>
          </cell>
          <cell r="I7573">
            <v>-800</v>
          </cell>
        </row>
        <row r="7574">
          <cell r="H7574" t="str">
            <v>102251005</v>
          </cell>
          <cell r="I7574">
            <v>-800</v>
          </cell>
        </row>
        <row r="7575">
          <cell r="H7575" t="str">
            <v>102251005</v>
          </cell>
          <cell r="I7575">
            <v>-800</v>
          </cell>
        </row>
        <row r="7576">
          <cell r="H7576" t="str">
            <v>102251005</v>
          </cell>
          <cell r="I7576">
            <v>-800</v>
          </cell>
        </row>
        <row r="7577">
          <cell r="H7577" t="str">
            <v>102251005</v>
          </cell>
          <cell r="I7577">
            <v>-800</v>
          </cell>
        </row>
        <row r="7578">
          <cell r="H7578" t="str">
            <v>102251005</v>
          </cell>
          <cell r="I7578">
            <v>-800</v>
          </cell>
        </row>
        <row r="7579">
          <cell r="H7579" t="str">
            <v>102251005</v>
          </cell>
          <cell r="I7579">
            <v>-800</v>
          </cell>
        </row>
        <row r="7580">
          <cell r="H7580" t="str">
            <v>102251005</v>
          </cell>
          <cell r="I7580">
            <v>-800</v>
          </cell>
        </row>
        <row r="7581">
          <cell r="H7581" t="str">
            <v>102251005</v>
          </cell>
          <cell r="I7581">
            <v>-1600</v>
          </cell>
        </row>
        <row r="7582">
          <cell r="H7582" t="str">
            <v>102251005</v>
          </cell>
          <cell r="I7582">
            <v>-800</v>
          </cell>
        </row>
        <row r="7583">
          <cell r="H7583" t="str">
            <v>102251005</v>
          </cell>
          <cell r="I7583">
            <v>-400</v>
          </cell>
        </row>
        <row r="7584">
          <cell r="H7584" t="str">
            <v>102251005</v>
          </cell>
          <cell r="I7584">
            <v>-800</v>
          </cell>
        </row>
        <row r="7585">
          <cell r="H7585" t="str">
            <v>102251005</v>
          </cell>
          <cell r="I7585">
            <v>-800</v>
          </cell>
        </row>
        <row r="7586">
          <cell r="H7586" t="str">
            <v>102251005</v>
          </cell>
          <cell r="I7586">
            <v>-400</v>
          </cell>
        </row>
        <row r="7587">
          <cell r="H7587" t="str">
            <v>102251005</v>
          </cell>
          <cell r="I7587">
            <v>-800</v>
          </cell>
        </row>
        <row r="7588">
          <cell r="H7588" t="str">
            <v>102251005</v>
          </cell>
          <cell r="I7588">
            <v>-400</v>
          </cell>
        </row>
        <row r="7589">
          <cell r="H7589" t="str">
            <v>102251005</v>
          </cell>
          <cell r="I7589">
            <v>-400</v>
          </cell>
        </row>
        <row r="7590">
          <cell r="H7590" t="str">
            <v>102251005</v>
          </cell>
          <cell r="I7590">
            <v>-400</v>
          </cell>
        </row>
        <row r="7591">
          <cell r="H7591" t="str">
            <v>102251005</v>
          </cell>
          <cell r="I7591">
            <v>-800</v>
          </cell>
        </row>
        <row r="7592">
          <cell r="H7592" t="str">
            <v>102251005</v>
          </cell>
          <cell r="I7592">
            <v>-800</v>
          </cell>
        </row>
        <row r="7593">
          <cell r="H7593" t="str">
            <v>102251005</v>
          </cell>
          <cell r="I7593">
            <v>-800</v>
          </cell>
        </row>
        <row r="7594">
          <cell r="H7594" t="str">
            <v>102251005</v>
          </cell>
          <cell r="I7594">
            <v>-800</v>
          </cell>
        </row>
        <row r="7595">
          <cell r="H7595" t="str">
            <v>102251005</v>
          </cell>
          <cell r="I7595">
            <v>-800</v>
          </cell>
        </row>
        <row r="7596">
          <cell r="H7596" t="str">
            <v>102251005</v>
          </cell>
          <cell r="I7596">
            <v>-800</v>
          </cell>
        </row>
        <row r="7597">
          <cell r="H7597" t="str">
            <v>102251005</v>
          </cell>
          <cell r="I7597">
            <v>-400</v>
          </cell>
        </row>
        <row r="7598">
          <cell r="H7598" t="str">
            <v>102251005</v>
          </cell>
          <cell r="I7598">
            <v>-400</v>
          </cell>
        </row>
        <row r="7599">
          <cell r="H7599" t="str">
            <v>102251005</v>
          </cell>
          <cell r="I7599">
            <v>-400</v>
          </cell>
        </row>
        <row r="7600">
          <cell r="H7600" t="str">
            <v>102251005</v>
          </cell>
          <cell r="I7600">
            <v>-2000</v>
          </cell>
        </row>
        <row r="7601">
          <cell r="H7601" t="str">
            <v>102251005</v>
          </cell>
          <cell r="I7601">
            <v>-800</v>
          </cell>
        </row>
        <row r="7602">
          <cell r="H7602" t="str">
            <v>102251005</v>
          </cell>
          <cell r="I7602">
            <v>-800</v>
          </cell>
        </row>
        <row r="7603">
          <cell r="H7603" t="str">
            <v>102251005</v>
          </cell>
          <cell r="I7603">
            <v>-400</v>
          </cell>
        </row>
        <row r="7604">
          <cell r="H7604" t="str">
            <v>102251005</v>
          </cell>
          <cell r="I7604">
            <v>-800</v>
          </cell>
        </row>
        <row r="7605">
          <cell r="H7605" t="str">
            <v>102251005</v>
          </cell>
          <cell r="I7605">
            <v>-800</v>
          </cell>
        </row>
        <row r="7606">
          <cell r="H7606" t="str">
            <v>102251005</v>
          </cell>
          <cell r="I7606">
            <v>-1200</v>
          </cell>
        </row>
        <row r="7607">
          <cell r="H7607" t="str">
            <v>102251005</v>
          </cell>
          <cell r="I7607">
            <v>-800</v>
          </cell>
        </row>
        <row r="7608">
          <cell r="H7608" t="str">
            <v>102251005</v>
          </cell>
          <cell r="I7608">
            <v>-800</v>
          </cell>
        </row>
        <row r="7609">
          <cell r="H7609" t="str">
            <v>102251005</v>
          </cell>
          <cell r="I7609">
            <v>-800</v>
          </cell>
        </row>
        <row r="7610">
          <cell r="H7610" t="str">
            <v>102251005</v>
          </cell>
          <cell r="I7610">
            <v>-800</v>
          </cell>
        </row>
        <row r="7611">
          <cell r="H7611" t="str">
            <v>102251005</v>
          </cell>
          <cell r="I7611">
            <v>-800</v>
          </cell>
        </row>
        <row r="7612">
          <cell r="H7612" t="str">
            <v>102251005</v>
          </cell>
          <cell r="I7612">
            <v>-800</v>
          </cell>
        </row>
        <row r="7613">
          <cell r="H7613" t="str">
            <v>102251005</v>
          </cell>
          <cell r="I7613">
            <v>-800</v>
          </cell>
        </row>
        <row r="7614">
          <cell r="H7614" t="str">
            <v>102251005</v>
          </cell>
          <cell r="I7614">
            <v>-800</v>
          </cell>
        </row>
        <row r="7615">
          <cell r="H7615" t="str">
            <v>102251005</v>
          </cell>
          <cell r="I7615">
            <v>-800</v>
          </cell>
        </row>
        <row r="7616">
          <cell r="H7616" t="str">
            <v>102251005</v>
          </cell>
          <cell r="I7616">
            <v>-800</v>
          </cell>
        </row>
        <row r="7617">
          <cell r="H7617" t="str">
            <v>102251005</v>
          </cell>
          <cell r="I7617">
            <v>-800</v>
          </cell>
        </row>
        <row r="7618">
          <cell r="H7618" t="str">
            <v>102251005</v>
          </cell>
          <cell r="I7618">
            <v>-320</v>
          </cell>
        </row>
        <row r="7619">
          <cell r="H7619" t="str">
            <v>102251005</v>
          </cell>
          <cell r="I7619">
            <v>-320</v>
          </cell>
        </row>
        <row r="7620">
          <cell r="H7620" t="str">
            <v>102251005</v>
          </cell>
          <cell r="I7620">
            <v>-320</v>
          </cell>
        </row>
        <row r="7621">
          <cell r="H7621" t="str">
            <v>102251005</v>
          </cell>
          <cell r="I7621">
            <v>-800</v>
          </cell>
        </row>
        <row r="7622">
          <cell r="H7622" t="str">
            <v>102251005</v>
          </cell>
          <cell r="I7622">
            <v>-528</v>
          </cell>
        </row>
        <row r="7623">
          <cell r="H7623" t="str">
            <v>102251005</v>
          </cell>
          <cell r="I7623">
            <v>-800</v>
          </cell>
        </row>
        <row r="7624">
          <cell r="H7624" t="str">
            <v>102251005</v>
          </cell>
          <cell r="I7624">
            <v>-528</v>
          </cell>
        </row>
        <row r="7625">
          <cell r="H7625" t="str">
            <v>102251005</v>
          </cell>
          <cell r="I7625">
            <v>-400</v>
          </cell>
        </row>
        <row r="7626">
          <cell r="H7626" t="str">
            <v>102251005</v>
          </cell>
          <cell r="I7626">
            <v>-800</v>
          </cell>
        </row>
        <row r="7627">
          <cell r="H7627" t="str">
            <v>102251005</v>
          </cell>
          <cell r="I7627">
            <v>-800</v>
          </cell>
        </row>
        <row r="7628">
          <cell r="H7628" t="str">
            <v>102251005</v>
          </cell>
          <cell r="I7628">
            <v>-400</v>
          </cell>
        </row>
        <row r="7629">
          <cell r="H7629" t="str">
            <v>102251005</v>
          </cell>
          <cell r="I7629">
            <v>-800</v>
          </cell>
        </row>
        <row r="7630">
          <cell r="H7630" t="str">
            <v>102251005</v>
          </cell>
          <cell r="I7630">
            <v>-400</v>
          </cell>
        </row>
        <row r="7631">
          <cell r="H7631" t="str">
            <v>102251005</v>
          </cell>
          <cell r="I7631">
            <v>-528</v>
          </cell>
        </row>
        <row r="7632">
          <cell r="H7632" t="str">
            <v>102251005</v>
          </cell>
          <cell r="I7632">
            <v>-800</v>
          </cell>
        </row>
        <row r="7633">
          <cell r="H7633" t="str">
            <v>102251005</v>
          </cell>
          <cell r="I7633">
            <v>-400</v>
          </cell>
        </row>
        <row r="7634">
          <cell r="H7634" t="str">
            <v>102251005</v>
          </cell>
          <cell r="I7634">
            <v>-1600</v>
          </cell>
        </row>
        <row r="7635">
          <cell r="H7635" t="str">
            <v>102251005</v>
          </cell>
          <cell r="I7635">
            <v>-800</v>
          </cell>
        </row>
        <row r="7636">
          <cell r="H7636" t="str">
            <v>102251005</v>
          </cell>
          <cell r="I7636">
            <v>-800</v>
          </cell>
        </row>
        <row r="7637">
          <cell r="H7637" t="str">
            <v>102251005</v>
          </cell>
          <cell r="I7637">
            <v>-528</v>
          </cell>
        </row>
        <row r="7638">
          <cell r="H7638" t="str">
            <v>102251005</v>
          </cell>
          <cell r="I7638">
            <v>-3184</v>
          </cell>
        </row>
        <row r="7639">
          <cell r="H7639" t="str">
            <v>102251005</v>
          </cell>
          <cell r="I7639">
            <v>-528</v>
          </cell>
        </row>
        <row r="7640">
          <cell r="H7640" t="str">
            <v>102251005</v>
          </cell>
          <cell r="I7640">
            <v>-800</v>
          </cell>
        </row>
        <row r="7641">
          <cell r="H7641" t="str">
            <v>102251005</v>
          </cell>
          <cell r="I7641">
            <v>-800</v>
          </cell>
        </row>
        <row r="7642">
          <cell r="H7642" t="str">
            <v>102251005</v>
          </cell>
          <cell r="I7642">
            <v>-400</v>
          </cell>
        </row>
        <row r="7643">
          <cell r="H7643" t="str">
            <v>102251005</v>
          </cell>
          <cell r="I7643">
            <v>-800</v>
          </cell>
        </row>
        <row r="7644">
          <cell r="H7644" t="str">
            <v>102251005</v>
          </cell>
          <cell r="I7644">
            <v>-400</v>
          </cell>
        </row>
        <row r="7645">
          <cell r="H7645" t="str">
            <v>102251005</v>
          </cell>
          <cell r="I7645">
            <v>-400</v>
          </cell>
        </row>
        <row r="7646">
          <cell r="H7646" t="str">
            <v>102251005</v>
          </cell>
          <cell r="I7646">
            <v>-800</v>
          </cell>
        </row>
        <row r="7647">
          <cell r="H7647" t="str">
            <v>102251005</v>
          </cell>
          <cell r="I7647">
            <v>-800</v>
          </cell>
        </row>
        <row r="7648">
          <cell r="H7648" t="str">
            <v>102251005</v>
          </cell>
          <cell r="I7648">
            <v>-800</v>
          </cell>
        </row>
        <row r="7649">
          <cell r="H7649" t="str">
            <v>102251005</v>
          </cell>
          <cell r="I7649">
            <v>-1056</v>
          </cell>
        </row>
        <row r="7650">
          <cell r="H7650" t="str">
            <v>102251005</v>
          </cell>
          <cell r="I7650">
            <v>-800</v>
          </cell>
        </row>
        <row r="7651">
          <cell r="H7651" t="str">
            <v>102251005</v>
          </cell>
          <cell r="I7651">
            <v>-400</v>
          </cell>
        </row>
        <row r="7652">
          <cell r="H7652" t="str">
            <v>102251005</v>
          </cell>
          <cell r="I7652">
            <v>-800</v>
          </cell>
        </row>
        <row r="7653">
          <cell r="H7653" t="str">
            <v>102251005</v>
          </cell>
          <cell r="I7653">
            <v>-800</v>
          </cell>
        </row>
        <row r="7654">
          <cell r="H7654" t="str">
            <v>102251005</v>
          </cell>
          <cell r="I7654">
            <v>-800</v>
          </cell>
        </row>
        <row r="7655">
          <cell r="H7655" t="str">
            <v>102251005</v>
          </cell>
          <cell r="I7655">
            <v>-800</v>
          </cell>
        </row>
        <row r="7656">
          <cell r="H7656" t="str">
            <v>102251005</v>
          </cell>
          <cell r="I7656">
            <v>-800</v>
          </cell>
        </row>
        <row r="7657">
          <cell r="H7657" t="str">
            <v>102251005</v>
          </cell>
          <cell r="I7657">
            <v>-400</v>
          </cell>
        </row>
        <row r="7658">
          <cell r="H7658" t="str">
            <v>102251005</v>
          </cell>
          <cell r="I7658">
            <v>-800</v>
          </cell>
        </row>
        <row r="7659">
          <cell r="H7659" t="str">
            <v>102251005</v>
          </cell>
          <cell r="I7659">
            <v>-800</v>
          </cell>
        </row>
        <row r="7660">
          <cell r="H7660" t="str">
            <v>102251005</v>
          </cell>
          <cell r="I7660">
            <v>-400</v>
          </cell>
        </row>
        <row r="7661">
          <cell r="H7661" t="str">
            <v>102251005</v>
          </cell>
          <cell r="I7661">
            <v>-800</v>
          </cell>
        </row>
        <row r="7662">
          <cell r="H7662" t="str">
            <v>102251005</v>
          </cell>
          <cell r="I7662">
            <v>-800</v>
          </cell>
        </row>
        <row r="7663">
          <cell r="H7663" t="str">
            <v>102251005</v>
          </cell>
          <cell r="I7663">
            <v>-800</v>
          </cell>
        </row>
        <row r="7664">
          <cell r="H7664" t="str">
            <v>102251005</v>
          </cell>
          <cell r="I7664">
            <v>-800</v>
          </cell>
        </row>
        <row r="7665">
          <cell r="H7665" t="str">
            <v>102251005</v>
          </cell>
          <cell r="I7665">
            <v>-800</v>
          </cell>
        </row>
        <row r="7666">
          <cell r="H7666" t="str">
            <v>102251005</v>
          </cell>
          <cell r="I7666">
            <v>-800</v>
          </cell>
        </row>
        <row r="7667">
          <cell r="H7667" t="str">
            <v>102251005</v>
          </cell>
          <cell r="I7667">
            <v>-800</v>
          </cell>
        </row>
        <row r="7668">
          <cell r="H7668" t="str">
            <v>102251005</v>
          </cell>
          <cell r="I7668">
            <v>-800</v>
          </cell>
        </row>
        <row r="7669">
          <cell r="H7669" t="str">
            <v>102251005</v>
          </cell>
          <cell r="I7669">
            <v>-800</v>
          </cell>
        </row>
        <row r="7670">
          <cell r="H7670" t="str">
            <v>102251005</v>
          </cell>
          <cell r="I7670">
            <v>-800</v>
          </cell>
        </row>
        <row r="7671">
          <cell r="H7671" t="str">
            <v>102251005</v>
          </cell>
          <cell r="I7671">
            <v>-400</v>
          </cell>
        </row>
        <row r="7672">
          <cell r="H7672" t="str">
            <v>102251005</v>
          </cell>
          <cell r="I7672">
            <v>-800</v>
          </cell>
        </row>
        <row r="7673">
          <cell r="H7673" t="str">
            <v>102251005</v>
          </cell>
          <cell r="I7673">
            <v>-400</v>
          </cell>
        </row>
        <row r="7674">
          <cell r="H7674" t="str">
            <v>102251005</v>
          </cell>
          <cell r="I7674">
            <v>-800</v>
          </cell>
        </row>
        <row r="7675">
          <cell r="H7675" t="str">
            <v>102251005</v>
          </cell>
          <cell r="I7675">
            <v>-800</v>
          </cell>
        </row>
        <row r="7676">
          <cell r="H7676" t="str">
            <v>102251005</v>
          </cell>
          <cell r="I7676">
            <v>-400</v>
          </cell>
        </row>
        <row r="7677">
          <cell r="H7677" t="str">
            <v>102251005</v>
          </cell>
          <cell r="I7677">
            <v>-2656</v>
          </cell>
        </row>
        <row r="7678">
          <cell r="H7678" t="str">
            <v>102251005</v>
          </cell>
          <cell r="I7678">
            <v>-800</v>
          </cell>
        </row>
        <row r="7679">
          <cell r="H7679" t="str">
            <v>102251005</v>
          </cell>
          <cell r="I7679">
            <v>-400</v>
          </cell>
        </row>
        <row r="7680">
          <cell r="H7680" t="str">
            <v>102251005</v>
          </cell>
          <cell r="I7680">
            <v>-400</v>
          </cell>
        </row>
        <row r="7681">
          <cell r="H7681" t="str">
            <v>102251005</v>
          </cell>
          <cell r="I7681">
            <v>-400</v>
          </cell>
        </row>
        <row r="7682">
          <cell r="H7682" t="str">
            <v>102251005</v>
          </cell>
          <cell r="I7682">
            <v>-800</v>
          </cell>
        </row>
        <row r="7683">
          <cell r="H7683" t="str">
            <v>102251005</v>
          </cell>
          <cell r="I7683">
            <v>-800</v>
          </cell>
        </row>
        <row r="7684">
          <cell r="H7684" t="str">
            <v>102251005</v>
          </cell>
          <cell r="I7684">
            <v>-800</v>
          </cell>
        </row>
        <row r="7685">
          <cell r="H7685" t="str">
            <v>102251005</v>
          </cell>
          <cell r="I7685">
            <v>-800</v>
          </cell>
        </row>
        <row r="7686">
          <cell r="H7686" t="str">
            <v>102251005</v>
          </cell>
          <cell r="I7686">
            <v>-800</v>
          </cell>
        </row>
        <row r="7687">
          <cell r="H7687" t="str">
            <v>102251005</v>
          </cell>
          <cell r="I7687">
            <v>-800</v>
          </cell>
        </row>
        <row r="7688">
          <cell r="H7688" t="str">
            <v>102251005</v>
          </cell>
          <cell r="I7688">
            <v>-400</v>
          </cell>
        </row>
        <row r="7689">
          <cell r="H7689" t="str">
            <v>102251005</v>
          </cell>
          <cell r="I7689">
            <v>-800</v>
          </cell>
        </row>
        <row r="7690">
          <cell r="H7690" t="str">
            <v>102251005</v>
          </cell>
          <cell r="I7690">
            <v>-800</v>
          </cell>
        </row>
        <row r="7691">
          <cell r="H7691" t="str">
            <v>102251005</v>
          </cell>
          <cell r="I7691">
            <v>-400</v>
          </cell>
        </row>
        <row r="7692">
          <cell r="H7692" t="str">
            <v>102251005</v>
          </cell>
          <cell r="I7692">
            <v>-800</v>
          </cell>
        </row>
        <row r="7693">
          <cell r="H7693" t="str">
            <v>102251005</v>
          </cell>
          <cell r="I7693">
            <v>-800</v>
          </cell>
        </row>
        <row r="7694">
          <cell r="H7694" t="str">
            <v>102251005</v>
          </cell>
          <cell r="I7694">
            <v>-800</v>
          </cell>
        </row>
        <row r="7695">
          <cell r="H7695" t="str">
            <v>102251005</v>
          </cell>
          <cell r="I7695">
            <v>-800</v>
          </cell>
        </row>
        <row r="7696">
          <cell r="H7696" t="str">
            <v>102251005</v>
          </cell>
          <cell r="I7696">
            <v>-800</v>
          </cell>
        </row>
        <row r="7697">
          <cell r="H7697" t="str">
            <v>102251005</v>
          </cell>
          <cell r="I7697">
            <v>-800</v>
          </cell>
        </row>
        <row r="7698">
          <cell r="H7698" t="str">
            <v>102251005</v>
          </cell>
          <cell r="I7698">
            <v>-800</v>
          </cell>
        </row>
        <row r="7699">
          <cell r="H7699" t="str">
            <v>102251005</v>
          </cell>
          <cell r="I7699">
            <v>-800</v>
          </cell>
        </row>
        <row r="7700">
          <cell r="H7700" t="str">
            <v>102251005</v>
          </cell>
          <cell r="I7700">
            <v>-528</v>
          </cell>
        </row>
        <row r="7701">
          <cell r="H7701" t="str">
            <v>102251005</v>
          </cell>
          <cell r="I7701">
            <v>-320</v>
          </cell>
        </row>
        <row r="7702">
          <cell r="H7702" t="str">
            <v>102251005</v>
          </cell>
          <cell r="I7702">
            <v>-228623</v>
          </cell>
        </row>
        <row r="7703">
          <cell r="H7703" t="str">
            <v>102251005</v>
          </cell>
          <cell r="I7703">
            <v>870379</v>
          </cell>
        </row>
        <row r="7704">
          <cell r="H7704" t="str">
            <v>102251005</v>
          </cell>
          <cell r="I7704">
            <v>-800</v>
          </cell>
        </row>
        <row r="7705">
          <cell r="H7705" t="str">
            <v>102251005</v>
          </cell>
          <cell r="I7705">
            <v>-800</v>
          </cell>
        </row>
        <row r="7706">
          <cell r="H7706" t="str">
            <v>102251005</v>
          </cell>
          <cell r="I7706">
            <v>-800</v>
          </cell>
        </row>
        <row r="7707">
          <cell r="H7707" t="str">
            <v>102251005</v>
          </cell>
          <cell r="I7707">
            <v>-800</v>
          </cell>
        </row>
        <row r="7708">
          <cell r="H7708" t="str">
            <v>102251005</v>
          </cell>
          <cell r="I7708">
            <v>-400</v>
          </cell>
        </row>
        <row r="7709">
          <cell r="H7709" t="str">
            <v>102251005</v>
          </cell>
          <cell r="I7709">
            <v>-800</v>
          </cell>
        </row>
        <row r="7710">
          <cell r="H7710" t="str">
            <v>102251005</v>
          </cell>
          <cell r="I7710">
            <v>-2400</v>
          </cell>
        </row>
        <row r="7711">
          <cell r="H7711" t="str">
            <v>102251005</v>
          </cell>
          <cell r="I7711">
            <v>-400</v>
          </cell>
        </row>
        <row r="7712">
          <cell r="H7712" t="str">
            <v>102251005</v>
          </cell>
          <cell r="I7712">
            <v>-3840</v>
          </cell>
        </row>
        <row r="7713">
          <cell r="H7713" t="str">
            <v>102251005</v>
          </cell>
          <cell r="I7713">
            <v>-294377</v>
          </cell>
        </row>
        <row r="7714">
          <cell r="H7714" t="str">
            <v>102251005</v>
          </cell>
          <cell r="I7714">
            <v>-737933</v>
          </cell>
        </row>
        <row r="7715">
          <cell r="H7715" t="str">
            <v>102251005</v>
          </cell>
          <cell r="I7715">
            <v>-98152</v>
          </cell>
        </row>
        <row r="7716">
          <cell r="H7716" t="str">
            <v>102251005</v>
          </cell>
          <cell r="I7716">
            <v>-800</v>
          </cell>
        </row>
        <row r="7717">
          <cell r="H7717" t="str">
            <v>102251005</v>
          </cell>
          <cell r="I7717">
            <v>-800</v>
          </cell>
        </row>
        <row r="7718">
          <cell r="H7718" t="str">
            <v>102251005</v>
          </cell>
          <cell r="I7718">
            <v>-2400</v>
          </cell>
        </row>
        <row r="7719">
          <cell r="H7719" t="str">
            <v>102251005</v>
          </cell>
          <cell r="I7719">
            <v>-800</v>
          </cell>
        </row>
        <row r="7720">
          <cell r="H7720" t="str">
            <v>102251005</v>
          </cell>
          <cell r="I7720">
            <v>-320</v>
          </cell>
        </row>
        <row r="7721">
          <cell r="H7721" t="str">
            <v>102251005</v>
          </cell>
          <cell r="I7721">
            <v>-320</v>
          </cell>
        </row>
        <row r="7722">
          <cell r="H7722" t="str">
            <v>102251005</v>
          </cell>
          <cell r="I7722">
            <v>-320</v>
          </cell>
        </row>
        <row r="7723">
          <cell r="H7723" t="str">
            <v>102251005</v>
          </cell>
          <cell r="I7723">
            <v>-320</v>
          </cell>
        </row>
        <row r="7724">
          <cell r="H7724" t="str">
            <v>102251005</v>
          </cell>
          <cell r="I7724">
            <v>-320</v>
          </cell>
        </row>
        <row r="7725">
          <cell r="H7725" t="str">
            <v>102251005</v>
          </cell>
          <cell r="I7725">
            <v>-320</v>
          </cell>
        </row>
        <row r="7726">
          <cell r="H7726" t="str">
            <v>102251005</v>
          </cell>
          <cell r="I7726">
            <v>-320</v>
          </cell>
        </row>
        <row r="7727">
          <cell r="H7727" t="str">
            <v>102251005</v>
          </cell>
          <cell r="I7727">
            <v>-320</v>
          </cell>
        </row>
        <row r="7728">
          <cell r="H7728" t="str">
            <v>102251005</v>
          </cell>
          <cell r="I7728">
            <v>-320</v>
          </cell>
        </row>
        <row r="7729">
          <cell r="H7729" t="str">
            <v>102251005</v>
          </cell>
          <cell r="I7729">
            <v>-320</v>
          </cell>
        </row>
        <row r="7730">
          <cell r="H7730" t="str">
            <v>102251005</v>
          </cell>
          <cell r="I7730">
            <v>-320</v>
          </cell>
        </row>
        <row r="7731">
          <cell r="H7731" t="str">
            <v>102251005</v>
          </cell>
          <cell r="I7731">
            <v>-800</v>
          </cell>
        </row>
        <row r="7732">
          <cell r="H7732" t="str">
            <v>102251005</v>
          </cell>
          <cell r="I7732">
            <v>-320</v>
          </cell>
        </row>
        <row r="7733">
          <cell r="H7733" t="str">
            <v>102251005</v>
          </cell>
          <cell r="I7733">
            <v>-320</v>
          </cell>
        </row>
        <row r="7734">
          <cell r="H7734" t="str">
            <v>102251005</v>
          </cell>
          <cell r="I7734">
            <v>-320</v>
          </cell>
        </row>
        <row r="7735">
          <cell r="H7735" t="str">
            <v>102251005</v>
          </cell>
          <cell r="I7735">
            <v>-320</v>
          </cell>
        </row>
        <row r="7736">
          <cell r="H7736" t="str">
            <v>102251005</v>
          </cell>
          <cell r="I7736">
            <v>-320</v>
          </cell>
        </row>
        <row r="7737">
          <cell r="H7737" t="str">
            <v>102251005</v>
          </cell>
          <cell r="I7737">
            <v>-320</v>
          </cell>
        </row>
        <row r="7738">
          <cell r="H7738" t="str">
            <v>102251005</v>
          </cell>
          <cell r="I7738">
            <v>-640</v>
          </cell>
        </row>
        <row r="7739">
          <cell r="H7739" t="str">
            <v>103251005</v>
          </cell>
          <cell r="I7739">
            <v>-800</v>
          </cell>
        </row>
        <row r="7740">
          <cell r="H7740" t="str">
            <v>103251005</v>
          </cell>
          <cell r="I7740">
            <v>-800</v>
          </cell>
        </row>
        <row r="7741">
          <cell r="H7741" t="str">
            <v>103251005</v>
          </cell>
          <cell r="I7741">
            <v>-320</v>
          </cell>
        </row>
        <row r="7742">
          <cell r="H7742" t="str">
            <v>103251005</v>
          </cell>
          <cell r="I7742">
            <v>-800</v>
          </cell>
        </row>
        <row r="7743">
          <cell r="H7743" t="str">
            <v>103251005</v>
          </cell>
          <cell r="I7743">
            <v>-400</v>
          </cell>
        </row>
        <row r="7744">
          <cell r="H7744" t="str">
            <v>103251005</v>
          </cell>
          <cell r="I7744">
            <v>-800</v>
          </cell>
        </row>
        <row r="7745">
          <cell r="H7745" t="str">
            <v>103251005</v>
          </cell>
          <cell r="I7745">
            <v>-320</v>
          </cell>
        </row>
        <row r="7746">
          <cell r="H7746" t="str">
            <v>103251005</v>
          </cell>
          <cell r="I7746">
            <v>-320</v>
          </cell>
        </row>
        <row r="7747">
          <cell r="H7747" t="str">
            <v>103251005</v>
          </cell>
          <cell r="I7747">
            <v>-800</v>
          </cell>
        </row>
        <row r="7748">
          <cell r="H7748" t="str">
            <v>103251005</v>
          </cell>
          <cell r="I7748">
            <v>-800</v>
          </cell>
        </row>
        <row r="7749">
          <cell r="H7749" t="str">
            <v>103251005</v>
          </cell>
          <cell r="I7749">
            <v>-528</v>
          </cell>
        </row>
        <row r="7750">
          <cell r="H7750" t="str">
            <v>103251005</v>
          </cell>
          <cell r="I7750">
            <v>-800</v>
          </cell>
        </row>
        <row r="7751">
          <cell r="H7751" t="str">
            <v>103251005</v>
          </cell>
          <cell r="I7751">
            <v>-800</v>
          </cell>
        </row>
        <row r="7752">
          <cell r="H7752" t="str">
            <v>103251005</v>
          </cell>
          <cell r="I7752">
            <v>-800</v>
          </cell>
        </row>
        <row r="7753">
          <cell r="H7753" t="str">
            <v>103251005</v>
          </cell>
          <cell r="I7753">
            <v>-800</v>
          </cell>
        </row>
        <row r="7754">
          <cell r="H7754" t="str">
            <v>103251005</v>
          </cell>
          <cell r="I7754">
            <v>-800</v>
          </cell>
        </row>
        <row r="7755">
          <cell r="H7755" t="str">
            <v>103251005</v>
          </cell>
          <cell r="I7755">
            <v>-800</v>
          </cell>
        </row>
        <row r="7756">
          <cell r="H7756" t="str">
            <v>103251005</v>
          </cell>
          <cell r="I7756">
            <v>-400</v>
          </cell>
        </row>
        <row r="7757">
          <cell r="H7757" t="str">
            <v>103251005</v>
          </cell>
          <cell r="I7757">
            <v>-800</v>
          </cell>
        </row>
        <row r="7758">
          <cell r="H7758" t="str">
            <v>103251005</v>
          </cell>
          <cell r="I7758">
            <v>-800</v>
          </cell>
        </row>
        <row r="7759">
          <cell r="H7759" t="str">
            <v>103251005</v>
          </cell>
          <cell r="I7759">
            <v>-800</v>
          </cell>
        </row>
        <row r="7760">
          <cell r="H7760" t="str">
            <v>103251005</v>
          </cell>
          <cell r="I7760">
            <v>-400</v>
          </cell>
        </row>
        <row r="7761">
          <cell r="H7761" t="str">
            <v>103251005</v>
          </cell>
          <cell r="I7761">
            <v>-800</v>
          </cell>
        </row>
        <row r="7762">
          <cell r="H7762" t="str">
            <v>103251005</v>
          </cell>
          <cell r="I7762">
            <v>-800</v>
          </cell>
        </row>
        <row r="7763">
          <cell r="H7763" t="str">
            <v>103251005</v>
          </cell>
          <cell r="I7763">
            <v>-800</v>
          </cell>
        </row>
        <row r="7764">
          <cell r="H7764" t="str">
            <v>103251005</v>
          </cell>
          <cell r="I7764">
            <v>-800</v>
          </cell>
        </row>
        <row r="7765">
          <cell r="H7765" t="str">
            <v>103251005</v>
          </cell>
          <cell r="I7765">
            <v>-800</v>
          </cell>
        </row>
        <row r="7766">
          <cell r="H7766" t="str">
            <v>103251005</v>
          </cell>
          <cell r="I7766">
            <v>-800</v>
          </cell>
        </row>
        <row r="7767">
          <cell r="H7767" t="str">
            <v>103251005</v>
          </cell>
          <cell r="I7767">
            <v>-800</v>
          </cell>
        </row>
        <row r="7768">
          <cell r="H7768" t="str">
            <v>103251005</v>
          </cell>
          <cell r="I7768">
            <v>-800</v>
          </cell>
        </row>
        <row r="7769">
          <cell r="H7769" t="str">
            <v>103251005</v>
          </cell>
          <cell r="I7769">
            <v>-400</v>
          </cell>
        </row>
        <row r="7770">
          <cell r="H7770" t="str">
            <v>103251005</v>
          </cell>
          <cell r="I7770">
            <v>-800</v>
          </cell>
        </row>
        <row r="7771">
          <cell r="H7771" t="str">
            <v>103251005</v>
          </cell>
          <cell r="I7771">
            <v>-800</v>
          </cell>
        </row>
        <row r="7772">
          <cell r="H7772" t="str">
            <v>103251005</v>
          </cell>
          <cell r="I7772">
            <v>-800</v>
          </cell>
        </row>
        <row r="7773">
          <cell r="H7773" t="str">
            <v>103251005</v>
          </cell>
          <cell r="I7773">
            <v>-800</v>
          </cell>
        </row>
        <row r="7774">
          <cell r="H7774" t="str">
            <v>103251005</v>
          </cell>
          <cell r="I7774">
            <v>-800</v>
          </cell>
        </row>
        <row r="7775">
          <cell r="H7775" t="str">
            <v>103251005</v>
          </cell>
          <cell r="I7775">
            <v>-800</v>
          </cell>
        </row>
        <row r="7776">
          <cell r="H7776" t="str">
            <v>103251005</v>
          </cell>
          <cell r="I7776">
            <v>-800</v>
          </cell>
        </row>
        <row r="7777">
          <cell r="H7777" t="str">
            <v>103251005</v>
          </cell>
          <cell r="I7777">
            <v>-400</v>
          </cell>
        </row>
        <row r="7778">
          <cell r="H7778" t="str">
            <v>103251005</v>
          </cell>
          <cell r="I7778">
            <v>-800</v>
          </cell>
        </row>
        <row r="7779">
          <cell r="H7779" t="str">
            <v>103251005</v>
          </cell>
          <cell r="I7779">
            <v>-1200</v>
          </cell>
        </row>
        <row r="7780">
          <cell r="H7780" t="str">
            <v>103251005</v>
          </cell>
          <cell r="I7780">
            <v>-1600</v>
          </cell>
        </row>
        <row r="7781">
          <cell r="H7781" t="str">
            <v>103251005</v>
          </cell>
          <cell r="I7781">
            <v>-800</v>
          </cell>
        </row>
        <row r="7782">
          <cell r="H7782" t="str">
            <v>103251005</v>
          </cell>
          <cell r="I7782">
            <v>-400</v>
          </cell>
        </row>
        <row r="7783">
          <cell r="H7783" t="str">
            <v>103251005</v>
          </cell>
          <cell r="I7783">
            <v>-800</v>
          </cell>
        </row>
        <row r="7784">
          <cell r="H7784" t="str">
            <v>103251005</v>
          </cell>
          <cell r="I7784">
            <v>-800</v>
          </cell>
        </row>
        <row r="7785">
          <cell r="H7785" t="str">
            <v>103251005</v>
          </cell>
          <cell r="I7785">
            <v>-800</v>
          </cell>
        </row>
        <row r="7786">
          <cell r="H7786" t="str">
            <v>103251005</v>
          </cell>
          <cell r="I7786">
            <v>-1600</v>
          </cell>
        </row>
        <row r="7787">
          <cell r="H7787" t="str">
            <v>103251005</v>
          </cell>
          <cell r="I7787">
            <v>-800</v>
          </cell>
        </row>
        <row r="7788">
          <cell r="H7788" t="str">
            <v>103251005</v>
          </cell>
          <cell r="I7788">
            <v>-800</v>
          </cell>
        </row>
        <row r="7789">
          <cell r="H7789" t="str">
            <v>103251005</v>
          </cell>
          <cell r="I7789">
            <v>-800</v>
          </cell>
        </row>
        <row r="7790">
          <cell r="H7790" t="str">
            <v>103251005</v>
          </cell>
          <cell r="I7790">
            <v>-320</v>
          </cell>
        </row>
        <row r="7791">
          <cell r="H7791" t="str">
            <v>103251005</v>
          </cell>
          <cell r="I7791">
            <v>-400</v>
          </cell>
        </row>
        <row r="7792">
          <cell r="H7792" t="str">
            <v>103251005</v>
          </cell>
          <cell r="I7792">
            <v>-640</v>
          </cell>
        </row>
        <row r="7793">
          <cell r="H7793" t="str">
            <v>103251005</v>
          </cell>
          <cell r="I7793">
            <v>-320</v>
          </cell>
        </row>
        <row r="7794">
          <cell r="H7794" t="str">
            <v>103251005</v>
          </cell>
          <cell r="I7794">
            <v>-800</v>
          </cell>
        </row>
        <row r="7795">
          <cell r="H7795" t="str">
            <v>103251005</v>
          </cell>
          <cell r="I7795">
            <v>-800</v>
          </cell>
        </row>
        <row r="7796">
          <cell r="H7796" t="str">
            <v>103251005</v>
          </cell>
          <cell r="I7796">
            <v>-800</v>
          </cell>
        </row>
        <row r="7797">
          <cell r="H7797" t="str">
            <v>103251005</v>
          </cell>
          <cell r="I7797">
            <v>-800</v>
          </cell>
        </row>
        <row r="7798">
          <cell r="H7798" t="str">
            <v>103251005</v>
          </cell>
          <cell r="I7798">
            <v>-800</v>
          </cell>
        </row>
        <row r="7799">
          <cell r="H7799" t="str">
            <v>103251005</v>
          </cell>
          <cell r="I7799">
            <v>-800</v>
          </cell>
        </row>
        <row r="7800">
          <cell r="H7800" t="str">
            <v>103251005</v>
          </cell>
          <cell r="I7800">
            <v>-800</v>
          </cell>
        </row>
        <row r="7801">
          <cell r="H7801" t="str">
            <v>103251005</v>
          </cell>
          <cell r="I7801">
            <v>-1440</v>
          </cell>
        </row>
        <row r="7802">
          <cell r="H7802" t="str">
            <v>103251005</v>
          </cell>
          <cell r="I7802">
            <v>-800</v>
          </cell>
        </row>
        <row r="7803">
          <cell r="H7803" t="str">
            <v>103251005</v>
          </cell>
          <cell r="I7803">
            <v>-800</v>
          </cell>
        </row>
        <row r="7804">
          <cell r="H7804" t="str">
            <v>103251005</v>
          </cell>
          <cell r="I7804">
            <v>-800</v>
          </cell>
        </row>
        <row r="7805">
          <cell r="H7805" t="str">
            <v>103251005</v>
          </cell>
          <cell r="I7805">
            <v>-800</v>
          </cell>
        </row>
        <row r="7806">
          <cell r="H7806" t="str">
            <v>103251005</v>
          </cell>
          <cell r="I7806">
            <v>-1600</v>
          </cell>
        </row>
        <row r="7807">
          <cell r="H7807" t="str">
            <v>103251005</v>
          </cell>
          <cell r="I7807">
            <v>-800</v>
          </cell>
        </row>
        <row r="7808">
          <cell r="H7808" t="str">
            <v>103251005</v>
          </cell>
          <cell r="I7808">
            <v>-800</v>
          </cell>
        </row>
        <row r="7809">
          <cell r="H7809" t="str">
            <v>103251005</v>
          </cell>
          <cell r="I7809">
            <v>-800</v>
          </cell>
        </row>
        <row r="7810">
          <cell r="H7810" t="str">
            <v>103251005</v>
          </cell>
          <cell r="I7810">
            <v>-800</v>
          </cell>
        </row>
        <row r="7811">
          <cell r="H7811" t="str">
            <v>103251005</v>
          </cell>
          <cell r="I7811">
            <v>-800</v>
          </cell>
        </row>
        <row r="7812">
          <cell r="H7812" t="str">
            <v>103251005</v>
          </cell>
          <cell r="I7812">
            <v>-800</v>
          </cell>
        </row>
        <row r="7813">
          <cell r="H7813" t="str">
            <v>103251005</v>
          </cell>
          <cell r="I7813">
            <v>-800</v>
          </cell>
        </row>
        <row r="7814">
          <cell r="H7814" t="str">
            <v>103251005</v>
          </cell>
          <cell r="I7814">
            <v>-800</v>
          </cell>
        </row>
        <row r="7815">
          <cell r="H7815" t="str">
            <v>103251005</v>
          </cell>
          <cell r="I7815">
            <v>-800</v>
          </cell>
        </row>
        <row r="7816">
          <cell r="H7816" t="str">
            <v>103251005</v>
          </cell>
          <cell r="I7816">
            <v>-800</v>
          </cell>
        </row>
        <row r="7817">
          <cell r="H7817" t="str">
            <v>103251005</v>
          </cell>
          <cell r="I7817">
            <v>-400</v>
          </cell>
        </row>
        <row r="7818">
          <cell r="H7818" t="str">
            <v>103251005</v>
          </cell>
          <cell r="I7818">
            <v>-800</v>
          </cell>
        </row>
        <row r="7819">
          <cell r="H7819" t="str">
            <v>103251005</v>
          </cell>
          <cell r="I7819">
            <v>-800</v>
          </cell>
        </row>
        <row r="7820">
          <cell r="H7820" t="str">
            <v>103251005</v>
          </cell>
          <cell r="I7820">
            <v>-800</v>
          </cell>
        </row>
        <row r="7821">
          <cell r="H7821" t="str">
            <v>103251005</v>
          </cell>
          <cell r="I7821">
            <v>-800</v>
          </cell>
        </row>
        <row r="7822">
          <cell r="H7822" t="str">
            <v>103251005</v>
          </cell>
          <cell r="I7822">
            <v>-800</v>
          </cell>
        </row>
        <row r="7823">
          <cell r="H7823" t="str">
            <v>103251005</v>
          </cell>
          <cell r="I7823">
            <v>-800</v>
          </cell>
        </row>
        <row r="7824">
          <cell r="H7824" t="str">
            <v>103251005</v>
          </cell>
          <cell r="I7824">
            <v>-800</v>
          </cell>
        </row>
        <row r="7825">
          <cell r="H7825" t="str">
            <v>103251005</v>
          </cell>
          <cell r="I7825">
            <v>-800</v>
          </cell>
        </row>
        <row r="7826">
          <cell r="H7826" t="str">
            <v>103251005</v>
          </cell>
          <cell r="I7826">
            <v>-400</v>
          </cell>
        </row>
        <row r="7827">
          <cell r="H7827" t="str">
            <v>103251005</v>
          </cell>
          <cell r="I7827">
            <v>-800</v>
          </cell>
        </row>
        <row r="7828">
          <cell r="H7828" t="str">
            <v>103251005</v>
          </cell>
          <cell r="I7828">
            <v>-1600</v>
          </cell>
        </row>
        <row r="7829">
          <cell r="H7829" t="str">
            <v>103251005</v>
          </cell>
          <cell r="I7829">
            <v>-400</v>
          </cell>
        </row>
        <row r="7830">
          <cell r="H7830" t="str">
            <v>103251005</v>
          </cell>
          <cell r="I7830">
            <v>-400</v>
          </cell>
        </row>
        <row r="7831">
          <cell r="H7831" t="str">
            <v>103251005</v>
          </cell>
          <cell r="I7831">
            <v>-800</v>
          </cell>
        </row>
        <row r="7832">
          <cell r="H7832" t="str">
            <v>103251005</v>
          </cell>
          <cell r="I7832">
            <v>-400</v>
          </cell>
        </row>
        <row r="7833">
          <cell r="H7833" t="str">
            <v>103251005</v>
          </cell>
          <cell r="I7833">
            <v>-800</v>
          </cell>
        </row>
        <row r="7834">
          <cell r="H7834" t="str">
            <v>103251005</v>
          </cell>
          <cell r="I7834">
            <v>-800</v>
          </cell>
        </row>
        <row r="7835">
          <cell r="H7835" t="str">
            <v>103251005</v>
          </cell>
          <cell r="I7835">
            <v>-800</v>
          </cell>
        </row>
        <row r="7836">
          <cell r="H7836" t="str">
            <v>103251005</v>
          </cell>
          <cell r="I7836">
            <v>-800</v>
          </cell>
        </row>
        <row r="7837">
          <cell r="H7837" t="str">
            <v>103251005</v>
          </cell>
          <cell r="I7837">
            <v>-320</v>
          </cell>
        </row>
        <row r="7838">
          <cell r="H7838" t="str">
            <v>103251005</v>
          </cell>
          <cell r="I7838">
            <v>-320</v>
          </cell>
        </row>
        <row r="7839">
          <cell r="H7839" t="str">
            <v>103251005</v>
          </cell>
          <cell r="I7839">
            <v>-320</v>
          </cell>
        </row>
        <row r="7840">
          <cell r="H7840" t="str">
            <v>103251005</v>
          </cell>
          <cell r="I7840">
            <v>-320</v>
          </cell>
        </row>
        <row r="7841">
          <cell r="H7841" t="str">
            <v>103251005</v>
          </cell>
          <cell r="I7841">
            <v>-320</v>
          </cell>
        </row>
        <row r="7842">
          <cell r="H7842" t="str">
            <v>103251005</v>
          </cell>
          <cell r="I7842">
            <v>-800</v>
          </cell>
        </row>
        <row r="7843">
          <cell r="H7843" t="str">
            <v>103251005</v>
          </cell>
          <cell r="I7843">
            <v>-320</v>
          </cell>
        </row>
        <row r="7844">
          <cell r="H7844" t="str">
            <v>103251005</v>
          </cell>
          <cell r="I7844">
            <v>-800</v>
          </cell>
        </row>
        <row r="7845">
          <cell r="H7845" t="str">
            <v>103251005</v>
          </cell>
          <cell r="I7845">
            <v>-320</v>
          </cell>
        </row>
        <row r="7846">
          <cell r="H7846" t="str">
            <v>103251005</v>
          </cell>
          <cell r="I7846">
            <v>-320</v>
          </cell>
        </row>
        <row r="7847">
          <cell r="H7847" t="str">
            <v>103251005</v>
          </cell>
          <cell r="I7847">
            <v>-800</v>
          </cell>
        </row>
        <row r="7848">
          <cell r="H7848" t="str">
            <v>103251005</v>
          </cell>
          <cell r="I7848">
            <v>-800</v>
          </cell>
        </row>
        <row r="7849">
          <cell r="H7849" t="str">
            <v>103251005</v>
          </cell>
          <cell r="I7849">
            <v>-800</v>
          </cell>
        </row>
        <row r="7850">
          <cell r="H7850" t="str">
            <v>103251005</v>
          </cell>
          <cell r="I7850">
            <v>-800</v>
          </cell>
        </row>
        <row r="7851">
          <cell r="H7851" t="str">
            <v>103251005</v>
          </cell>
          <cell r="I7851">
            <v>-800</v>
          </cell>
        </row>
        <row r="7852">
          <cell r="H7852" t="str">
            <v>103251005</v>
          </cell>
          <cell r="I7852">
            <v>-800</v>
          </cell>
        </row>
        <row r="7853">
          <cell r="H7853" t="str">
            <v>103251005</v>
          </cell>
          <cell r="I7853">
            <v>-800</v>
          </cell>
        </row>
        <row r="7854">
          <cell r="H7854" t="str">
            <v>103251005</v>
          </cell>
          <cell r="I7854">
            <v>-320</v>
          </cell>
        </row>
        <row r="7855">
          <cell r="H7855" t="str">
            <v>103251005</v>
          </cell>
          <cell r="I7855">
            <v>-320</v>
          </cell>
        </row>
        <row r="7856">
          <cell r="H7856" t="str">
            <v>103251005</v>
          </cell>
          <cell r="I7856">
            <v>-800</v>
          </cell>
        </row>
        <row r="7857">
          <cell r="H7857" t="str">
            <v>103251005</v>
          </cell>
          <cell r="I7857">
            <v>-800</v>
          </cell>
        </row>
        <row r="7858">
          <cell r="H7858" t="str">
            <v>103251005</v>
          </cell>
          <cell r="I7858">
            <v>-800</v>
          </cell>
        </row>
        <row r="7859">
          <cell r="H7859" t="str">
            <v>103251005</v>
          </cell>
          <cell r="I7859">
            <v>-800</v>
          </cell>
        </row>
        <row r="7860">
          <cell r="H7860" t="str">
            <v>103251005</v>
          </cell>
          <cell r="I7860">
            <v>-800</v>
          </cell>
        </row>
        <row r="7861">
          <cell r="H7861" t="str">
            <v>103251005</v>
          </cell>
          <cell r="I7861">
            <v>-800</v>
          </cell>
        </row>
        <row r="7862">
          <cell r="H7862" t="str">
            <v>103251005</v>
          </cell>
          <cell r="I7862">
            <v>-800</v>
          </cell>
        </row>
        <row r="7863">
          <cell r="H7863" t="str">
            <v>103251005</v>
          </cell>
          <cell r="I7863">
            <v>-1600</v>
          </cell>
        </row>
        <row r="7864">
          <cell r="H7864" t="str">
            <v>103251005</v>
          </cell>
          <cell r="I7864">
            <v>-800</v>
          </cell>
        </row>
        <row r="7865">
          <cell r="H7865" t="str">
            <v>103251005</v>
          </cell>
          <cell r="I7865">
            <v>-800</v>
          </cell>
        </row>
        <row r="7866">
          <cell r="H7866" t="str">
            <v>103251005</v>
          </cell>
          <cell r="I7866">
            <v>-800</v>
          </cell>
        </row>
        <row r="7867">
          <cell r="H7867" t="str">
            <v>103251005</v>
          </cell>
          <cell r="I7867">
            <v>-800</v>
          </cell>
        </row>
        <row r="7868">
          <cell r="H7868" t="str">
            <v>103251005</v>
          </cell>
          <cell r="I7868">
            <v>-800</v>
          </cell>
        </row>
        <row r="7869">
          <cell r="H7869" t="str">
            <v>103251005</v>
          </cell>
          <cell r="I7869">
            <v>-800</v>
          </cell>
        </row>
        <row r="7870">
          <cell r="H7870" t="str">
            <v>103251005</v>
          </cell>
          <cell r="I7870">
            <v>-800</v>
          </cell>
        </row>
        <row r="7871">
          <cell r="H7871" t="str">
            <v>103251005</v>
          </cell>
          <cell r="I7871">
            <v>-400</v>
          </cell>
        </row>
        <row r="7872">
          <cell r="H7872" t="str">
            <v>103251005</v>
          </cell>
          <cell r="I7872">
            <v>-800</v>
          </cell>
        </row>
        <row r="7873">
          <cell r="H7873" t="str">
            <v>103251005</v>
          </cell>
          <cell r="I7873">
            <v>-800</v>
          </cell>
        </row>
        <row r="7874">
          <cell r="H7874" t="str">
            <v>103251005</v>
          </cell>
          <cell r="I7874">
            <v>-800</v>
          </cell>
        </row>
        <row r="7875">
          <cell r="H7875" t="str">
            <v>103251005</v>
          </cell>
          <cell r="I7875">
            <v>-800</v>
          </cell>
        </row>
        <row r="7876">
          <cell r="H7876" t="str">
            <v>103251005</v>
          </cell>
          <cell r="I7876">
            <v>-800</v>
          </cell>
        </row>
        <row r="7877">
          <cell r="H7877" t="str">
            <v>103251005</v>
          </cell>
          <cell r="I7877">
            <v>-800</v>
          </cell>
        </row>
        <row r="7878">
          <cell r="H7878" t="str">
            <v>103251005</v>
          </cell>
          <cell r="I7878">
            <v>-800</v>
          </cell>
        </row>
        <row r="7879">
          <cell r="H7879" t="str">
            <v>103251005</v>
          </cell>
          <cell r="I7879">
            <v>-800</v>
          </cell>
        </row>
        <row r="7880">
          <cell r="H7880" t="str">
            <v>103251005</v>
          </cell>
          <cell r="I7880">
            <v>-800</v>
          </cell>
        </row>
        <row r="7881">
          <cell r="H7881" t="str">
            <v>103251005</v>
          </cell>
          <cell r="I7881">
            <v>-800</v>
          </cell>
        </row>
        <row r="7882">
          <cell r="H7882" t="str">
            <v>103251005</v>
          </cell>
          <cell r="I7882">
            <v>-800</v>
          </cell>
        </row>
        <row r="7883">
          <cell r="H7883" t="str">
            <v>103251005</v>
          </cell>
          <cell r="I7883">
            <v>-800</v>
          </cell>
        </row>
        <row r="7884">
          <cell r="H7884" t="str">
            <v>103251005</v>
          </cell>
          <cell r="I7884">
            <v>-800</v>
          </cell>
        </row>
        <row r="7885">
          <cell r="H7885" t="str">
            <v>103251005</v>
          </cell>
          <cell r="I7885">
            <v>-1600</v>
          </cell>
        </row>
        <row r="7886">
          <cell r="H7886" t="str">
            <v>103251005</v>
          </cell>
          <cell r="I7886">
            <v>-800</v>
          </cell>
        </row>
        <row r="7887">
          <cell r="H7887" t="str">
            <v>103251005</v>
          </cell>
          <cell r="I7887">
            <v>-800</v>
          </cell>
        </row>
        <row r="7888">
          <cell r="H7888" t="str">
            <v>103251005</v>
          </cell>
          <cell r="I7888">
            <v>-800</v>
          </cell>
        </row>
        <row r="7889">
          <cell r="H7889" t="str">
            <v>103251005</v>
          </cell>
          <cell r="I7889">
            <v>-800</v>
          </cell>
        </row>
        <row r="7890">
          <cell r="H7890" t="str">
            <v>103251005</v>
          </cell>
          <cell r="I7890">
            <v>-800</v>
          </cell>
        </row>
        <row r="7891">
          <cell r="H7891" t="str">
            <v>103251005</v>
          </cell>
          <cell r="I7891">
            <v>-800</v>
          </cell>
        </row>
        <row r="7892">
          <cell r="H7892" t="str">
            <v>103251005</v>
          </cell>
          <cell r="I7892">
            <v>-800</v>
          </cell>
        </row>
        <row r="7893">
          <cell r="H7893" t="str">
            <v>103251005</v>
          </cell>
          <cell r="I7893">
            <v>-800</v>
          </cell>
        </row>
        <row r="7894">
          <cell r="H7894" t="str">
            <v>103251005</v>
          </cell>
          <cell r="I7894">
            <v>-800</v>
          </cell>
        </row>
        <row r="7895">
          <cell r="H7895" t="str">
            <v>103251005</v>
          </cell>
          <cell r="I7895">
            <v>-800</v>
          </cell>
        </row>
        <row r="7896">
          <cell r="H7896" t="str">
            <v>103251005</v>
          </cell>
          <cell r="I7896">
            <v>0</v>
          </cell>
        </row>
        <row r="7897">
          <cell r="H7897" t="str">
            <v>103251005</v>
          </cell>
          <cell r="I7897">
            <v>0</v>
          </cell>
        </row>
        <row r="7898">
          <cell r="H7898" t="str">
            <v>103251005</v>
          </cell>
          <cell r="I7898">
            <v>-800</v>
          </cell>
        </row>
        <row r="7899">
          <cell r="H7899" t="str">
            <v>103251005</v>
          </cell>
          <cell r="I7899">
            <v>-800</v>
          </cell>
        </row>
        <row r="7900">
          <cell r="H7900" t="str">
            <v>103251005</v>
          </cell>
          <cell r="I7900">
            <v>-800</v>
          </cell>
        </row>
        <row r="7901">
          <cell r="H7901" t="str">
            <v>103251005</v>
          </cell>
          <cell r="I7901">
            <v>-800</v>
          </cell>
        </row>
        <row r="7902">
          <cell r="H7902" t="str">
            <v>103251005</v>
          </cell>
          <cell r="I7902">
            <v>-800</v>
          </cell>
        </row>
        <row r="7903">
          <cell r="H7903" t="str">
            <v>103251005</v>
          </cell>
          <cell r="I7903">
            <v>-800</v>
          </cell>
        </row>
        <row r="7904">
          <cell r="H7904" t="str">
            <v>103251005</v>
          </cell>
          <cell r="I7904">
            <v>-800</v>
          </cell>
        </row>
        <row r="7905">
          <cell r="H7905" t="str">
            <v>103251005</v>
          </cell>
          <cell r="I7905">
            <v>-800</v>
          </cell>
        </row>
        <row r="7906">
          <cell r="H7906" t="str">
            <v>103251005</v>
          </cell>
          <cell r="I7906">
            <v>-800</v>
          </cell>
        </row>
        <row r="7907">
          <cell r="H7907" t="str">
            <v>103251005</v>
          </cell>
          <cell r="I7907">
            <v>-800</v>
          </cell>
        </row>
        <row r="7908">
          <cell r="H7908" t="str">
            <v>103251005</v>
          </cell>
          <cell r="I7908">
            <v>-800</v>
          </cell>
        </row>
        <row r="7909">
          <cell r="H7909" t="str">
            <v>103251005</v>
          </cell>
          <cell r="I7909">
            <v>-800</v>
          </cell>
        </row>
        <row r="7910">
          <cell r="H7910" t="str">
            <v>103251005</v>
          </cell>
          <cell r="I7910">
            <v>326265</v>
          </cell>
        </row>
        <row r="7911">
          <cell r="H7911" t="str">
            <v>103251005</v>
          </cell>
          <cell r="I7911">
            <v>-800</v>
          </cell>
        </row>
        <row r="7912">
          <cell r="H7912" t="str">
            <v>103251005</v>
          </cell>
          <cell r="I7912">
            <v>-800</v>
          </cell>
        </row>
        <row r="7913">
          <cell r="H7913" t="str">
            <v>103251005</v>
          </cell>
          <cell r="I7913">
            <v>-400</v>
          </cell>
        </row>
        <row r="7914">
          <cell r="H7914" t="str">
            <v>103251005</v>
          </cell>
          <cell r="I7914">
            <v>-17360</v>
          </cell>
        </row>
        <row r="7915">
          <cell r="H7915" t="str">
            <v>103251005</v>
          </cell>
          <cell r="I7915">
            <v>-444448</v>
          </cell>
        </row>
        <row r="7916">
          <cell r="H7916" t="str">
            <v>103251005</v>
          </cell>
          <cell r="I7916">
            <v>-800</v>
          </cell>
        </row>
        <row r="7917">
          <cell r="H7917" t="str">
            <v>103251005</v>
          </cell>
          <cell r="I7917">
            <v>-320</v>
          </cell>
        </row>
        <row r="7918">
          <cell r="H7918" t="str">
            <v>103251005</v>
          </cell>
          <cell r="I7918">
            <v>-320</v>
          </cell>
        </row>
        <row r="7919">
          <cell r="H7919" t="str">
            <v>103251005</v>
          </cell>
          <cell r="I7919">
            <v>-320</v>
          </cell>
        </row>
        <row r="7920">
          <cell r="H7920" t="str">
            <v>103251005</v>
          </cell>
          <cell r="I7920">
            <v>-320</v>
          </cell>
        </row>
        <row r="7921">
          <cell r="H7921" t="str">
            <v>103251005</v>
          </cell>
          <cell r="I7921">
            <v>-640</v>
          </cell>
        </row>
        <row r="7922">
          <cell r="H7922" t="str">
            <v>103251005</v>
          </cell>
          <cell r="I7922">
            <v>-320</v>
          </cell>
        </row>
        <row r="7923">
          <cell r="H7923" t="str">
            <v>103251005</v>
          </cell>
          <cell r="I7923">
            <v>-320</v>
          </cell>
        </row>
        <row r="7924">
          <cell r="H7924" t="str">
            <v>103251005</v>
          </cell>
          <cell r="I7924">
            <v>-320</v>
          </cell>
        </row>
        <row r="7925">
          <cell r="H7925" t="str">
            <v>104251005</v>
          </cell>
          <cell r="I7925">
            <v>-800</v>
          </cell>
        </row>
        <row r="7926">
          <cell r="H7926" t="str">
            <v>104251005</v>
          </cell>
          <cell r="I7926">
            <v>-800</v>
          </cell>
        </row>
        <row r="7927">
          <cell r="H7927" t="str">
            <v>104251005</v>
          </cell>
          <cell r="I7927">
            <v>-400</v>
          </cell>
        </row>
        <row r="7928">
          <cell r="H7928" t="str">
            <v>104251005</v>
          </cell>
          <cell r="I7928">
            <v>-1200</v>
          </cell>
        </row>
        <row r="7929">
          <cell r="H7929" t="str">
            <v>104251005</v>
          </cell>
          <cell r="I7929">
            <v>-800</v>
          </cell>
        </row>
        <row r="7930">
          <cell r="H7930" t="str">
            <v>104251005</v>
          </cell>
          <cell r="I7930">
            <v>-800</v>
          </cell>
        </row>
        <row r="7931">
          <cell r="H7931" t="str">
            <v>104251005</v>
          </cell>
          <cell r="I7931">
            <v>-800</v>
          </cell>
        </row>
        <row r="7932">
          <cell r="H7932" t="str">
            <v>104251005</v>
          </cell>
          <cell r="I7932">
            <v>-400</v>
          </cell>
        </row>
        <row r="7933">
          <cell r="H7933" t="str">
            <v>104251005</v>
          </cell>
          <cell r="I7933">
            <v>-800</v>
          </cell>
        </row>
        <row r="7934">
          <cell r="H7934" t="str">
            <v>104251005</v>
          </cell>
          <cell r="I7934">
            <v>-800</v>
          </cell>
        </row>
        <row r="7935">
          <cell r="H7935" t="str">
            <v>104251005</v>
          </cell>
          <cell r="I7935">
            <v>-800</v>
          </cell>
        </row>
        <row r="7936">
          <cell r="H7936" t="str">
            <v>104251005</v>
          </cell>
          <cell r="I7936">
            <v>-800</v>
          </cell>
        </row>
        <row r="7937">
          <cell r="H7937" t="str">
            <v>104251005</v>
          </cell>
          <cell r="I7937">
            <v>-800</v>
          </cell>
        </row>
        <row r="7938">
          <cell r="H7938" t="str">
            <v>104251005</v>
          </cell>
          <cell r="I7938">
            <v>-800</v>
          </cell>
        </row>
        <row r="7939">
          <cell r="H7939" t="str">
            <v>104251005</v>
          </cell>
          <cell r="I7939">
            <v>-800</v>
          </cell>
        </row>
        <row r="7940">
          <cell r="H7940" t="str">
            <v>104251005</v>
          </cell>
          <cell r="I7940">
            <v>-1600</v>
          </cell>
        </row>
        <row r="7941">
          <cell r="H7941" t="str">
            <v>104251005</v>
          </cell>
          <cell r="I7941">
            <v>-800</v>
          </cell>
        </row>
        <row r="7942">
          <cell r="H7942" t="str">
            <v>104251005</v>
          </cell>
          <cell r="I7942">
            <v>-800</v>
          </cell>
        </row>
        <row r="7943">
          <cell r="H7943" t="str">
            <v>104251005</v>
          </cell>
          <cell r="I7943">
            <v>-800</v>
          </cell>
        </row>
        <row r="7944">
          <cell r="H7944" t="str">
            <v>104251005</v>
          </cell>
          <cell r="I7944">
            <v>-400</v>
          </cell>
        </row>
        <row r="7945">
          <cell r="H7945" t="str">
            <v>104251005</v>
          </cell>
          <cell r="I7945">
            <v>-400</v>
          </cell>
        </row>
        <row r="7946">
          <cell r="H7946" t="str">
            <v>104251005</v>
          </cell>
          <cell r="I7946">
            <v>-800</v>
          </cell>
        </row>
        <row r="7947">
          <cell r="H7947" t="str">
            <v>104251005</v>
          </cell>
          <cell r="I7947">
            <v>-800</v>
          </cell>
        </row>
        <row r="7948">
          <cell r="H7948" t="str">
            <v>104251005</v>
          </cell>
          <cell r="I7948">
            <v>-800</v>
          </cell>
        </row>
        <row r="7949">
          <cell r="H7949" t="str">
            <v>104251005</v>
          </cell>
          <cell r="I7949">
            <v>-800</v>
          </cell>
        </row>
        <row r="7950">
          <cell r="H7950" t="str">
            <v>104251005</v>
          </cell>
          <cell r="I7950">
            <v>-1600</v>
          </cell>
        </row>
        <row r="7951">
          <cell r="H7951" t="str">
            <v>104251005</v>
          </cell>
          <cell r="I7951">
            <v>-320</v>
          </cell>
        </row>
        <row r="7952">
          <cell r="H7952" t="str">
            <v>104251005</v>
          </cell>
          <cell r="I7952">
            <v>-800</v>
          </cell>
        </row>
        <row r="7953">
          <cell r="H7953" t="str">
            <v>104251005</v>
          </cell>
          <cell r="I7953">
            <v>-800</v>
          </cell>
        </row>
        <row r="7954">
          <cell r="H7954" t="str">
            <v>104251005</v>
          </cell>
          <cell r="I7954">
            <v>-320</v>
          </cell>
        </row>
        <row r="7955">
          <cell r="H7955" t="str">
            <v>104251005</v>
          </cell>
          <cell r="I7955">
            <v>-640</v>
          </cell>
        </row>
        <row r="7956">
          <cell r="H7956" t="str">
            <v>104251005</v>
          </cell>
          <cell r="I7956">
            <v>-800</v>
          </cell>
        </row>
        <row r="7957">
          <cell r="H7957" t="str">
            <v>104251005</v>
          </cell>
          <cell r="I7957">
            <v>-800</v>
          </cell>
        </row>
        <row r="7958">
          <cell r="H7958" t="str">
            <v>104251005</v>
          </cell>
          <cell r="I7958">
            <v>-800</v>
          </cell>
        </row>
        <row r="7959">
          <cell r="H7959" t="str">
            <v>104251005</v>
          </cell>
          <cell r="I7959">
            <v>-320</v>
          </cell>
        </row>
        <row r="7960">
          <cell r="H7960" t="str">
            <v>104251005</v>
          </cell>
          <cell r="I7960">
            <v>-320</v>
          </cell>
        </row>
        <row r="7961">
          <cell r="H7961" t="str">
            <v>104251005</v>
          </cell>
          <cell r="I7961">
            <v>-320</v>
          </cell>
        </row>
        <row r="7962">
          <cell r="H7962" t="str">
            <v>104251005</v>
          </cell>
          <cell r="I7962">
            <v>-800</v>
          </cell>
        </row>
        <row r="7963">
          <cell r="H7963" t="str">
            <v>104251005</v>
          </cell>
          <cell r="I7963">
            <v>-800</v>
          </cell>
        </row>
        <row r="7964">
          <cell r="H7964" t="str">
            <v>104251005</v>
          </cell>
          <cell r="I7964">
            <v>-800</v>
          </cell>
        </row>
        <row r="7965">
          <cell r="H7965" t="str">
            <v>104251005</v>
          </cell>
          <cell r="I7965">
            <v>-800</v>
          </cell>
        </row>
        <row r="7966">
          <cell r="H7966" t="str">
            <v>104251005</v>
          </cell>
          <cell r="I7966">
            <v>-800</v>
          </cell>
        </row>
        <row r="7967">
          <cell r="H7967" t="str">
            <v>104251005</v>
          </cell>
          <cell r="I7967">
            <v>-800</v>
          </cell>
        </row>
        <row r="7968">
          <cell r="H7968" t="str">
            <v>104251005</v>
          </cell>
          <cell r="I7968">
            <v>-800</v>
          </cell>
        </row>
        <row r="7969">
          <cell r="H7969" t="str">
            <v>104251005</v>
          </cell>
          <cell r="I7969">
            <v>-1600</v>
          </cell>
        </row>
        <row r="7970">
          <cell r="H7970" t="str">
            <v>104251005</v>
          </cell>
          <cell r="I7970">
            <v>-800</v>
          </cell>
        </row>
        <row r="7971">
          <cell r="H7971" t="str">
            <v>104251005</v>
          </cell>
          <cell r="I7971">
            <v>-800</v>
          </cell>
        </row>
        <row r="7972">
          <cell r="H7972" t="str">
            <v>104251005</v>
          </cell>
          <cell r="I7972">
            <v>-800</v>
          </cell>
        </row>
        <row r="7973">
          <cell r="H7973" t="str">
            <v>104251005</v>
          </cell>
          <cell r="I7973">
            <v>-800</v>
          </cell>
        </row>
        <row r="7974">
          <cell r="H7974" t="str">
            <v>104251005</v>
          </cell>
          <cell r="I7974">
            <v>-800</v>
          </cell>
        </row>
        <row r="7975">
          <cell r="H7975" t="str">
            <v>104251005</v>
          </cell>
          <cell r="I7975">
            <v>-800</v>
          </cell>
        </row>
        <row r="7976">
          <cell r="H7976" t="str">
            <v>104251005</v>
          </cell>
          <cell r="I7976">
            <v>-800</v>
          </cell>
        </row>
        <row r="7977">
          <cell r="H7977" t="str">
            <v>104251005</v>
          </cell>
          <cell r="I7977">
            <v>-800</v>
          </cell>
        </row>
        <row r="7978">
          <cell r="H7978" t="str">
            <v>104251005</v>
          </cell>
          <cell r="I7978">
            <v>-800</v>
          </cell>
        </row>
        <row r="7979">
          <cell r="H7979" t="str">
            <v>104251005</v>
          </cell>
          <cell r="I7979">
            <v>-800</v>
          </cell>
        </row>
        <row r="7980">
          <cell r="H7980" t="str">
            <v>104251005</v>
          </cell>
          <cell r="I7980">
            <v>-800</v>
          </cell>
        </row>
        <row r="7981">
          <cell r="H7981" t="str">
            <v>104251005</v>
          </cell>
          <cell r="I7981">
            <v>-800</v>
          </cell>
        </row>
        <row r="7982">
          <cell r="H7982" t="str">
            <v>104251005</v>
          </cell>
          <cell r="I7982">
            <v>-800</v>
          </cell>
        </row>
        <row r="7983">
          <cell r="H7983" t="str">
            <v>104251005</v>
          </cell>
          <cell r="I7983">
            <v>-800</v>
          </cell>
        </row>
        <row r="7984">
          <cell r="H7984" t="str">
            <v>104251005</v>
          </cell>
          <cell r="I7984">
            <v>-800</v>
          </cell>
        </row>
        <row r="7985">
          <cell r="H7985" t="str">
            <v>104251005</v>
          </cell>
          <cell r="I7985">
            <v>-800</v>
          </cell>
        </row>
        <row r="7986">
          <cell r="H7986" t="str">
            <v>104251005</v>
          </cell>
          <cell r="I7986">
            <v>-800</v>
          </cell>
        </row>
        <row r="7987">
          <cell r="H7987" t="str">
            <v>104251005</v>
          </cell>
          <cell r="I7987">
            <v>-800</v>
          </cell>
        </row>
        <row r="7988">
          <cell r="H7988" t="str">
            <v>104251005</v>
          </cell>
          <cell r="I7988">
            <v>-800</v>
          </cell>
        </row>
        <row r="7989">
          <cell r="H7989" t="str">
            <v>104251005</v>
          </cell>
          <cell r="I7989">
            <v>-800</v>
          </cell>
        </row>
        <row r="7990">
          <cell r="H7990" t="str">
            <v>104251005</v>
          </cell>
          <cell r="I7990">
            <v>-800</v>
          </cell>
        </row>
        <row r="7991">
          <cell r="H7991" t="str">
            <v>104251005</v>
          </cell>
          <cell r="I7991">
            <v>-800</v>
          </cell>
        </row>
        <row r="7992">
          <cell r="H7992" t="str">
            <v>104251005</v>
          </cell>
          <cell r="I7992">
            <v>-800</v>
          </cell>
        </row>
        <row r="7993">
          <cell r="H7993" t="str">
            <v>104251005</v>
          </cell>
          <cell r="I7993">
            <v>-320</v>
          </cell>
        </row>
        <row r="7994">
          <cell r="H7994" t="str">
            <v>104251005</v>
          </cell>
          <cell r="I7994">
            <v>-320</v>
          </cell>
        </row>
        <row r="7995">
          <cell r="H7995" t="str">
            <v>104251005</v>
          </cell>
          <cell r="I7995">
            <v>-800</v>
          </cell>
        </row>
        <row r="7996">
          <cell r="H7996" t="str">
            <v>104251005</v>
          </cell>
          <cell r="I7996">
            <v>-320</v>
          </cell>
        </row>
        <row r="7997">
          <cell r="H7997" t="str">
            <v>104251005</v>
          </cell>
          <cell r="I7997">
            <v>-320</v>
          </cell>
        </row>
        <row r="7998">
          <cell r="H7998" t="str">
            <v>104251005</v>
          </cell>
          <cell r="I7998">
            <v>-320</v>
          </cell>
        </row>
        <row r="7999">
          <cell r="H7999" t="str">
            <v>104251005</v>
          </cell>
          <cell r="I7999">
            <v>-320</v>
          </cell>
        </row>
        <row r="8000">
          <cell r="H8000" t="str">
            <v>104251005</v>
          </cell>
          <cell r="I8000">
            <v>-320</v>
          </cell>
        </row>
        <row r="8001">
          <cell r="H8001" t="str">
            <v>104251005</v>
          </cell>
          <cell r="I8001">
            <v>-320</v>
          </cell>
        </row>
        <row r="8002">
          <cell r="H8002" t="str">
            <v>104251005</v>
          </cell>
          <cell r="I8002">
            <v>-320</v>
          </cell>
        </row>
        <row r="8003">
          <cell r="H8003" t="str">
            <v>104251005</v>
          </cell>
          <cell r="I8003">
            <v>-800</v>
          </cell>
        </row>
        <row r="8004">
          <cell r="H8004" t="str">
            <v>104251005</v>
          </cell>
          <cell r="I8004">
            <v>-800</v>
          </cell>
        </row>
        <row r="8005">
          <cell r="H8005" t="str">
            <v>104251005</v>
          </cell>
          <cell r="I8005">
            <v>-800</v>
          </cell>
        </row>
        <row r="8006">
          <cell r="H8006" t="str">
            <v>104251005</v>
          </cell>
          <cell r="I8006">
            <v>-800</v>
          </cell>
        </row>
        <row r="8007">
          <cell r="H8007" t="str">
            <v>104251005</v>
          </cell>
          <cell r="I8007">
            <v>-800</v>
          </cell>
        </row>
        <row r="8008">
          <cell r="H8008" t="str">
            <v>104251005</v>
          </cell>
          <cell r="I8008">
            <v>-800</v>
          </cell>
        </row>
        <row r="8009">
          <cell r="H8009" t="str">
            <v>104251005</v>
          </cell>
          <cell r="I8009">
            <v>-800</v>
          </cell>
        </row>
        <row r="8010">
          <cell r="H8010" t="str">
            <v>104251005</v>
          </cell>
          <cell r="I8010">
            <v>-800</v>
          </cell>
        </row>
        <row r="8011">
          <cell r="H8011" t="str">
            <v>104251005</v>
          </cell>
          <cell r="I8011">
            <v>-800</v>
          </cell>
        </row>
        <row r="8012">
          <cell r="H8012" t="str">
            <v>104251005</v>
          </cell>
          <cell r="I8012">
            <v>-800</v>
          </cell>
        </row>
        <row r="8013">
          <cell r="H8013" t="str">
            <v>104251005</v>
          </cell>
          <cell r="I8013">
            <v>-800</v>
          </cell>
        </row>
        <row r="8014">
          <cell r="H8014" t="str">
            <v>104251005</v>
          </cell>
          <cell r="I8014">
            <v>-800</v>
          </cell>
        </row>
        <row r="8015">
          <cell r="H8015" t="str">
            <v>104251005</v>
          </cell>
          <cell r="I8015">
            <v>-800</v>
          </cell>
        </row>
        <row r="8016">
          <cell r="H8016" t="str">
            <v>104251005</v>
          </cell>
          <cell r="I8016">
            <v>-800</v>
          </cell>
        </row>
        <row r="8017">
          <cell r="H8017" t="str">
            <v>104251005</v>
          </cell>
          <cell r="I8017">
            <v>-400</v>
          </cell>
        </row>
        <row r="8018">
          <cell r="H8018" t="str">
            <v>104251005</v>
          </cell>
          <cell r="I8018">
            <v>-800</v>
          </cell>
        </row>
        <row r="8019">
          <cell r="H8019" t="str">
            <v>104251005</v>
          </cell>
          <cell r="I8019">
            <v>-800</v>
          </cell>
        </row>
        <row r="8020">
          <cell r="H8020" t="str">
            <v>104251005</v>
          </cell>
          <cell r="I8020">
            <v>-800</v>
          </cell>
        </row>
        <row r="8021">
          <cell r="H8021" t="str">
            <v>104251005</v>
          </cell>
          <cell r="I8021">
            <v>-800</v>
          </cell>
        </row>
        <row r="8022">
          <cell r="H8022" t="str">
            <v>104251005</v>
          </cell>
          <cell r="I8022">
            <v>-800</v>
          </cell>
        </row>
        <row r="8023">
          <cell r="H8023" t="str">
            <v>104251005</v>
          </cell>
          <cell r="I8023">
            <v>-800</v>
          </cell>
        </row>
        <row r="8024">
          <cell r="H8024" t="str">
            <v>104251005</v>
          </cell>
          <cell r="I8024">
            <v>-800</v>
          </cell>
        </row>
        <row r="8025">
          <cell r="H8025" t="str">
            <v>104251005</v>
          </cell>
          <cell r="I8025">
            <v>-800</v>
          </cell>
        </row>
        <row r="8026">
          <cell r="H8026" t="str">
            <v>104251005</v>
          </cell>
          <cell r="I8026">
            <v>-800</v>
          </cell>
        </row>
        <row r="8027">
          <cell r="H8027" t="str">
            <v>104251005</v>
          </cell>
          <cell r="I8027">
            <v>-800</v>
          </cell>
        </row>
        <row r="8028">
          <cell r="H8028" t="str">
            <v>104251005</v>
          </cell>
          <cell r="I8028">
            <v>-800</v>
          </cell>
        </row>
        <row r="8029">
          <cell r="H8029" t="str">
            <v>104251005</v>
          </cell>
          <cell r="I8029">
            <v>-800</v>
          </cell>
        </row>
        <row r="8030">
          <cell r="H8030" t="str">
            <v>104251005</v>
          </cell>
          <cell r="I8030">
            <v>-800</v>
          </cell>
        </row>
        <row r="8031">
          <cell r="H8031" t="str">
            <v>104251005</v>
          </cell>
          <cell r="I8031">
            <v>-800</v>
          </cell>
        </row>
        <row r="8032">
          <cell r="H8032" t="str">
            <v>104251005</v>
          </cell>
          <cell r="I8032">
            <v>-800</v>
          </cell>
        </row>
        <row r="8033">
          <cell r="H8033" t="str">
            <v>104251005</v>
          </cell>
          <cell r="I8033">
            <v>-400</v>
          </cell>
        </row>
        <row r="8034">
          <cell r="H8034" t="str">
            <v>104251005</v>
          </cell>
          <cell r="I8034">
            <v>-800</v>
          </cell>
        </row>
        <row r="8035">
          <cell r="H8035" t="str">
            <v>104251005</v>
          </cell>
          <cell r="I8035">
            <v>-800</v>
          </cell>
        </row>
        <row r="8036">
          <cell r="H8036" t="str">
            <v>104251005</v>
          </cell>
          <cell r="I8036">
            <v>-800</v>
          </cell>
        </row>
        <row r="8037">
          <cell r="H8037" t="str">
            <v>104251005</v>
          </cell>
          <cell r="I8037">
            <v>-800</v>
          </cell>
        </row>
        <row r="8038">
          <cell r="H8038" t="str">
            <v>104251005</v>
          </cell>
          <cell r="I8038">
            <v>-800</v>
          </cell>
        </row>
        <row r="8039">
          <cell r="H8039" t="str">
            <v>104251005</v>
          </cell>
          <cell r="I8039">
            <v>-800</v>
          </cell>
        </row>
        <row r="8040">
          <cell r="H8040" t="str">
            <v>104251005</v>
          </cell>
          <cell r="I8040">
            <v>-800</v>
          </cell>
        </row>
        <row r="8041">
          <cell r="H8041" t="str">
            <v>104251005</v>
          </cell>
          <cell r="I8041">
            <v>-800</v>
          </cell>
        </row>
        <row r="8042">
          <cell r="H8042" t="str">
            <v>104251005</v>
          </cell>
          <cell r="I8042">
            <v>-800</v>
          </cell>
        </row>
        <row r="8043">
          <cell r="H8043" t="str">
            <v>104251005</v>
          </cell>
          <cell r="I8043">
            <v>-800</v>
          </cell>
        </row>
        <row r="8044">
          <cell r="H8044" t="str">
            <v>104251005</v>
          </cell>
          <cell r="I8044">
            <v>-800</v>
          </cell>
        </row>
        <row r="8045">
          <cell r="H8045" t="str">
            <v>104251005</v>
          </cell>
          <cell r="I8045">
            <v>-800</v>
          </cell>
        </row>
        <row r="8046">
          <cell r="H8046" t="str">
            <v>104251005</v>
          </cell>
          <cell r="I8046">
            <v>-800</v>
          </cell>
        </row>
        <row r="8047">
          <cell r="H8047" t="str">
            <v>104251005</v>
          </cell>
          <cell r="I8047">
            <v>-800</v>
          </cell>
        </row>
        <row r="8048">
          <cell r="H8048" t="str">
            <v>104251005</v>
          </cell>
          <cell r="I8048">
            <v>-800</v>
          </cell>
        </row>
        <row r="8049">
          <cell r="H8049" t="str">
            <v>104251005</v>
          </cell>
          <cell r="I8049">
            <v>-1600</v>
          </cell>
        </row>
        <row r="8050">
          <cell r="H8050" t="str">
            <v>104251005</v>
          </cell>
          <cell r="I8050">
            <v>-400</v>
          </cell>
        </row>
        <row r="8051">
          <cell r="H8051" t="str">
            <v>104251005</v>
          </cell>
          <cell r="I8051">
            <v>-800</v>
          </cell>
        </row>
        <row r="8052">
          <cell r="H8052" t="str">
            <v>104251005</v>
          </cell>
          <cell r="I8052">
            <v>-800</v>
          </cell>
        </row>
        <row r="8053">
          <cell r="H8053" t="str">
            <v>104251005</v>
          </cell>
          <cell r="I8053">
            <v>-800</v>
          </cell>
        </row>
        <row r="8054">
          <cell r="H8054" t="str">
            <v>104251005</v>
          </cell>
          <cell r="I8054">
            <v>-800</v>
          </cell>
        </row>
        <row r="8055">
          <cell r="H8055" t="str">
            <v>104251005</v>
          </cell>
          <cell r="I8055">
            <v>-800</v>
          </cell>
        </row>
        <row r="8056">
          <cell r="H8056" t="str">
            <v>104251005</v>
          </cell>
          <cell r="I8056">
            <v>-1600</v>
          </cell>
        </row>
        <row r="8057">
          <cell r="H8057" t="str">
            <v>104251005</v>
          </cell>
          <cell r="I8057">
            <v>-400</v>
          </cell>
        </row>
        <row r="8058">
          <cell r="H8058" t="str">
            <v>104251005</v>
          </cell>
          <cell r="I8058">
            <v>-800</v>
          </cell>
        </row>
        <row r="8059">
          <cell r="H8059" t="str">
            <v>104251005</v>
          </cell>
          <cell r="I8059">
            <v>-400</v>
          </cell>
        </row>
        <row r="8060">
          <cell r="H8060" t="str">
            <v>104251005</v>
          </cell>
          <cell r="I8060">
            <v>-400</v>
          </cell>
        </row>
        <row r="8061">
          <cell r="H8061" t="str">
            <v>104251005</v>
          </cell>
          <cell r="I8061">
            <v>-800</v>
          </cell>
        </row>
        <row r="8062">
          <cell r="H8062" t="str">
            <v>104251005</v>
          </cell>
          <cell r="I8062">
            <v>-800</v>
          </cell>
        </row>
        <row r="8063">
          <cell r="H8063" t="str">
            <v>104251005</v>
          </cell>
          <cell r="I8063">
            <v>-800</v>
          </cell>
        </row>
        <row r="8064">
          <cell r="H8064" t="str">
            <v>104251005</v>
          </cell>
          <cell r="I8064">
            <v>-400</v>
          </cell>
        </row>
        <row r="8065">
          <cell r="H8065" t="str">
            <v>104251005</v>
          </cell>
          <cell r="I8065">
            <v>-800</v>
          </cell>
        </row>
        <row r="8066">
          <cell r="H8066" t="str">
            <v>104251005</v>
          </cell>
          <cell r="I8066">
            <v>-800</v>
          </cell>
        </row>
        <row r="8067">
          <cell r="H8067" t="str">
            <v>104251005</v>
          </cell>
          <cell r="I8067">
            <v>-800</v>
          </cell>
        </row>
        <row r="8068">
          <cell r="H8068" t="str">
            <v>104251005</v>
          </cell>
          <cell r="I8068">
            <v>-800</v>
          </cell>
        </row>
        <row r="8069">
          <cell r="H8069" t="str">
            <v>104251005</v>
          </cell>
          <cell r="I8069">
            <v>-800</v>
          </cell>
        </row>
        <row r="8070">
          <cell r="H8070" t="str">
            <v>104251005</v>
          </cell>
          <cell r="I8070">
            <v>-800</v>
          </cell>
        </row>
        <row r="8071">
          <cell r="H8071" t="str">
            <v>104251005</v>
          </cell>
          <cell r="I8071">
            <v>-800</v>
          </cell>
        </row>
        <row r="8072">
          <cell r="H8072" t="str">
            <v>104251005</v>
          </cell>
          <cell r="I8072">
            <v>-400</v>
          </cell>
        </row>
        <row r="8073">
          <cell r="H8073" t="str">
            <v>104251005</v>
          </cell>
          <cell r="I8073">
            <v>-800</v>
          </cell>
        </row>
        <row r="8074">
          <cell r="H8074" t="str">
            <v>104251005</v>
          </cell>
          <cell r="I8074">
            <v>-800</v>
          </cell>
        </row>
        <row r="8075">
          <cell r="H8075" t="str">
            <v>104251005</v>
          </cell>
          <cell r="I8075">
            <v>-800</v>
          </cell>
        </row>
        <row r="8076">
          <cell r="H8076" t="str">
            <v>104251005</v>
          </cell>
          <cell r="I8076">
            <v>-800</v>
          </cell>
        </row>
        <row r="8077">
          <cell r="H8077" t="str">
            <v>104251005</v>
          </cell>
          <cell r="I8077">
            <v>-400</v>
          </cell>
        </row>
        <row r="8078">
          <cell r="H8078" t="str">
            <v>104251005</v>
          </cell>
          <cell r="I8078">
            <v>-2400</v>
          </cell>
        </row>
        <row r="8079">
          <cell r="H8079" t="str">
            <v>104251005</v>
          </cell>
          <cell r="I8079">
            <v>-800</v>
          </cell>
        </row>
        <row r="8080">
          <cell r="H8080" t="str">
            <v>104251005</v>
          </cell>
          <cell r="I8080">
            <v>-800</v>
          </cell>
        </row>
        <row r="8081">
          <cell r="H8081" t="str">
            <v>104251005</v>
          </cell>
          <cell r="I8081">
            <v>-800</v>
          </cell>
        </row>
        <row r="8082">
          <cell r="H8082" t="str">
            <v>104251005</v>
          </cell>
          <cell r="I8082">
            <v>-800</v>
          </cell>
        </row>
        <row r="8083">
          <cell r="H8083" t="str">
            <v>104251005</v>
          </cell>
          <cell r="I8083">
            <v>-800</v>
          </cell>
        </row>
        <row r="8084">
          <cell r="H8084" t="str">
            <v>104251005</v>
          </cell>
          <cell r="I8084">
            <v>-800</v>
          </cell>
        </row>
        <row r="8085">
          <cell r="H8085" t="str">
            <v>104251005</v>
          </cell>
          <cell r="I8085">
            <v>-800</v>
          </cell>
        </row>
        <row r="8086">
          <cell r="H8086" t="str">
            <v>104251005</v>
          </cell>
          <cell r="I8086">
            <v>-800</v>
          </cell>
        </row>
        <row r="8087">
          <cell r="H8087" t="str">
            <v>104251005</v>
          </cell>
          <cell r="I8087">
            <v>-800</v>
          </cell>
        </row>
        <row r="8088">
          <cell r="H8088" t="str">
            <v>104251005</v>
          </cell>
          <cell r="I8088">
            <v>-800</v>
          </cell>
        </row>
        <row r="8089">
          <cell r="H8089" t="str">
            <v>104251005</v>
          </cell>
          <cell r="I8089">
            <v>-800</v>
          </cell>
        </row>
        <row r="8090">
          <cell r="H8090" t="str">
            <v>104251005</v>
          </cell>
          <cell r="I8090">
            <v>-800</v>
          </cell>
        </row>
        <row r="8091">
          <cell r="H8091" t="str">
            <v>104251005</v>
          </cell>
          <cell r="I8091">
            <v>-1600</v>
          </cell>
        </row>
        <row r="8092">
          <cell r="H8092" t="str">
            <v>104251005</v>
          </cell>
          <cell r="I8092">
            <v>-800</v>
          </cell>
        </row>
        <row r="8093">
          <cell r="H8093" t="str">
            <v>104251005</v>
          </cell>
          <cell r="I8093">
            <v>-800</v>
          </cell>
        </row>
        <row r="8094">
          <cell r="H8094" t="str">
            <v>104251005</v>
          </cell>
          <cell r="I8094">
            <v>-2400</v>
          </cell>
        </row>
        <row r="8095">
          <cell r="H8095" t="str">
            <v>104251005</v>
          </cell>
          <cell r="I8095">
            <v>-800</v>
          </cell>
        </row>
        <row r="8096">
          <cell r="H8096" t="str">
            <v>104251005</v>
          </cell>
          <cell r="I8096">
            <v>-800</v>
          </cell>
        </row>
        <row r="8097">
          <cell r="H8097" t="str">
            <v>104251005</v>
          </cell>
          <cell r="I8097">
            <v>-800</v>
          </cell>
        </row>
        <row r="8098">
          <cell r="H8098" t="str">
            <v>104251005</v>
          </cell>
          <cell r="I8098">
            <v>-320</v>
          </cell>
        </row>
        <row r="8099">
          <cell r="H8099" t="str">
            <v>104251005</v>
          </cell>
          <cell r="I8099">
            <v>-800</v>
          </cell>
        </row>
        <row r="8100">
          <cell r="H8100" t="str">
            <v>104251005</v>
          </cell>
          <cell r="I8100">
            <v>-320</v>
          </cell>
        </row>
        <row r="8101">
          <cell r="H8101" t="str">
            <v>104251005</v>
          </cell>
          <cell r="I8101">
            <v>-320</v>
          </cell>
        </row>
        <row r="8102">
          <cell r="H8102" t="str">
            <v>104251005</v>
          </cell>
          <cell r="I8102">
            <v>-320</v>
          </cell>
        </row>
        <row r="8103">
          <cell r="H8103" t="str">
            <v>104251005</v>
          </cell>
          <cell r="I8103">
            <v>-320</v>
          </cell>
        </row>
        <row r="8104">
          <cell r="H8104" t="str">
            <v>104251005</v>
          </cell>
          <cell r="I8104">
            <v>-800</v>
          </cell>
        </row>
        <row r="8105">
          <cell r="H8105" t="str">
            <v>104251005</v>
          </cell>
          <cell r="I8105">
            <v>-800</v>
          </cell>
        </row>
        <row r="8106">
          <cell r="H8106" t="str">
            <v>104251005</v>
          </cell>
          <cell r="I8106">
            <v>-800</v>
          </cell>
        </row>
        <row r="8107">
          <cell r="H8107" t="str">
            <v>104251005</v>
          </cell>
          <cell r="I8107">
            <v>-320</v>
          </cell>
        </row>
        <row r="8108">
          <cell r="H8108" t="str">
            <v>104251005</v>
          </cell>
          <cell r="I8108">
            <v>-400</v>
          </cell>
        </row>
        <row r="8109">
          <cell r="H8109" t="str">
            <v>104251005</v>
          </cell>
          <cell r="I8109">
            <v>677343</v>
          </cell>
        </row>
        <row r="8110">
          <cell r="H8110" t="str">
            <v>104251005</v>
          </cell>
          <cell r="I8110">
            <v>-800</v>
          </cell>
        </row>
        <row r="8111">
          <cell r="H8111" t="str">
            <v>104251005</v>
          </cell>
          <cell r="I8111">
            <v>-800</v>
          </cell>
        </row>
        <row r="8112">
          <cell r="H8112" t="str">
            <v>104251005</v>
          </cell>
          <cell r="I8112">
            <v>-800</v>
          </cell>
        </row>
        <row r="8113">
          <cell r="H8113" t="str">
            <v>104251005</v>
          </cell>
          <cell r="I8113">
            <v>-449557</v>
          </cell>
        </row>
        <row r="8114">
          <cell r="H8114" t="str">
            <v>104251005</v>
          </cell>
          <cell r="I8114">
            <v>-703685</v>
          </cell>
        </row>
        <row r="8115">
          <cell r="H8115" t="str">
            <v>104251005</v>
          </cell>
          <cell r="I8115">
            <v>-800</v>
          </cell>
        </row>
        <row r="8116">
          <cell r="H8116" t="str">
            <v>104251005</v>
          </cell>
          <cell r="I8116">
            <v>-320</v>
          </cell>
        </row>
        <row r="8117">
          <cell r="H8117" t="str">
            <v>104251005</v>
          </cell>
          <cell r="I8117">
            <v>-320</v>
          </cell>
        </row>
        <row r="8118">
          <cell r="H8118" t="str">
            <v>104251005</v>
          </cell>
          <cell r="I8118">
            <v>-320</v>
          </cell>
        </row>
        <row r="8119">
          <cell r="H8119" t="str">
            <v>104251005</v>
          </cell>
          <cell r="I8119">
            <v>-320</v>
          </cell>
        </row>
        <row r="8120">
          <cell r="H8120" t="str">
            <v>104251005</v>
          </cell>
          <cell r="I8120">
            <v>-320</v>
          </cell>
        </row>
        <row r="8121">
          <cell r="H8121" t="str">
            <v>105251005</v>
          </cell>
          <cell r="I8121">
            <v>-320</v>
          </cell>
        </row>
        <row r="8122">
          <cell r="H8122" t="str">
            <v>105251005</v>
          </cell>
          <cell r="I8122">
            <v>-320</v>
          </cell>
        </row>
        <row r="8123">
          <cell r="H8123" t="str">
            <v>105251005</v>
          </cell>
          <cell r="I8123">
            <v>-800</v>
          </cell>
        </row>
        <row r="8124">
          <cell r="H8124" t="str">
            <v>105251005</v>
          </cell>
          <cell r="I8124">
            <v>-800</v>
          </cell>
        </row>
        <row r="8125">
          <cell r="H8125" t="str">
            <v>105251005</v>
          </cell>
          <cell r="I8125">
            <v>-800</v>
          </cell>
        </row>
        <row r="8126">
          <cell r="H8126" t="str">
            <v>105251005</v>
          </cell>
          <cell r="I8126">
            <v>-800</v>
          </cell>
        </row>
        <row r="8127">
          <cell r="H8127" t="str">
            <v>105251005</v>
          </cell>
          <cell r="I8127">
            <v>-400</v>
          </cell>
        </row>
        <row r="8128">
          <cell r="H8128" t="str">
            <v>105251005</v>
          </cell>
          <cell r="I8128">
            <v>-800</v>
          </cell>
        </row>
        <row r="8129">
          <cell r="H8129" t="str">
            <v>105251005</v>
          </cell>
          <cell r="I8129">
            <v>-800</v>
          </cell>
        </row>
        <row r="8130">
          <cell r="H8130" t="str">
            <v>105251005</v>
          </cell>
          <cell r="I8130">
            <v>-800</v>
          </cell>
        </row>
        <row r="8131">
          <cell r="H8131" t="str">
            <v>105251005</v>
          </cell>
          <cell r="I8131">
            <v>-800</v>
          </cell>
        </row>
        <row r="8132">
          <cell r="H8132" t="str">
            <v>105251005</v>
          </cell>
          <cell r="I8132">
            <v>-800</v>
          </cell>
        </row>
        <row r="8133">
          <cell r="H8133" t="str">
            <v>105251005</v>
          </cell>
          <cell r="I8133">
            <v>-800</v>
          </cell>
        </row>
        <row r="8134">
          <cell r="H8134" t="str">
            <v>105251005</v>
          </cell>
          <cell r="I8134">
            <v>-800</v>
          </cell>
        </row>
        <row r="8135">
          <cell r="H8135" t="str">
            <v>105251005</v>
          </cell>
          <cell r="I8135">
            <v>-800</v>
          </cell>
        </row>
        <row r="8136">
          <cell r="H8136" t="str">
            <v>105251005</v>
          </cell>
          <cell r="I8136">
            <v>-400</v>
          </cell>
        </row>
        <row r="8137">
          <cell r="H8137" t="str">
            <v>105251005</v>
          </cell>
          <cell r="I8137">
            <v>-800</v>
          </cell>
        </row>
        <row r="8138">
          <cell r="H8138" t="str">
            <v>105251005</v>
          </cell>
          <cell r="I8138">
            <v>-800</v>
          </cell>
        </row>
        <row r="8139">
          <cell r="H8139" t="str">
            <v>105251005</v>
          </cell>
          <cell r="I8139">
            <v>-800</v>
          </cell>
        </row>
        <row r="8140">
          <cell r="H8140" t="str">
            <v>105251005</v>
          </cell>
          <cell r="I8140">
            <v>-800</v>
          </cell>
        </row>
        <row r="8141">
          <cell r="H8141" t="str">
            <v>105251005</v>
          </cell>
          <cell r="I8141">
            <v>-400</v>
          </cell>
        </row>
        <row r="8142">
          <cell r="H8142" t="str">
            <v>105251005</v>
          </cell>
          <cell r="I8142">
            <v>-800</v>
          </cell>
        </row>
        <row r="8143">
          <cell r="H8143" t="str">
            <v>105251005</v>
          </cell>
          <cell r="I8143">
            <v>-800</v>
          </cell>
        </row>
        <row r="8144">
          <cell r="H8144" t="str">
            <v>105251005</v>
          </cell>
          <cell r="I8144">
            <v>-800</v>
          </cell>
        </row>
        <row r="8145">
          <cell r="H8145" t="str">
            <v>105251005</v>
          </cell>
          <cell r="I8145">
            <v>-800</v>
          </cell>
        </row>
        <row r="8146">
          <cell r="H8146" t="str">
            <v>105251005</v>
          </cell>
          <cell r="I8146">
            <v>-400</v>
          </cell>
        </row>
        <row r="8147">
          <cell r="H8147" t="str">
            <v>105251005</v>
          </cell>
          <cell r="I8147">
            <v>-400</v>
          </cell>
        </row>
        <row r="8148">
          <cell r="H8148" t="str">
            <v>105251005</v>
          </cell>
          <cell r="I8148">
            <v>-1600</v>
          </cell>
        </row>
        <row r="8149">
          <cell r="H8149" t="str">
            <v>105251005</v>
          </cell>
          <cell r="I8149">
            <v>-1600</v>
          </cell>
        </row>
        <row r="8150">
          <cell r="H8150" t="str">
            <v>105251005</v>
          </cell>
          <cell r="I8150">
            <v>-800</v>
          </cell>
        </row>
        <row r="8151">
          <cell r="H8151" t="str">
            <v>105251005</v>
          </cell>
          <cell r="I8151">
            <v>-400</v>
          </cell>
        </row>
        <row r="8152">
          <cell r="H8152" t="str">
            <v>105251005</v>
          </cell>
          <cell r="I8152">
            <v>-800</v>
          </cell>
        </row>
        <row r="8153">
          <cell r="H8153" t="str">
            <v>105251005</v>
          </cell>
          <cell r="I8153">
            <v>-800</v>
          </cell>
        </row>
        <row r="8154">
          <cell r="H8154" t="str">
            <v>105251005</v>
          </cell>
          <cell r="I8154">
            <v>-800</v>
          </cell>
        </row>
        <row r="8155">
          <cell r="H8155" t="str">
            <v>105251005</v>
          </cell>
          <cell r="I8155">
            <v>-400</v>
          </cell>
        </row>
        <row r="8156">
          <cell r="H8156" t="str">
            <v>105251005</v>
          </cell>
          <cell r="I8156">
            <v>-400</v>
          </cell>
        </row>
        <row r="8157">
          <cell r="H8157" t="str">
            <v>105251005</v>
          </cell>
          <cell r="I8157">
            <v>-800</v>
          </cell>
        </row>
        <row r="8158">
          <cell r="H8158" t="str">
            <v>105251005</v>
          </cell>
          <cell r="I8158">
            <v>-400</v>
          </cell>
        </row>
        <row r="8159">
          <cell r="H8159" t="str">
            <v>105251005</v>
          </cell>
          <cell r="I8159">
            <v>-400</v>
          </cell>
        </row>
        <row r="8160">
          <cell r="H8160" t="str">
            <v>105251005</v>
          </cell>
          <cell r="I8160">
            <v>-800</v>
          </cell>
        </row>
        <row r="8161">
          <cell r="H8161" t="str">
            <v>105251005</v>
          </cell>
          <cell r="I8161">
            <v>-800</v>
          </cell>
        </row>
        <row r="8162">
          <cell r="H8162" t="str">
            <v>105251005</v>
          </cell>
          <cell r="I8162">
            <v>-800</v>
          </cell>
        </row>
        <row r="8163">
          <cell r="H8163" t="str">
            <v>105251005</v>
          </cell>
          <cell r="I8163">
            <v>-400</v>
          </cell>
        </row>
        <row r="8164">
          <cell r="H8164" t="str">
            <v>105251005</v>
          </cell>
          <cell r="I8164">
            <v>-800</v>
          </cell>
        </row>
        <row r="8165">
          <cell r="H8165" t="str">
            <v>105251005</v>
          </cell>
          <cell r="I8165">
            <v>-800</v>
          </cell>
        </row>
        <row r="8166">
          <cell r="H8166" t="str">
            <v>105251005</v>
          </cell>
          <cell r="I8166">
            <v>-800</v>
          </cell>
        </row>
        <row r="8167">
          <cell r="H8167" t="str">
            <v>105251005</v>
          </cell>
          <cell r="I8167">
            <v>-800</v>
          </cell>
        </row>
        <row r="8168">
          <cell r="H8168" t="str">
            <v>105251005</v>
          </cell>
          <cell r="I8168">
            <v>-800</v>
          </cell>
        </row>
        <row r="8169">
          <cell r="H8169" t="str">
            <v>105251005</v>
          </cell>
          <cell r="I8169">
            <v>-1120</v>
          </cell>
        </row>
        <row r="8170">
          <cell r="H8170" t="str">
            <v>105251005</v>
          </cell>
          <cell r="I8170">
            <v>-800</v>
          </cell>
        </row>
        <row r="8171">
          <cell r="H8171" t="str">
            <v>105251005</v>
          </cell>
          <cell r="I8171">
            <v>-800</v>
          </cell>
        </row>
        <row r="8172">
          <cell r="H8172" t="str">
            <v>105251005</v>
          </cell>
          <cell r="I8172">
            <v>-400</v>
          </cell>
        </row>
        <row r="8173">
          <cell r="H8173" t="str">
            <v>105251005</v>
          </cell>
          <cell r="I8173">
            <v>-800</v>
          </cell>
        </row>
        <row r="8174">
          <cell r="H8174" t="str">
            <v>105251005</v>
          </cell>
          <cell r="I8174">
            <v>-1600</v>
          </cell>
        </row>
        <row r="8175">
          <cell r="H8175" t="str">
            <v>105251005</v>
          </cell>
          <cell r="I8175">
            <v>-800</v>
          </cell>
        </row>
        <row r="8176">
          <cell r="H8176" t="str">
            <v>105251005</v>
          </cell>
          <cell r="I8176">
            <v>-800</v>
          </cell>
        </row>
        <row r="8177">
          <cell r="H8177" t="str">
            <v>105251005</v>
          </cell>
          <cell r="I8177">
            <v>-800</v>
          </cell>
        </row>
        <row r="8178">
          <cell r="H8178" t="str">
            <v>105251005</v>
          </cell>
          <cell r="I8178">
            <v>-800</v>
          </cell>
        </row>
        <row r="8179">
          <cell r="H8179" t="str">
            <v>105251005</v>
          </cell>
          <cell r="I8179">
            <v>-800</v>
          </cell>
        </row>
        <row r="8180">
          <cell r="H8180" t="str">
            <v>105251005</v>
          </cell>
          <cell r="I8180">
            <v>-800</v>
          </cell>
        </row>
        <row r="8181">
          <cell r="H8181" t="str">
            <v>105251005</v>
          </cell>
          <cell r="I8181">
            <v>-800</v>
          </cell>
        </row>
        <row r="8182">
          <cell r="H8182" t="str">
            <v>105251005</v>
          </cell>
          <cell r="I8182">
            <v>-800</v>
          </cell>
        </row>
        <row r="8183">
          <cell r="H8183" t="str">
            <v>105251005</v>
          </cell>
          <cell r="I8183">
            <v>-800</v>
          </cell>
        </row>
        <row r="8184">
          <cell r="H8184" t="str">
            <v>105251005</v>
          </cell>
          <cell r="I8184">
            <v>-800</v>
          </cell>
        </row>
        <row r="8185">
          <cell r="H8185" t="str">
            <v>105251005</v>
          </cell>
          <cell r="I8185">
            <v>-800</v>
          </cell>
        </row>
        <row r="8186">
          <cell r="H8186" t="str">
            <v>105251005</v>
          </cell>
          <cell r="I8186">
            <v>-800</v>
          </cell>
        </row>
        <row r="8187">
          <cell r="H8187" t="str">
            <v>105251005</v>
          </cell>
          <cell r="I8187">
            <v>-800</v>
          </cell>
        </row>
        <row r="8188">
          <cell r="H8188" t="str">
            <v>105251005</v>
          </cell>
          <cell r="I8188">
            <v>-800</v>
          </cell>
        </row>
        <row r="8189">
          <cell r="H8189" t="str">
            <v>105251005</v>
          </cell>
          <cell r="I8189">
            <v>-800</v>
          </cell>
        </row>
        <row r="8190">
          <cell r="H8190" t="str">
            <v>105251005</v>
          </cell>
          <cell r="I8190">
            <v>-1600</v>
          </cell>
        </row>
        <row r="8191">
          <cell r="H8191" t="str">
            <v>105251005</v>
          </cell>
          <cell r="I8191">
            <v>-400</v>
          </cell>
        </row>
        <row r="8192">
          <cell r="H8192" t="str">
            <v>105251005</v>
          </cell>
          <cell r="I8192">
            <v>-800</v>
          </cell>
        </row>
        <row r="8193">
          <cell r="H8193" t="str">
            <v>105251005</v>
          </cell>
          <cell r="I8193">
            <v>-400</v>
          </cell>
        </row>
        <row r="8194">
          <cell r="H8194" t="str">
            <v>105251005</v>
          </cell>
          <cell r="I8194">
            <v>-800</v>
          </cell>
        </row>
        <row r="8195">
          <cell r="H8195" t="str">
            <v>105251005</v>
          </cell>
          <cell r="I8195">
            <v>-800</v>
          </cell>
        </row>
        <row r="8196">
          <cell r="H8196" t="str">
            <v>105251005</v>
          </cell>
          <cell r="I8196">
            <v>-400</v>
          </cell>
        </row>
        <row r="8197">
          <cell r="H8197" t="str">
            <v>105251005</v>
          </cell>
          <cell r="I8197">
            <v>-400</v>
          </cell>
        </row>
        <row r="8198">
          <cell r="H8198" t="str">
            <v>105251005</v>
          </cell>
          <cell r="I8198">
            <v>-800</v>
          </cell>
        </row>
        <row r="8199">
          <cell r="H8199" t="str">
            <v>105251005</v>
          </cell>
          <cell r="I8199">
            <v>-400</v>
          </cell>
        </row>
        <row r="8200">
          <cell r="H8200" t="str">
            <v>105251005</v>
          </cell>
          <cell r="I8200">
            <v>-400</v>
          </cell>
        </row>
        <row r="8201">
          <cell r="H8201" t="str">
            <v>105251005</v>
          </cell>
          <cell r="I8201">
            <v>-800</v>
          </cell>
        </row>
        <row r="8202">
          <cell r="H8202" t="str">
            <v>105251005</v>
          </cell>
          <cell r="I8202">
            <v>-800</v>
          </cell>
        </row>
        <row r="8203">
          <cell r="H8203" t="str">
            <v>105251005</v>
          </cell>
          <cell r="I8203">
            <v>-800</v>
          </cell>
        </row>
        <row r="8204">
          <cell r="H8204" t="str">
            <v>105251005</v>
          </cell>
          <cell r="I8204">
            <v>-800</v>
          </cell>
        </row>
        <row r="8205">
          <cell r="H8205" t="str">
            <v>105251005</v>
          </cell>
          <cell r="I8205">
            <v>-400</v>
          </cell>
        </row>
        <row r="8206">
          <cell r="H8206" t="str">
            <v>105251005</v>
          </cell>
          <cell r="I8206">
            <v>-800</v>
          </cell>
        </row>
        <row r="8207">
          <cell r="H8207" t="str">
            <v>105251005</v>
          </cell>
          <cell r="I8207">
            <v>-320</v>
          </cell>
        </row>
        <row r="8208">
          <cell r="H8208" t="str">
            <v>105251005</v>
          </cell>
          <cell r="I8208">
            <v>-320</v>
          </cell>
        </row>
        <row r="8209">
          <cell r="H8209" t="str">
            <v>105251005</v>
          </cell>
          <cell r="I8209">
            <v>-400</v>
          </cell>
        </row>
        <row r="8210">
          <cell r="H8210" t="str">
            <v>105251005</v>
          </cell>
          <cell r="I8210">
            <v>-800</v>
          </cell>
        </row>
        <row r="8211">
          <cell r="H8211" t="str">
            <v>105251005</v>
          </cell>
          <cell r="I8211">
            <v>-320</v>
          </cell>
        </row>
        <row r="8212">
          <cell r="H8212" t="str">
            <v>105251005</v>
          </cell>
          <cell r="I8212">
            <v>-800</v>
          </cell>
        </row>
        <row r="8213">
          <cell r="H8213" t="str">
            <v>105251005</v>
          </cell>
          <cell r="I8213">
            <v>-320</v>
          </cell>
        </row>
        <row r="8214">
          <cell r="H8214" t="str">
            <v>105251005</v>
          </cell>
          <cell r="I8214">
            <v>-320</v>
          </cell>
        </row>
        <row r="8215">
          <cell r="H8215" t="str">
            <v>105251005</v>
          </cell>
          <cell r="I8215">
            <v>-800</v>
          </cell>
        </row>
        <row r="8216">
          <cell r="H8216" t="str">
            <v>105251005</v>
          </cell>
          <cell r="I8216">
            <v>-800</v>
          </cell>
        </row>
        <row r="8217">
          <cell r="H8217" t="str">
            <v>105251005</v>
          </cell>
          <cell r="I8217">
            <v>-800</v>
          </cell>
        </row>
        <row r="8218">
          <cell r="H8218" t="str">
            <v>105251005</v>
          </cell>
          <cell r="I8218">
            <v>-800</v>
          </cell>
        </row>
        <row r="8219">
          <cell r="H8219" t="str">
            <v>105251005</v>
          </cell>
          <cell r="I8219">
            <v>-800</v>
          </cell>
        </row>
        <row r="8220">
          <cell r="H8220" t="str">
            <v>105251005</v>
          </cell>
          <cell r="I8220">
            <v>-800</v>
          </cell>
        </row>
        <row r="8221">
          <cell r="H8221" t="str">
            <v>105251005</v>
          </cell>
          <cell r="I8221">
            <v>-800</v>
          </cell>
        </row>
        <row r="8222">
          <cell r="H8222" t="str">
            <v>105251005</v>
          </cell>
          <cell r="I8222">
            <v>-1200</v>
          </cell>
        </row>
        <row r="8223">
          <cell r="H8223" t="str">
            <v>105251005</v>
          </cell>
          <cell r="I8223">
            <v>-800</v>
          </cell>
        </row>
        <row r="8224">
          <cell r="H8224" t="str">
            <v>105251005</v>
          </cell>
          <cell r="I8224">
            <v>-400</v>
          </cell>
        </row>
        <row r="8225">
          <cell r="H8225" t="str">
            <v>105251005</v>
          </cell>
          <cell r="I8225">
            <v>-400</v>
          </cell>
        </row>
        <row r="8226">
          <cell r="H8226" t="str">
            <v>105251005</v>
          </cell>
          <cell r="I8226">
            <v>-800</v>
          </cell>
        </row>
        <row r="8227">
          <cell r="H8227" t="str">
            <v>105251005</v>
          </cell>
          <cell r="I8227">
            <v>-1600</v>
          </cell>
        </row>
        <row r="8228">
          <cell r="H8228" t="str">
            <v>105251005</v>
          </cell>
          <cell r="I8228">
            <v>-800</v>
          </cell>
        </row>
        <row r="8229">
          <cell r="H8229" t="str">
            <v>105251005</v>
          </cell>
          <cell r="I8229">
            <v>-800</v>
          </cell>
        </row>
        <row r="8230">
          <cell r="H8230" t="str">
            <v>105251005</v>
          </cell>
          <cell r="I8230">
            <v>-400</v>
          </cell>
        </row>
        <row r="8231">
          <cell r="H8231" t="str">
            <v>105251005</v>
          </cell>
          <cell r="I8231">
            <v>-800</v>
          </cell>
        </row>
        <row r="8232">
          <cell r="H8232" t="str">
            <v>105251005</v>
          </cell>
          <cell r="I8232">
            <v>-800</v>
          </cell>
        </row>
        <row r="8233">
          <cell r="H8233" t="str">
            <v>105251005</v>
          </cell>
          <cell r="I8233">
            <v>-800</v>
          </cell>
        </row>
        <row r="8234">
          <cell r="H8234" t="str">
            <v>105251005</v>
          </cell>
          <cell r="I8234">
            <v>-800</v>
          </cell>
        </row>
        <row r="8235">
          <cell r="H8235" t="str">
            <v>105251005</v>
          </cell>
          <cell r="I8235">
            <v>-800</v>
          </cell>
        </row>
        <row r="8236">
          <cell r="H8236" t="str">
            <v>105251005</v>
          </cell>
          <cell r="I8236">
            <v>-800</v>
          </cell>
        </row>
        <row r="8237">
          <cell r="H8237" t="str">
            <v>105251005</v>
          </cell>
          <cell r="I8237">
            <v>-1600</v>
          </cell>
        </row>
        <row r="8238">
          <cell r="H8238" t="str">
            <v>105251005</v>
          </cell>
          <cell r="I8238">
            <v>-800</v>
          </cell>
        </row>
        <row r="8239">
          <cell r="H8239" t="str">
            <v>105251005</v>
          </cell>
          <cell r="I8239">
            <v>-800</v>
          </cell>
        </row>
        <row r="8240">
          <cell r="H8240" t="str">
            <v>105251005</v>
          </cell>
          <cell r="I8240">
            <v>-400</v>
          </cell>
        </row>
        <row r="8241">
          <cell r="H8241" t="str">
            <v>105251005</v>
          </cell>
          <cell r="I8241">
            <v>-800</v>
          </cell>
        </row>
        <row r="8242">
          <cell r="H8242" t="str">
            <v>105251005</v>
          </cell>
          <cell r="I8242">
            <v>-800</v>
          </cell>
        </row>
        <row r="8243">
          <cell r="H8243" t="str">
            <v>105251005</v>
          </cell>
          <cell r="I8243">
            <v>-800</v>
          </cell>
        </row>
        <row r="8244">
          <cell r="H8244" t="str">
            <v>105251005</v>
          </cell>
          <cell r="I8244">
            <v>-800</v>
          </cell>
        </row>
        <row r="8245">
          <cell r="H8245" t="str">
            <v>105251005</v>
          </cell>
          <cell r="I8245">
            <v>-800</v>
          </cell>
        </row>
        <row r="8246">
          <cell r="H8246" t="str">
            <v>105251005</v>
          </cell>
          <cell r="I8246">
            <v>-800</v>
          </cell>
        </row>
        <row r="8247">
          <cell r="H8247" t="str">
            <v>105251005</v>
          </cell>
          <cell r="I8247">
            <v>-800</v>
          </cell>
        </row>
        <row r="8248">
          <cell r="H8248" t="str">
            <v>105251005</v>
          </cell>
          <cell r="I8248">
            <v>-800</v>
          </cell>
        </row>
        <row r="8249">
          <cell r="H8249" t="str">
            <v>105251005</v>
          </cell>
          <cell r="I8249">
            <v>-800</v>
          </cell>
        </row>
        <row r="8250">
          <cell r="H8250" t="str">
            <v>105251005</v>
          </cell>
          <cell r="I8250">
            <v>-800</v>
          </cell>
        </row>
        <row r="8251">
          <cell r="H8251" t="str">
            <v>105251005</v>
          </cell>
          <cell r="I8251">
            <v>-800</v>
          </cell>
        </row>
        <row r="8252">
          <cell r="H8252" t="str">
            <v>105251005</v>
          </cell>
          <cell r="I8252">
            <v>-800</v>
          </cell>
        </row>
        <row r="8253">
          <cell r="H8253" t="str">
            <v>105251005</v>
          </cell>
          <cell r="I8253">
            <v>-800</v>
          </cell>
        </row>
        <row r="8254">
          <cell r="H8254" t="str">
            <v>105251005</v>
          </cell>
          <cell r="I8254">
            <v>-800</v>
          </cell>
        </row>
        <row r="8255">
          <cell r="H8255" t="str">
            <v>105251005</v>
          </cell>
          <cell r="I8255">
            <v>-400</v>
          </cell>
        </row>
        <row r="8256">
          <cell r="H8256" t="str">
            <v>105251005</v>
          </cell>
          <cell r="I8256">
            <v>-800</v>
          </cell>
        </row>
        <row r="8257">
          <cell r="H8257" t="str">
            <v>105251005</v>
          </cell>
          <cell r="I8257">
            <v>-800</v>
          </cell>
        </row>
        <row r="8258">
          <cell r="H8258" t="str">
            <v>105251005</v>
          </cell>
          <cell r="I8258">
            <v>-800</v>
          </cell>
        </row>
        <row r="8259">
          <cell r="H8259" t="str">
            <v>105251005</v>
          </cell>
          <cell r="I8259">
            <v>-400</v>
          </cell>
        </row>
        <row r="8260">
          <cell r="H8260" t="str">
            <v>105251005</v>
          </cell>
          <cell r="I8260">
            <v>-400</v>
          </cell>
        </row>
        <row r="8261">
          <cell r="H8261" t="str">
            <v>105251005</v>
          </cell>
          <cell r="I8261">
            <v>-800</v>
          </cell>
        </row>
        <row r="8262">
          <cell r="H8262" t="str">
            <v>105251005</v>
          </cell>
          <cell r="I8262">
            <v>-400</v>
          </cell>
        </row>
        <row r="8263">
          <cell r="H8263" t="str">
            <v>105251005</v>
          </cell>
          <cell r="I8263">
            <v>-320</v>
          </cell>
        </row>
        <row r="8264">
          <cell r="H8264" t="str">
            <v>105251005</v>
          </cell>
          <cell r="I8264">
            <v>-800</v>
          </cell>
        </row>
        <row r="8265">
          <cell r="H8265" t="str">
            <v>105251005</v>
          </cell>
          <cell r="I8265">
            <v>-800</v>
          </cell>
        </row>
        <row r="8266">
          <cell r="H8266" t="str">
            <v>105251005</v>
          </cell>
          <cell r="I8266">
            <v>-800</v>
          </cell>
        </row>
        <row r="8267">
          <cell r="H8267" t="str">
            <v>105251005</v>
          </cell>
          <cell r="I8267">
            <v>-800</v>
          </cell>
        </row>
        <row r="8268">
          <cell r="H8268" t="str">
            <v>105251005</v>
          </cell>
          <cell r="I8268">
            <v>-800</v>
          </cell>
        </row>
        <row r="8269">
          <cell r="H8269" t="str">
            <v>105251005</v>
          </cell>
          <cell r="I8269">
            <v>-800</v>
          </cell>
        </row>
        <row r="8270">
          <cell r="H8270" t="str">
            <v>105251005</v>
          </cell>
          <cell r="I8270">
            <v>-400</v>
          </cell>
        </row>
        <row r="8271">
          <cell r="H8271" t="str">
            <v>105251005</v>
          </cell>
          <cell r="I8271">
            <v>-800</v>
          </cell>
        </row>
        <row r="8272">
          <cell r="H8272" t="str">
            <v>105251005</v>
          </cell>
          <cell r="I8272">
            <v>-800</v>
          </cell>
        </row>
        <row r="8273">
          <cell r="H8273" t="str">
            <v>105251005</v>
          </cell>
          <cell r="I8273">
            <v>-800</v>
          </cell>
        </row>
        <row r="8274">
          <cell r="H8274" t="str">
            <v>105251005</v>
          </cell>
          <cell r="I8274">
            <v>-800</v>
          </cell>
        </row>
        <row r="8275">
          <cell r="H8275" t="str">
            <v>105251005</v>
          </cell>
          <cell r="I8275">
            <v>-400</v>
          </cell>
        </row>
        <row r="8276">
          <cell r="H8276" t="str">
            <v>105251005</v>
          </cell>
          <cell r="I8276">
            <v>-800</v>
          </cell>
        </row>
        <row r="8277">
          <cell r="H8277" t="str">
            <v>105251005</v>
          </cell>
          <cell r="I8277">
            <v>-800</v>
          </cell>
        </row>
        <row r="8278">
          <cell r="H8278" t="str">
            <v>105251005</v>
          </cell>
          <cell r="I8278">
            <v>-800</v>
          </cell>
        </row>
        <row r="8279">
          <cell r="H8279" t="str">
            <v>105251005</v>
          </cell>
          <cell r="I8279">
            <v>-1200</v>
          </cell>
        </row>
        <row r="8280">
          <cell r="H8280" t="str">
            <v>105251005</v>
          </cell>
          <cell r="I8280">
            <v>-414</v>
          </cell>
        </row>
        <row r="8281">
          <cell r="H8281" t="str">
            <v>105251005</v>
          </cell>
          <cell r="I8281">
            <v>-800</v>
          </cell>
        </row>
        <row r="8282">
          <cell r="H8282" t="str">
            <v>105251005</v>
          </cell>
          <cell r="I8282">
            <v>-400</v>
          </cell>
        </row>
        <row r="8283">
          <cell r="H8283" t="str">
            <v>105251005</v>
          </cell>
          <cell r="I8283">
            <v>-320</v>
          </cell>
        </row>
        <row r="8284">
          <cell r="H8284" t="str">
            <v>105251005</v>
          </cell>
          <cell r="I8284">
            <v>-320</v>
          </cell>
        </row>
        <row r="8285">
          <cell r="H8285" t="str">
            <v>105251005</v>
          </cell>
          <cell r="I8285">
            <v>-320</v>
          </cell>
        </row>
        <row r="8286">
          <cell r="H8286" t="str">
            <v>105251005</v>
          </cell>
          <cell r="I8286">
            <v>-320</v>
          </cell>
        </row>
        <row r="8287">
          <cell r="H8287" t="str">
            <v>105251005</v>
          </cell>
          <cell r="I8287">
            <v>-800</v>
          </cell>
        </row>
        <row r="8288">
          <cell r="H8288" t="str">
            <v>105251005</v>
          </cell>
          <cell r="I8288">
            <v>-800</v>
          </cell>
        </row>
        <row r="8289">
          <cell r="H8289" t="str">
            <v>105251005</v>
          </cell>
          <cell r="I8289">
            <v>-800</v>
          </cell>
        </row>
        <row r="8290">
          <cell r="H8290" t="str">
            <v>105251005</v>
          </cell>
          <cell r="I8290">
            <v>-320</v>
          </cell>
        </row>
        <row r="8291">
          <cell r="H8291" t="str">
            <v>105251005</v>
          </cell>
          <cell r="I8291">
            <v>-800</v>
          </cell>
        </row>
        <row r="8292">
          <cell r="H8292" t="str">
            <v>105251005</v>
          </cell>
          <cell r="I8292">
            <v>-800</v>
          </cell>
        </row>
        <row r="8293">
          <cell r="H8293" t="str">
            <v>105251005</v>
          </cell>
          <cell r="I8293">
            <v>-800</v>
          </cell>
        </row>
        <row r="8294">
          <cell r="H8294" t="str">
            <v>105251005</v>
          </cell>
          <cell r="I8294">
            <v>-800</v>
          </cell>
        </row>
        <row r="8295">
          <cell r="H8295" t="str">
            <v>105251005</v>
          </cell>
          <cell r="I8295">
            <v>-800</v>
          </cell>
        </row>
        <row r="8296">
          <cell r="H8296" t="str">
            <v>105251005</v>
          </cell>
          <cell r="I8296">
            <v>-320</v>
          </cell>
        </row>
        <row r="8297">
          <cell r="H8297" t="str">
            <v>105251005</v>
          </cell>
          <cell r="I8297">
            <v>-800</v>
          </cell>
        </row>
        <row r="8298">
          <cell r="H8298" t="str">
            <v>105251005</v>
          </cell>
          <cell r="I8298">
            <v>-800</v>
          </cell>
        </row>
        <row r="8299">
          <cell r="H8299" t="str">
            <v>105251005</v>
          </cell>
          <cell r="I8299">
            <v>-800</v>
          </cell>
        </row>
        <row r="8300">
          <cell r="H8300" t="str">
            <v>105251005</v>
          </cell>
          <cell r="I8300">
            <v>664694</v>
          </cell>
        </row>
        <row r="8301">
          <cell r="H8301" t="str">
            <v>105251005</v>
          </cell>
          <cell r="I8301">
            <v>-800</v>
          </cell>
        </row>
        <row r="8302">
          <cell r="H8302" t="str">
            <v>105251005</v>
          </cell>
          <cell r="I8302">
            <v>-800</v>
          </cell>
        </row>
        <row r="8303">
          <cell r="H8303" t="str">
            <v>105251005</v>
          </cell>
          <cell r="I8303">
            <v>-800</v>
          </cell>
        </row>
        <row r="8304">
          <cell r="H8304" t="str">
            <v>105251005</v>
          </cell>
          <cell r="I8304">
            <v>-800</v>
          </cell>
        </row>
        <row r="8305">
          <cell r="H8305" t="str">
            <v>105251005</v>
          </cell>
          <cell r="I8305">
            <v>-800</v>
          </cell>
        </row>
        <row r="8306">
          <cell r="H8306" t="str">
            <v>105251005</v>
          </cell>
          <cell r="I8306">
            <v>-800</v>
          </cell>
        </row>
        <row r="8307">
          <cell r="H8307" t="str">
            <v>105251005</v>
          </cell>
          <cell r="I8307">
            <v>-544960</v>
          </cell>
        </row>
        <row r="8308">
          <cell r="H8308" t="str">
            <v>105251005</v>
          </cell>
          <cell r="I8308">
            <v>-637610</v>
          </cell>
        </row>
        <row r="8309">
          <cell r="H8309" t="str">
            <v>105251005</v>
          </cell>
          <cell r="I8309">
            <v>-800</v>
          </cell>
        </row>
        <row r="8310">
          <cell r="H8310" t="str">
            <v>105251005</v>
          </cell>
          <cell r="I8310">
            <v>-800</v>
          </cell>
        </row>
        <row r="8311">
          <cell r="H8311" t="str">
            <v>105251005</v>
          </cell>
          <cell r="I8311">
            <v>-800</v>
          </cell>
        </row>
        <row r="8312">
          <cell r="H8312" t="str">
            <v>105251005</v>
          </cell>
          <cell r="I8312">
            <v>-320</v>
          </cell>
        </row>
        <row r="8313">
          <cell r="H8313" t="str">
            <v>105251005</v>
          </cell>
          <cell r="I8313">
            <v>-320</v>
          </cell>
        </row>
        <row r="8314">
          <cell r="H8314" t="str">
            <v>105251005</v>
          </cell>
          <cell r="I8314">
            <v>-320</v>
          </cell>
        </row>
        <row r="8315">
          <cell r="H8315" t="str">
            <v>105251005</v>
          </cell>
          <cell r="I8315">
            <v>-320</v>
          </cell>
        </row>
        <row r="8316">
          <cell r="H8316" t="str">
            <v>105251005</v>
          </cell>
          <cell r="I8316">
            <v>-320</v>
          </cell>
        </row>
        <row r="8317">
          <cell r="H8317" t="str">
            <v>105251005</v>
          </cell>
          <cell r="I8317">
            <v>-320</v>
          </cell>
        </row>
        <row r="8318">
          <cell r="H8318" t="str">
            <v>105251005</v>
          </cell>
          <cell r="I8318">
            <v>-320</v>
          </cell>
        </row>
        <row r="8319">
          <cell r="H8319" t="str">
            <v>105251005</v>
          </cell>
          <cell r="I8319">
            <v>-320</v>
          </cell>
        </row>
        <row r="8320">
          <cell r="H8320" t="str">
            <v>105251005</v>
          </cell>
          <cell r="I8320">
            <v>-320</v>
          </cell>
        </row>
        <row r="8321">
          <cell r="H8321" t="str">
            <v>107251005</v>
          </cell>
          <cell r="I8321">
            <v>-320</v>
          </cell>
        </row>
        <row r="8322">
          <cell r="H8322" t="str">
            <v>107251005</v>
          </cell>
          <cell r="I8322">
            <v>-320</v>
          </cell>
        </row>
        <row r="8323">
          <cell r="H8323" t="str">
            <v>107251005</v>
          </cell>
          <cell r="I8323">
            <v>-320</v>
          </cell>
        </row>
        <row r="8324">
          <cell r="H8324" t="str">
            <v>107251005</v>
          </cell>
          <cell r="I8324">
            <v>-800</v>
          </cell>
        </row>
        <row r="8325">
          <cell r="H8325" t="str">
            <v>107251005</v>
          </cell>
          <cell r="I8325">
            <v>-400</v>
          </cell>
        </row>
        <row r="8326">
          <cell r="H8326" t="str">
            <v>107251005</v>
          </cell>
          <cell r="I8326">
            <v>-320</v>
          </cell>
        </row>
        <row r="8327">
          <cell r="H8327" t="str">
            <v>107251005</v>
          </cell>
          <cell r="I8327">
            <v>-800</v>
          </cell>
        </row>
        <row r="8328">
          <cell r="H8328" t="str">
            <v>107251005</v>
          </cell>
          <cell r="I8328">
            <v>-800</v>
          </cell>
        </row>
        <row r="8329">
          <cell r="H8329" t="str">
            <v>107251005</v>
          </cell>
          <cell r="I8329">
            <v>-800</v>
          </cell>
        </row>
        <row r="8330">
          <cell r="H8330" t="str">
            <v>107251005</v>
          </cell>
          <cell r="I8330">
            <v>-800</v>
          </cell>
        </row>
        <row r="8331">
          <cell r="H8331" t="str">
            <v>107251005</v>
          </cell>
          <cell r="I8331">
            <v>-1600</v>
          </cell>
        </row>
        <row r="8332">
          <cell r="H8332" t="str">
            <v>107251005</v>
          </cell>
          <cell r="I8332">
            <v>-800</v>
          </cell>
        </row>
        <row r="8333">
          <cell r="H8333" t="str">
            <v>107251005</v>
          </cell>
          <cell r="I8333">
            <v>-800</v>
          </cell>
        </row>
        <row r="8334">
          <cell r="H8334" t="str">
            <v>107251005</v>
          </cell>
          <cell r="I8334">
            <v>-800</v>
          </cell>
        </row>
        <row r="8335">
          <cell r="H8335" t="str">
            <v>107251005</v>
          </cell>
          <cell r="I8335">
            <v>-800</v>
          </cell>
        </row>
        <row r="8336">
          <cell r="H8336" t="str">
            <v>107251005</v>
          </cell>
          <cell r="I8336">
            <v>-800</v>
          </cell>
        </row>
        <row r="8337">
          <cell r="H8337" t="str">
            <v>107251005</v>
          </cell>
          <cell r="I8337">
            <v>-800</v>
          </cell>
        </row>
        <row r="8338">
          <cell r="H8338" t="str">
            <v>107251005</v>
          </cell>
          <cell r="I8338">
            <v>-800</v>
          </cell>
        </row>
        <row r="8339">
          <cell r="H8339" t="str">
            <v>107251005</v>
          </cell>
          <cell r="I8339">
            <v>-800</v>
          </cell>
        </row>
        <row r="8340">
          <cell r="H8340" t="str">
            <v>107251005</v>
          </cell>
          <cell r="I8340">
            <v>-800</v>
          </cell>
        </row>
        <row r="8341">
          <cell r="H8341" t="str">
            <v>107251005</v>
          </cell>
          <cell r="I8341">
            <v>-800</v>
          </cell>
        </row>
        <row r="8342">
          <cell r="H8342" t="str">
            <v>107251005</v>
          </cell>
          <cell r="I8342">
            <v>-1600</v>
          </cell>
        </row>
        <row r="8343">
          <cell r="H8343" t="str">
            <v>107251005</v>
          </cell>
          <cell r="I8343">
            <v>-320</v>
          </cell>
        </row>
        <row r="8344">
          <cell r="H8344" t="str">
            <v>107251005</v>
          </cell>
          <cell r="I8344">
            <v>-320</v>
          </cell>
        </row>
        <row r="8345">
          <cell r="H8345" t="str">
            <v>107251005</v>
          </cell>
          <cell r="I8345">
            <v>-320</v>
          </cell>
        </row>
        <row r="8346">
          <cell r="H8346" t="str">
            <v>107251005</v>
          </cell>
          <cell r="I8346">
            <v>-320</v>
          </cell>
        </row>
        <row r="8347">
          <cell r="H8347" t="str">
            <v>107251005</v>
          </cell>
          <cell r="I8347">
            <v>-800</v>
          </cell>
        </row>
        <row r="8348">
          <cell r="H8348" t="str">
            <v>107251005</v>
          </cell>
          <cell r="I8348">
            <v>-400</v>
          </cell>
        </row>
        <row r="8349">
          <cell r="H8349" t="str">
            <v>107251005</v>
          </cell>
          <cell r="I8349">
            <v>-800</v>
          </cell>
        </row>
        <row r="8350">
          <cell r="H8350" t="str">
            <v>107251005</v>
          </cell>
          <cell r="I8350">
            <v>-800</v>
          </cell>
        </row>
        <row r="8351">
          <cell r="H8351" t="str">
            <v>107251005</v>
          </cell>
          <cell r="I8351">
            <v>-800</v>
          </cell>
        </row>
        <row r="8352">
          <cell r="H8352" t="str">
            <v>107251005</v>
          </cell>
          <cell r="I8352">
            <v>-800</v>
          </cell>
        </row>
        <row r="8353">
          <cell r="H8353" t="str">
            <v>107251005</v>
          </cell>
          <cell r="I8353">
            <v>-800</v>
          </cell>
        </row>
        <row r="8354">
          <cell r="H8354" t="str">
            <v>107251005</v>
          </cell>
          <cell r="I8354">
            <v>-400</v>
          </cell>
        </row>
        <row r="8355">
          <cell r="H8355" t="str">
            <v>107251005</v>
          </cell>
          <cell r="I8355">
            <v>-800</v>
          </cell>
        </row>
        <row r="8356">
          <cell r="H8356" t="str">
            <v>107251005</v>
          </cell>
          <cell r="I8356">
            <v>-400</v>
          </cell>
        </row>
        <row r="8357">
          <cell r="H8357" t="str">
            <v>107251005</v>
          </cell>
          <cell r="I8357">
            <v>-800</v>
          </cell>
        </row>
        <row r="8358">
          <cell r="H8358" t="str">
            <v>107251005</v>
          </cell>
          <cell r="I8358">
            <v>-320</v>
          </cell>
        </row>
        <row r="8359">
          <cell r="H8359" t="str">
            <v>107251005</v>
          </cell>
          <cell r="I8359">
            <v>164555</v>
          </cell>
        </row>
        <row r="8360">
          <cell r="H8360" t="str">
            <v>107251005</v>
          </cell>
          <cell r="I8360">
            <v>-800</v>
          </cell>
        </row>
        <row r="8361">
          <cell r="H8361" t="str">
            <v>107251005</v>
          </cell>
          <cell r="I8361">
            <v>-800</v>
          </cell>
        </row>
        <row r="8362">
          <cell r="H8362" t="str">
            <v>107251005</v>
          </cell>
          <cell r="I8362">
            <v>-800</v>
          </cell>
        </row>
        <row r="8363">
          <cell r="H8363" t="str">
            <v>107251005</v>
          </cell>
          <cell r="I8363">
            <v>-124521</v>
          </cell>
        </row>
        <row r="8364">
          <cell r="H8364" t="str">
            <v>107251005</v>
          </cell>
          <cell r="I8364">
            <v>-165665</v>
          </cell>
        </row>
        <row r="8365">
          <cell r="H8365" t="str">
            <v>107251005</v>
          </cell>
          <cell r="I8365">
            <v>-800</v>
          </cell>
        </row>
        <row r="8366">
          <cell r="H8366" t="str">
            <v>107251005</v>
          </cell>
          <cell r="I8366">
            <v>-800</v>
          </cell>
        </row>
        <row r="8367">
          <cell r="H8367" t="str">
            <v>107251005</v>
          </cell>
          <cell r="I8367">
            <v>-320</v>
          </cell>
        </row>
        <row r="8368">
          <cell r="H8368" t="str">
            <v>107251005</v>
          </cell>
          <cell r="I8368">
            <v>-320</v>
          </cell>
        </row>
        <row r="8369">
          <cell r="H8369" t="str">
            <v>107251005</v>
          </cell>
          <cell r="I8369">
            <v>-320</v>
          </cell>
        </row>
        <row r="8370">
          <cell r="H8370" t="str">
            <v>108251005</v>
          </cell>
          <cell r="I8370">
            <v>-320</v>
          </cell>
        </row>
        <row r="8371">
          <cell r="H8371" t="str">
            <v>108251005</v>
          </cell>
          <cell r="I8371">
            <v>-800</v>
          </cell>
        </row>
        <row r="8372">
          <cell r="H8372" t="str">
            <v>108251005</v>
          </cell>
          <cell r="I8372">
            <v>-800</v>
          </cell>
        </row>
        <row r="8373">
          <cell r="H8373" t="str">
            <v>108251005</v>
          </cell>
          <cell r="I8373">
            <v>-800</v>
          </cell>
        </row>
        <row r="8374">
          <cell r="H8374" t="str">
            <v>108251005</v>
          </cell>
          <cell r="I8374">
            <v>-800</v>
          </cell>
        </row>
        <row r="8375">
          <cell r="H8375" t="str">
            <v>108251005</v>
          </cell>
          <cell r="I8375">
            <v>-800</v>
          </cell>
        </row>
        <row r="8376">
          <cell r="H8376" t="str">
            <v>108251005</v>
          </cell>
          <cell r="I8376">
            <v>-400</v>
          </cell>
        </row>
        <row r="8377">
          <cell r="H8377" t="str">
            <v>108251005</v>
          </cell>
          <cell r="I8377">
            <v>-800</v>
          </cell>
        </row>
        <row r="8378">
          <cell r="H8378" t="str">
            <v>108251005</v>
          </cell>
          <cell r="I8378">
            <v>-800</v>
          </cell>
        </row>
        <row r="8379">
          <cell r="H8379" t="str">
            <v>108251005</v>
          </cell>
          <cell r="I8379">
            <v>-800</v>
          </cell>
        </row>
        <row r="8380">
          <cell r="H8380" t="str">
            <v>108251005</v>
          </cell>
          <cell r="I8380">
            <v>-800</v>
          </cell>
        </row>
        <row r="8381">
          <cell r="H8381" t="str">
            <v>108251005</v>
          </cell>
          <cell r="I8381">
            <v>-800</v>
          </cell>
        </row>
        <row r="8382">
          <cell r="H8382" t="str">
            <v>108251005</v>
          </cell>
          <cell r="I8382">
            <v>-400</v>
          </cell>
        </row>
        <row r="8383">
          <cell r="H8383" t="str">
            <v>108251005</v>
          </cell>
          <cell r="I8383">
            <v>-800</v>
          </cell>
        </row>
        <row r="8384">
          <cell r="H8384" t="str">
            <v>108251005</v>
          </cell>
          <cell r="I8384">
            <v>-800</v>
          </cell>
        </row>
        <row r="8385">
          <cell r="H8385" t="str">
            <v>108251005</v>
          </cell>
          <cell r="I8385">
            <v>-800</v>
          </cell>
        </row>
        <row r="8386">
          <cell r="H8386" t="str">
            <v>108251005</v>
          </cell>
          <cell r="I8386">
            <v>-800</v>
          </cell>
        </row>
        <row r="8387">
          <cell r="H8387" t="str">
            <v>108251005</v>
          </cell>
          <cell r="I8387">
            <v>-400</v>
          </cell>
        </row>
        <row r="8388">
          <cell r="H8388" t="str">
            <v>108251005</v>
          </cell>
          <cell r="I8388">
            <v>-800</v>
          </cell>
        </row>
        <row r="8389">
          <cell r="H8389" t="str">
            <v>108251005</v>
          </cell>
          <cell r="I8389">
            <v>-800</v>
          </cell>
        </row>
        <row r="8390">
          <cell r="H8390" t="str">
            <v>108251005</v>
          </cell>
          <cell r="I8390">
            <v>-800</v>
          </cell>
        </row>
        <row r="8391">
          <cell r="H8391" t="str">
            <v>108251005</v>
          </cell>
          <cell r="I8391">
            <v>-400</v>
          </cell>
        </row>
        <row r="8392">
          <cell r="H8392" t="str">
            <v>108251005</v>
          </cell>
          <cell r="I8392">
            <v>-384</v>
          </cell>
        </row>
        <row r="8393">
          <cell r="H8393" t="str">
            <v>108251005</v>
          </cell>
          <cell r="I8393">
            <v>-400</v>
          </cell>
        </row>
        <row r="8394">
          <cell r="H8394" t="str">
            <v>108251005</v>
          </cell>
          <cell r="I8394">
            <v>-800</v>
          </cell>
        </row>
        <row r="8395">
          <cell r="H8395" t="str">
            <v>108251005</v>
          </cell>
          <cell r="I8395">
            <v>-400</v>
          </cell>
        </row>
        <row r="8396">
          <cell r="H8396" t="str">
            <v>108251005</v>
          </cell>
          <cell r="I8396">
            <v>-800</v>
          </cell>
        </row>
        <row r="8397">
          <cell r="H8397" t="str">
            <v>108251005</v>
          </cell>
          <cell r="I8397">
            <v>-800</v>
          </cell>
        </row>
        <row r="8398">
          <cell r="H8398" t="str">
            <v>108251005</v>
          </cell>
          <cell r="I8398">
            <v>-400</v>
          </cell>
        </row>
        <row r="8399">
          <cell r="H8399" t="str">
            <v>108251005</v>
          </cell>
          <cell r="I8399">
            <v>-800</v>
          </cell>
        </row>
        <row r="8400">
          <cell r="H8400" t="str">
            <v>108251005</v>
          </cell>
          <cell r="I8400">
            <v>-800</v>
          </cell>
        </row>
        <row r="8401">
          <cell r="H8401" t="str">
            <v>108251005</v>
          </cell>
          <cell r="I8401">
            <v>-800</v>
          </cell>
        </row>
        <row r="8402">
          <cell r="H8402" t="str">
            <v>108251005</v>
          </cell>
          <cell r="I8402">
            <v>-800</v>
          </cell>
        </row>
        <row r="8403">
          <cell r="H8403" t="str">
            <v>108251005</v>
          </cell>
          <cell r="I8403">
            <v>-800</v>
          </cell>
        </row>
        <row r="8404">
          <cell r="H8404" t="str">
            <v>108251005</v>
          </cell>
          <cell r="I8404">
            <v>-800</v>
          </cell>
        </row>
        <row r="8405">
          <cell r="H8405" t="str">
            <v>108251005</v>
          </cell>
          <cell r="I8405">
            <v>-800</v>
          </cell>
        </row>
        <row r="8406">
          <cell r="H8406" t="str">
            <v>108251005</v>
          </cell>
          <cell r="I8406">
            <v>-800</v>
          </cell>
        </row>
        <row r="8407">
          <cell r="H8407" t="str">
            <v>108251005</v>
          </cell>
          <cell r="I8407">
            <v>-800</v>
          </cell>
        </row>
        <row r="8408">
          <cell r="H8408" t="str">
            <v>108251005</v>
          </cell>
          <cell r="I8408">
            <v>-800</v>
          </cell>
        </row>
        <row r="8409">
          <cell r="H8409" t="str">
            <v>108251005</v>
          </cell>
          <cell r="I8409">
            <v>-800</v>
          </cell>
        </row>
        <row r="8410">
          <cell r="H8410" t="str">
            <v>108251005</v>
          </cell>
          <cell r="I8410">
            <v>-800</v>
          </cell>
        </row>
        <row r="8411">
          <cell r="H8411" t="str">
            <v>108251005</v>
          </cell>
          <cell r="I8411">
            <v>-800</v>
          </cell>
        </row>
        <row r="8412">
          <cell r="H8412" t="str">
            <v>108251005</v>
          </cell>
          <cell r="I8412">
            <v>-400</v>
          </cell>
        </row>
        <row r="8413">
          <cell r="H8413" t="str">
            <v>108251005</v>
          </cell>
          <cell r="I8413">
            <v>-400</v>
          </cell>
        </row>
        <row r="8414">
          <cell r="H8414" t="str">
            <v>108251005</v>
          </cell>
          <cell r="I8414">
            <v>-800</v>
          </cell>
        </row>
        <row r="8415">
          <cell r="H8415" t="str">
            <v>108251005</v>
          </cell>
          <cell r="I8415">
            <v>-320</v>
          </cell>
        </row>
        <row r="8416">
          <cell r="H8416" t="str">
            <v>108251005</v>
          </cell>
          <cell r="I8416">
            <v>-800</v>
          </cell>
        </row>
        <row r="8417">
          <cell r="H8417" t="str">
            <v>108251005</v>
          </cell>
          <cell r="I8417">
            <v>-800</v>
          </cell>
        </row>
        <row r="8418">
          <cell r="H8418" t="str">
            <v>108251005</v>
          </cell>
          <cell r="I8418">
            <v>-400</v>
          </cell>
        </row>
        <row r="8419">
          <cell r="H8419" t="str">
            <v>108251005</v>
          </cell>
          <cell r="I8419">
            <v>-800</v>
          </cell>
        </row>
        <row r="8420">
          <cell r="H8420" t="str">
            <v>108251005</v>
          </cell>
          <cell r="I8420">
            <v>-800</v>
          </cell>
        </row>
        <row r="8421">
          <cell r="H8421" t="str">
            <v>108251005</v>
          </cell>
          <cell r="I8421">
            <v>-400</v>
          </cell>
        </row>
        <row r="8422">
          <cell r="H8422" t="str">
            <v>108251005</v>
          </cell>
          <cell r="I8422">
            <v>-800</v>
          </cell>
        </row>
        <row r="8423">
          <cell r="H8423" t="str">
            <v>108251005</v>
          </cell>
          <cell r="I8423">
            <v>-800</v>
          </cell>
        </row>
        <row r="8424">
          <cell r="H8424" t="str">
            <v>108251005</v>
          </cell>
          <cell r="I8424">
            <v>-800</v>
          </cell>
        </row>
        <row r="8425">
          <cell r="H8425" t="str">
            <v>108251005</v>
          </cell>
          <cell r="I8425">
            <v>-800</v>
          </cell>
        </row>
        <row r="8426">
          <cell r="H8426" t="str">
            <v>108251005</v>
          </cell>
          <cell r="I8426">
            <v>-800</v>
          </cell>
        </row>
        <row r="8427">
          <cell r="H8427" t="str">
            <v>108251005</v>
          </cell>
          <cell r="I8427">
            <v>-800</v>
          </cell>
        </row>
        <row r="8428">
          <cell r="H8428" t="str">
            <v>108251005</v>
          </cell>
          <cell r="I8428">
            <v>-400</v>
          </cell>
        </row>
        <row r="8429">
          <cell r="H8429" t="str">
            <v>108251005</v>
          </cell>
          <cell r="I8429">
            <v>-800</v>
          </cell>
        </row>
        <row r="8430">
          <cell r="H8430" t="str">
            <v>108251005</v>
          </cell>
          <cell r="I8430">
            <v>-800</v>
          </cell>
        </row>
        <row r="8431">
          <cell r="H8431" t="str">
            <v>108251005</v>
          </cell>
          <cell r="I8431">
            <v>-800</v>
          </cell>
        </row>
        <row r="8432">
          <cell r="H8432" t="str">
            <v>108251005</v>
          </cell>
          <cell r="I8432">
            <v>-800</v>
          </cell>
        </row>
        <row r="8433">
          <cell r="H8433" t="str">
            <v>108251005</v>
          </cell>
          <cell r="I8433">
            <v>-1600</v>
          </cell>
        </row>
        <row r="8434">
          <cell r="H8434" t="str">
            <v>108251005</v>
          </cell>
          <cell r="I8434">
            <v>-400</v>
          </cell>
        </row>
        <row r="8435">
          <cell r="H8435" t="str">
            <v>108251005</v>
          </cell>
          <cell r="I8435">
            <v>-800</v>
          </cell>
        </row>
        <row r="8436">
          <cell r="H8436" t="str">
            <v>108251005</v>
          </cell>
          <cell r="I8436">
            <v>-800</v>
          </cell>
        </row>
        <row r="8437">
          <cell r="H8437" t="str">
            <v>108251005</v>
          </cell>
          <cell r="I8437">
            <v>-800</v>
          </cell>
        </row>
        <row r="8438">
          <cell r="H8438" t="str">
            <v>108251005</v>
          </cell>
          <cell r="I8438">
            <v>-800</v>
          </cell>
        </row>
        <row r="8439">
          <cell r="H8439" t="str">
            <v>108251005</v>
          </cell>
          <cell r="I8439">
            <v>-400</v>
          </cell>
        </row>
        <row r="8440">
          <cell r="H8440" t="str">
            <v>108251005</v>
          </cell>
          <cell r="I8440">
            <v>-800</v>
          </cell>
        </row>
        <row r="8441">
          <cell r="H8441" t="str">
            <v>108251005</v>
          </cell>
          <cell r="I8441">
            <v>-800</v>
          </cell>
        </row>
        <row r="8442">
          <cell r="H8442" t="str">
            <v>108251005</v>
          </cell>
          <cell r="I8442">
            <v>-800</v>
          </cell>
        </row>
        <row r="8443">
          <cell r="H8443" t="str">
            <v>108251005</v>
          </cell>
          <cell r="I8443">
            <v>-800</v>
          </cell>
        </row>
        <row r="8444">
          <cell r="H8444" t="str">
            <v>108251005</v>
          </cell>
          <cell r="I8444">
            <v>-800</v>
          </cell>
        </row>
        <row r="8445">
          <cell r="H8445" t="str">
            <v>108251005</v>
          </cell>
          <cell r="I8445">
            <v>-400</v>
          </cell>
        </row>
        <row r="8446">
          <cell r="H8446" t="str">
            <v>108251005</v>
          </cell>
          <cell r="I8446">
            <v>-400</v>
          </cell>
        </row>
        <row r="8447">
          <cell r="H8447" t="str">
            <v>108251005</v>
          </cell>
          <cell r="I8447">
            <v>-800</v>
          </cell>
        </row>
        <row r="8448">
          <cell r="H8448" t="str">
            <v>108251005</v>
          </cell>
          <cell r="I8448">
            <v>-800</v>
          </cell>
        </row>
        <row r="8449">
          <cell r="H8449" t="str">
            <v>108251005</v>
          </cell>
          <cell r="I8449">
            <v>-800</v>
          </cell>
        </row>
        <row r="8450">
          <cell r="H8450" t="str">
            <v>108251005</v>
          </cell>
          <cell r="I8450">
            <v>-400</v>
          </cell>
        </row>
        <row r="8451">
          <cell r="H8451" t="str">
            <v>108251005</v>
          </cell>
          <cell r="I8451">
            <v>-400</v>
          </cell>
        </row>
        <row r="8452">
          <cell r="H8452" t="str">
            <v>108251005</v>
          </cell>
          <cell r="I8452">
            <v>-400</v>
          </cell>
        </row>
        <row r="8453">
          <cell r="H8453" t="str">
            <v>108251005</v>
          </cell>
          <cell r="I8453">
            <v>-800</v>
          </cell>
        </row>
        <row r="8454">
          <cell r="H8454" t="str">
            <v>108251005</v>
          </cell>
          <cell r="I8454">
            <v>-800</v>
          </cell>
        </row>
        <row r="8455">
          <cell r="H8455" t="str">
            <v>108251005</v>
          </cell>
          <cell r="I8455">
            <v>-800</v>
          </cell>
        </row>
        <row r="8456">
          <cell r="H8456" t="str">
            <v>108251005</v>
          </cell>
          <cell r="I8456">
            <v>-800</v>
          </cell>
        </row>
        <row r="8457">
          <cell r="H8457" t="str">
            <v>108251005</v>
          </cell>
          <cell r="I8457">
            <v>-800</v>
          </cell>
        </row>
        <row r="8458">
          <cell r="H8458" t="str">
            <v>108251005</v>
          </cell>
          <cell r="I8458">
            <v>-800</v>
          </cell>
        </row>
        <row r="8459">
          <cell r="H8459" t="str">
            <v>108251005</v>
          </cell>
          <cell r="I8459">
            <v>-800</v>
          </cell>
        </row>
        <row r="8460">
          <cell r="H8460" t="str">
            <v>108251005</v>
          </cell>
          <cell r="I8460">
            <v>-320</v>
          </cell>
        </row>
        <row r="8461">
          <cell r="H8461" t="str">
            <v>108251005</v>
          </cell>
          <cell r="I8461">
            <v>142514</v>
          </cell>
        </row>
        <row r="8462">
          <cell r="H8462" t="str">
            <v>108251005</v>
          </cell>
          <cell r="I8462">
            <v>-800</v>
          </cell>
        </row>
        <row r="8463">
          <cell r="H8463" t="str">
            <v>108251005</v>
          </cell>
          <cell r="I8463">
            <v>-215735</v>
          </cell>
        </row>
        <row r="8464">
          <cell r="H8464" t="str">
            <v>108251005</v>
          </cell>
          <cell r="I8464">
            <v>-800</v>
          </cell>
        </row>
        <row r="8465">
          <cell r="H8465" t="str">
            <v>108251005</v>
          </cell>
          <cell r="I8465">
            <v>-400</v>
          </cell>
        </row>
        <row r="8466">
          <cell r="H8466" t="str">
            <v>108251005</v>
          </cell>
          <cell r="I8466">
            <v>-800</v>
          </cell>
        </row>
        <row r="8467">
          <cell r="H8467" t="str">
            <v>108251005</v>
          </cell>
          <cell r="I8467">
            <v>-400</v>
          </cell>
        </row>
        <row r="8468">
          <cell r="H8468" t="str">
            <v>108251005</v>
          </cell>
          <cell r="I8468">
            <v>-320</v>
          </cell>
        </row>
        <row r="8469">
          <cell r="H8469" t="str">
            <v>108251005</v>
          </cell>
          <cell r="I8469">
            <v>-320</v>
          </cell>
        </row>
        <row r="8470">
          <cell r="H8470" t="str">
            <v>109251005</v>
          </cell>
          <cell r="I8470">
            <v>-800</v>
          </cell>
        </row>
        <row r="8471">
          <cell r="H8471" t="str">
            <v>109251005</v>
          </cell>
          <cell r="I8471">
            <v>-800</v>
          </cell>
        </row>
        <row r="8472">
          <cell r="H8472" t="str">
            <v>109251005</v>
          </cell>
          <cell r="I8472">
            <v>-1600</v>
          </cell>
        </row>
        <row r="8473">
          <cell r="H8473" t="str">
            <v>109251005</v>
          </cell>
          <cell r="I8473">
            <v>-800</v>
          </cell>
        </row>
        <row r="8474">
          <cell r="H8474" t="str">
            <v>109251005</v>
          </cell>
          <cell r="I8474">
            <v>-400</v>
          </cell>
        </row>
        <row r="8475">
          <cell r="H8475" t="str">
            <v>109251005</v>
          </cell>
          <cell r="I8475">
            <v>-800</v>
          </cell>
        </row>
        <row r="8476">
          <cell r="H8476" t="str">
            <v>109251005</v>
          </cell>
          <cell r="I8476">
            <v>-800</v>
          </cell>
        </row>
        <row r="8477">
          <cell r="H8477" t="str">
            <v>109251005</v>
          </cell>
          <cell r="I8477">
            <v>-800</v>
          </cell>
        </row>
        <row r="8478">
          <cell r="H8478" t="str">
            <v>109251005</v>
          </cell>
          <cell r="I8478">
            <v>-800</v>
          </cell>
        </row>
        <row r="8479">
          <cell r="H8479" t="str">
            <v>109251005</v>
          </cell>
          <cell r="I8479">
            <v>-800</v>
          </cell>
        </row>
        <row r="8480">
          <cell r="H8480" t="str">
            <v>109251005</v>
          </cell>
          <cell r="I8480">
            <v>-560</v>
          </cell>
        </row>
        <row r="8481">
          <cell r="H8481" t="str">
            <v>109251005</v>
          </cell>
          <cell r="I8481">
            <v>-800</v>
          </cell>
        </row>
        <row r="8482">
          <cell r="H8482" t="str">
            <v>109251005</v>
          </cell>
          <cell r="I8482">
            <v>-400</v>
          </cell>
        </row>
        <row r="8483">
          <cell r="H8483" t="str">
            <v>109251005</v>
          </cell>
          <cell r="I8483">
            <v>-800</v>
          </cell>
        </row>
        <row r="8484">
          <cell r="H8484" t="str">
            <v>109251005</v>
          </cell>
          <cell r="I8484">
            <v>-320</v>
          </cell>
        </row>
        <row r="8485">
          <cell r="H8485" t="str">
            <v>109251005</v>
          </cell>
          <cell r="I8485">
            <v>-800</v>
          </cell>
        </row>
        <row r="8486">
          <cell r="H8486" t="str">
            <v>109251005</v>
          </cell>
          <cell r="I8486">
            <v>-800</v>
          </cell>
        </row>
        <row r="8487">
          <cell r="H8487" t="str">
            <v>109251005</v>
          </cell>
          <cell r="I8487">
            <v>-800</v>
          </cell>
        </row>
        <row r="8488">
          <cell r="H8488" t="str">
            <v>109251005</v>
          </cell>
          <cell r="I8488">
            <v>-800</v>
          </cell>
        </row>
        <row r="8489">
          <cell r="H8489" t="str">
            <v>109251005</v>
          </cell>
          <cell r="I8489">
            <v>-800</v>
          </cell>
        </row>
        <row r="8490">
          <cell r="H8490" t="str">
            <v>109251005</v>
          </cell>
          <cell r="I8490">
            <v>-1600</v>
          </cell>
        </row>
        <row r="8491">
          <cell r="H8491" t="str">
            <v>109251005</v>
          </cell>
          <cell r="I8491">
            <v>-560</v>
          </cell>
        </row>
        <row r="8492">
          <cell r="H8492" t="str">
            <v>109251005</v>
          </cell>
          <cell r="I8492">
            <v>-800</v>
          </cell>
        </row>
        <row r="8493">
          <cell r="H8493" t="str">
            <v>109251005</v>
          </cell>
          <cell r="I8493">
            <v>-800</v>
          </cell>
        </row>
        <row r="8494">
          <cell r="H8494" t="str">
            <v>109251005</v>
          </cell>
          <cell r="I8494">
            <v>-1600</v>
          </cell>
        </row>
        <row r="8495">
          <cell r="H8495" t="str">
            <v>109251005</v>
          </cell>
          <cell r="I8495">
            <v>-560</v>
          </cell>
        </row>
        <row r="8496">
          <cell r="H8496" t="str">
            <v>109251005</v>
          </cell>
          <cell r="I8496">
            <v>-800</v>
          </cell>
        </row>
        <row r="8497">
          <cell r="H8497" t="str">
            <v>109251005</v>
          </cell>
          <cell r="I8497">
            <v>-800</v>
          </cell>
        </row>
        <row r="8498">
          <cell r="H8498" t="str">
            <v>109251005</v>
          </cell>
          <cell r="I8498">
            <v>-800</v>
          </cell>
        </row>
        <row r="8499">
          <cell r="H8499" t="str">
            <v>109251005</v>
          </cell>
          <cell r="I8499">
            <v>-2400</v>
          </cell>
        </row>
        <row r="8500">
          <cell r="H8500" t="str">
            <v>109251005</v>
          </cell>
          <cell r="I8500">
            <v>-800</v>
          </cell>
        </row>
        <row r="8501">
          <cell r="H8501" t="str">
            <v>109251005</v>
          </cell>
          <cell r="I8501">
            <v>-800</v>
          </cell>
        </row>
        <row r="8502">
          <cell r="H8502" t="str">
            <v>109251005</v>
          </cell>
          <cell r="I8502">
            <v>-800</v>
          </cell>
        </row>
        <row r="8503">
          <cell r="H8503" t="str">
            <v>109251005</v>
          </cell>
          <cell r="I8503">
            <v>-800</v>
          </cell>
        </row>
        <row r="8504">
          <cell r="H8504" t="str">
            <v>109251005</v>
          </cell>
          <cell r="I8504">
            <v>-400</v>
          </cell>
        </row>
        <row r="8505">
          <cell r="H8505" t="str">
            <v>109251005</v>
          </cell>
          <cell r="I8505">
            <v>-1600</v>
          </cell>
        </row>
        <row r="8506">
          <cell r="H8506" t="str">
            <v>109251005</v>
          </cell>
          <cell r="I8506">
            <v>-800</v>
          </cell>
        </row>
        <row r="8507">
          <cell r="H8507" t="str">
            <v>109251005</v>
          </cell>
          <cell r="I8507">
            <v>-800</v>
          </cell>
        </row>
        <row r="8508">
          <cell r="H8508" t="str">
            <v>109251005</v>
          </cell>
          <cell r="I8508">
            <v>-800</v>
          </cell>
        </row>
        <row r="8509">
          <cell r="H8509" t="str">
            <v>109251005</v>
          </cell>
          <cell r="I8509">
            <v>-400</v>
          </cell>
        </row>
        <row r="8510">
          <cell r="H8510" t="str">
            <v>109251005</v>
          </cell>
          <cell r="I8510">
            <v>-800</v>
          </cell>
        </row>
        <row r="8511">
          <cell r="H8511" t="str">
            <v>109251005</v>
          </cell>
          <cell r="I8511">
            <v>-800</v>
          </cell>
        </row>
        <row r="8512">
          <cell r="H8512" t="str">
            <v>109251005</v>
          </cell>
          <cell r="I8512">
            <v>-800</v>
          </cell>
        </row>
        <row r="8513">
          <cell r="H8513" t="str">
            <v>109251005</v>
          </cell>
          <cell r="I8513">
            <v>-800</v>
          </cell>
        </row>
        <row r="8514">
          <cell r="H8514" t="str">
            <v>109251005</v>
          </cell>
          <cell r="I8514">
            <v>-800</v>
          </cell>
        </row>
        <row r="8515">
          <cell r="H8515" t="str">
            <v>109251005</v>
          </cell>
          <cell r="I8515">
            <v>-800</v>
          </cell>
        </row>
        <row r="8516">
          <cell r="H8516" t="str">
            <v>109251005</v>
          </cell>
          <cell r="I8516">
            <v>-400</v>
          </cell>
        </row>
        <row r="8517">
          <cell r="H8517" t="str">
            <v>109251005</v>
          </cell>
          <cell r="I8517">
            <v>-800</v>
          </cell>
        </row>
        <row r="8518">
          <cell r="H8518" t="str">
            <v>109251005</v>
          </cell>
          <cell r="I8518">
            <v>-320</v>
          </cell>
        </row>
        <row r="8519">
          <cell r="H8519" t="str">
            <v>109251005</v>
          </cell>
          <cell r="I8519">
            <v>-800</v>
          </cell>
        </row>
        <row r="8520">
          <cell r="H8520" t="str">
            <v>109251005</v>
          </cell>
          <cell r="I8520">
            <v>-400</v>
          </cell>
        </row>
        <row r="8521">
          <cell r="H8521" t="str">
            <v>109251005</v>
          </cell>
          <cell r="I8521">
            <v>-400</v>
          </cell>
        </row>
        <row r="8522">
          <cell r="H8522" t="str">
            <v>109251005</v>
          </cell>
          <cell r="I8522">
            <v>-800</v>
          </cell>
        </row>
        <row r="8523">
          <cell r="H8523" t="str">
            <v>109251005</v>
          </cell>
          <cell r="I8523">
            <v>-400</v>
          </cell>
        </row>
        <row r="8524">
          <cell r="H8524" t="str">
            <v>109251005</v>
          </cell>
          <cell r="I8524">
            <v>-800</v>
          </cell>
        </row>
        <row r="8525">
          <cell r="H8525" t="str">
            <v>109251005</v>
          </cell>
          <cell r="I8525">
            <v>-320</v>
          </cell>
        </row>
        <row r="8526">
          <cell r="H8526" t="str">
            <v>109251005</v>
          </cell>
          <cell r="I8526">
            <v>-800</v>
          </cell>
        </row>
        <row r="8527">
          <cell r="H8527" t="str">
            <v>109251005</v>
          </cell>
          <cell r="I8527">
            <v>-800</v>
          </cell>
        </row>
        <row r="8528">
          <cell r="H8528" t="str">
            <v>109251005</v>
          </cell>
          <cell r="I8528">
            <v>-800</v>
          </cell>
        </row>
        <row r="8529">
          <cell r="H8529" t="str">
            <v>109251005</v>
          </cell>
          <cell r="I8529">
            <v>-800</v>
          </cell>
        </row>
        <row r="8530">
          <cell r="H8530" t="str">
            <v>109251005</v>
          </cell>
          <cell r="I8530">
            <v>-800</v>
          </cell>
        </row>
        <row r="8531">
          <cell r="H8531" t="str">
            <v>109251005</v>
          </cell>
          <cell r="I8531">
            <v>-800</v>
          </cell>
        </row>
        <row r="8532">
          <cell r="H8532" t="str">
            <v>109251005</v>
          </cell>
          <cell r="I8532">
            <v>-800</v>
          </cell>
        </row>
        <row r="8533">
          <cell r="H8533" t="str">
            <v>109251005</v>
          </cell>
          <cell r="I8533">
            <v>-400</v>
          </cell>
        </row>
        <row r="8534">
          <cell r="H8534" t="str">
            <v>109251005</v>
          </cell>
          <cell r="I8534">
            <v>-800</v>
          </cell>
        </row>
        <row r="8535">
          <cell r="H8535" t="str">
            <v>109251005</v>
          </cell>
          <cell r="I8535">
            <v>-800</v>
          </cell>
        </row>
        <row r="8536">
          <cell r="H8536" t="str">
            <v>109251005</v>
          </cell>
          <cell r="I8536">
            <v>-800</v>
          </cell>
        </row>
        <row r="8537">
          <cell r="H8537" t="str">
            <v>109251005</v>
          </cell>
          <cell r="I8537">
            <v>-800</v>
          </cell>
        </row>
        <row r="8538">
          <cell r="H8538" t="str">
            <v>109251005</v>
          </cell>
          <cell r="I8538">
            <v>-800</v>
          </cell>
        </row>
        <row r="8539">
          <cell r="H8539" t="str">
            <v>109251005</v>
          </cell>
          <cell r="I8539">
            <v>-400</v>
          </cell>
        </row>
        <row r="8540">
          <cell r="H8540" t="str">
            <v>109251005</v>
          </cell>
          <cell r="I8540">
            <v>-800</v>
          </cell>
        </row>
        <row r="8541">
          <cell r="H8541" t="str">
            <v>109251005</v>
          </cell>
          <cell r="I8541">
            <v>-800</v>
          </cell>
        </row>
        <row r="8542">
          <cell r="H8542" t="str">
            <v>109251005</v>
          </cell>
          <cell r="I8542">
            <v>-800</v>
          </cell>
        </row>
        <row r="8543">
          <cell r="H8543" t="str">
            <v>109251005</v>
          </cell>
          <cell r="I8543">
            <v>-800</v>
          </cell>
        </row>
        <row r="8544">
          <cell r="H8544" t="str">
            <v>109251005</v>
          </cell>
          <cell r="I8544">
            <v>-800</v>
          </cell>
        </row>
        <row r="8545">
          <cell r="H8545" t="str">
            <v>109251005</v>
          </cell>
          <cell r="I8545">
            <v>-800</v>
          </cell>
        </row>
        <row r="8546">
          <cell r="H8546" t="str">
            <v>109251005</v>
          </cell>
          <cell r="I8546">
            <v>-800</v>
          </cell>
        </row>
        <row r="8547">
          <cell r="H8547" t="str">
            <v>109251005</v>
          </cell>
          <cell r="I8547">
            <v>-800</v>
          </cell>
        </row>
        <row r="8548">
          <cell r="H8548" t="str">
            <v>109251005</v>
          </cell>
          <cell r="I8548">
            <v>-800</v>
          </cell>
        </row>
        <row r="8549">
          <cell r="H8549" t="str">
            <v>109251005</v>
          </cell>
          <cell r="I8549">
            <v>-800</v>
          </cell>
        </row>
        <row r="8550">
          <cell r="H8550" t="str">
            <v>109251005</v>
          </cell>
          <cell r="I8550">
            <v>-800</v>
          </cell>
        </row>
        <row r="8551">
          <cell r="H8551" t="str">
            <v>109251005</v>
          </cell>
          <cell r="I8551">
            <v>-800</v>
          </cell>
        </row>
        <row r="8552">
          <cell r="H8552" t="str">
            <v>109251005</v>
          </cell>
          <cell r="I8552">
            <v>-800</v>
          </cell>
        </row>
        <row r="8553">
          <cell r="H8553" t="str">
            <v>109251005</v>
          </cell>
          <cell r="I8553">
            <v>-800</v>
          </cell>
        </row>
        <row r="8554">
          <cell r="H8554" t="str">
            <v>109251005</v>
          </cell>
          <cell r="I8554">
            <v>-800</v>
          </cell>
        </row>
        <row r="8555">
          <cell r="H8555" t="str">
            <v>109251005</v>
          </cell>
          <cell r="I8555">
            <v>-800</v>
          </cell>
        </row>
        <row r="8556">
          <cell r="H8556" t="str">
            <v>109251005</v>
          </cell>
          <cell r="I8556">
            <v>-800</v>
          </cell>
        </row>
        <row r="8557">
          <cell r="H8557" t="str">
            <v>109251005</v>
          </cell>
          <cell r="I8557">
            <v>-400</v>
          </cell>
        </row>
        <row r="8558">
          <cell r="H8558" t="str">
            <v>109251005</v>
          </cell>
          <cell r="I8558">
            <v>-800</v>
          </cell>
        </row>
        <row r="8559">
          <cell r="H8559" t="str">
            <v>109251005</v>
          </cell>
          <cell r="I8559">
            <v>-800</v>
          </cell>
        </row>
        <row r="8560">
          <cell r="H8560" t="str">
            <v>109251005</v>
          </cell>
          <cell r="I8560">
            <v>-800</v>
          </cell>
        </row>
        <row r="8561">
          <cell r="H8561" t="str">
            <v>109251005</v>
          </cell>
          <cell r="I8561">
            <v>-800</v>
          </cell>
        </row>
        <row r="8562">
          <cell r="H8562" t="str">
            <v>109251005</v>
          </cell>
          <cell r="I8562">
            <v>-800</v>
          </cell>
        </row>
        <row r="8563">
          <cell r="H8563" t="str">
            <v>109251005</v>
          </cell>
          <cell r="I8563">
            <v>-400</v>
          </cell>
        </row>
        <row r="8564">
          <cell r="H8564" t="str">
            <v>109251005</v>
          </cell>
          <cell r="I8564">
            <v>240603</v>
          </cell>
        </row>
        <row r="8565">
          <cell r="H8565" t="str">
            <v>109251005</v>
          </cell>
          <cell r="I8565">
            <v>-800</v>
          </cell>
        </row>
        <row r="8566">
          <cell r="H8566" t="str">
            <v>109251005</v>
          </cell>
          <cell r="I8566">
            <v>-400</v>
          </cell>
        </row>
        <row r="8567">
          <cell r="H8567" t="str">
            <v>109251005</v>
          </cell>
          <cell r="I8567">
            <v>-400</v>
          </cell>
        </row>
        <row r="8568">
          <cell r="H8568" t="str">
            <v>109251005</v>
          </cell>
          <cell r="I8568">
            <v>-393028</v>
          </cell>
        </row>
        <row r="8569">
          <cell r="H8569" t="str">
            <v>109251005</v>
          </cell>
          <cell r="I8569">
            <v>-320</v>
          </cell>
        </row>
        <row r="8570">
          <cell r="H8570" t="str">
            <v>109251005</v>
          </cell>
          <cell r="I8570">
            <v>-320</v>
          </cell>
        </row>
        <row r="8571">
          <cell r="H8571" t="str">
            <v>109251005</v>
          </cell>
          <cell r="I8571">
            <v>-320</v>
          </cell>
        </row>
        <row r="8572">
          <cell r="H8572" t="str">
            <v>109251005</v>
          </cell>
          <cell r="I8572">
            <v>-320</v>
          </cell>
        </row>
        <row r="8573">
          <cell r="H8573" t="str">
            <v>110251005</v>
          </cell>
          <cell r="I8573">
            <v>-800</v>
          </cell>
        </row>
        <row r="8574">
          <cell r="H8574" t="str">
            <v>110251005</v>
          </cell>
          <cell r="I8574">
            <v>-800</v>
          </cell>
        </row>
        <row r="8575">
          <cell r="H8575" t="str">
            <v>110251005</v>
          </cell>
          <cell r="I8575">
            <v>-400</v>
          </cell>
        </row>
        <row r="8576">
          <cell r="H8576" t="str">
            <v>110251005</v>
          </cell>
          <cell r="I8576">
            <v>-400</v>
          </cell>
        </row>
        <row r="8577">
          <cell r="H8577" t="str">
            <v>110251005</v>
          </cell>
          <cell r="I8577">
            <v>-400</v>
          </cell>
        </row>
        <row r="8578">
          <cell r="H8578" t="str">
            <v>110251005</v>
          </cell>
          <cell r="I8578">
            <v>-800</v>
          </cell>
        </row>
        <row r="8579">
          <cell r="H8579" t="str">
            <v>110251005</v>
          </cell>
          <cell r="I8579">
            <v>-400</v>
          </cell>
        </row>
        <row r="8580">
          <cell r="H8580" t="str">
            <v>110251005</v>
          </cell>
          <cell r="I8580">
            <v>-400</v>
          </cell>
        </row>
        <row r="8581">
          <cell r="H8581" t="str">
            <v>110251005</v>
          </cell>
          <cell r="I8581">
            <v>-400</v>
          </cell>
        </row>
        <row r="8582">
          <cell r="H8582" t="str">
            <v>110251005</v>
          </cell>
          <cell r="I8582">
            <v>-400</v>
          </cell>
        </row>
        <row r="8583">
          <cell r="H8583" t="str">
            <v>110251005</v>
          </cell>
          <cell r="I8583">
            <v>-800</v>
          </cell>
        </row>
        <row r="8584">
          <cell r="H8584" t="str">
            <v>110251005</v>
          </cell>
          <cell r="I8584">
            <v>-400</v>
          </cell>
        </row>
        <row r="8585">
          <cell r="H8585" t="str">
            <v>110251005</v>
          </cell>
          <cell r="I8585">
            <v>-800</v>
          </cell>
        </row>
        <row r="8586">
          <cell r="H8586" t="str">
            <v>110251005</v>
          </cell>
          <cell r="I8586">
            <v>-400</v>
          </cell>
        </row>
        <row r="8587">
          <cell r="H8587" t="str">
            <v>110251005</v>
          </cell>
          <cell r="I8587">
            <v>-400</v>
          </cell>
        </row>
        <row r="8588">
          <cell r="H8588" t="str">
            <v>110251005</v>
          </cell>
          <cell r="I8588">
            <v>-2400</v>
          </cell>
        </row>
        <row r="8589">
          <cell r="H8589" t="str">
            <v>110251005</v>
          </cell>
          <cell r="I8589">
            <v>-800</v>
          </cell>
        </row>
        <row r="8590">
          <cell r="H8590" t="str">
            <v>110251005</v>
          </cell>
          <cell r="I8590">
            <v>-800</v>
          </cell>
        </row>
        <row r="8591">
          <cell r="H8591" t="str">
            <v>110251005</v>
          </cell>
          <cell r="I8591">
            <v>-1200</v>
          </cell>
        </row>
        <row r="8592">
          <cell r="H8592" t="str">
            <v>110251005</v>
          </cell>
          <cell r="I8592">
            <v>-400</v>
          </cell>
        </row>
        <row r="8593">
          <cell r="H8593" t="str">
            <v>110251005</v>
          </cell>
          <cell r="I8593">
            <v>-400</v>
          </cell>
        </row>
        <row r="8594">
          <cell r="H8594" t="str">
            <v>110251005</v>
          </cell>
          <cell r="I8594">
            <v>-400</v>
          </cell>
        </row>
        <row r="8595">
          <cell r="H8595" t="str">
            <v>110251005</v>
          </cell>
          <cell r="I8595">
            <v>-800</v>
          </cell>
        </row>
        <row r="8596">
          <cell r="H8596" t="str">
            <v>110251005</v>
          </cell>
          <cell r="I8596">
            <v>-800</v>
          </cell>
        </row>
        <row r="8597">
          <cell r="H8597" t="str">
            <v>110251005</v>
          </cell>
          <cell r="I8597">
            <v>-400</v>
          </cell>
        </row>
        <row r="8598">
          <cell r="H8598" t="str">
            <v>110251005</v>
          </cell>
          <cell r="I8598">
            <v>-400</v>
          </cell>
        </row>
        <row r="8599">
          <cell r="H8599" t="str">
            <v>110251005</v>
          </cell>
          <cell r="I8599">
            <v>-800</v>
          </cell>
        </row>
        <row r="8600">
          <cell r="H8600" t="str">
            <v>110251005</v>
          </cell>
          <cell r="I8600">
            <v>-800</v>
          </cell>
        </row>
        <row r="8601">
          <cell r="H8601" t="str">
            <v>110251005</v>
          </cell>
          <cell r="I8601">
            <v>-400</v>
          </cell>
        </row>
        <row r="8602">
          <cell r="H8602" t="str">
            <v>110251005</v>
          </cell>
          <cell r="I8602">
            <v>-1200</v>
          </cell>
        </row>
        <row r="8603">
          <cell r="H8603" t="str">
            <v>110251005</v>
          </cell>
          <cell r="I8603">
            <v>-400</v>
          </cell>
        </row>
        <row r="8604">
          <cell r="H8604" t="str">
            <v>110251005</v>
          </cell>
          <cell r="I8604">
            <v>-400</v>
          </cell>
        </row>
        <row r="8605">
          <cell r="H8605" t="str">
            <v>110251005</v>
          </cell>
          <cell r="I8605">
            <v>-400</v>
          </cell>
        </row>
        <row r="8606">
          <cell r="H8606" t="str">
            <v>110251005</v>
          </cell>
          <cell r="I8606">
            <v>-400</v>
          </cell>
        </row>
        <row r="8607">
          <cell r="H8607" t="str">
            <v>110251005</v>
          </cell>
          <cell r="I8607">
            <v>-800</v>
          </cell>
        </row>
        <row r="8608">
          <cell r="H8608" t="str">
            <v>110251005</v>
          </cell>
          <cell r="I8608">
            <v>-400</v>
          </cell>
        </row>
        <row r="8609">
          <cell r="H8609" t="str">
            <v>110251005</v>
          </cell>
          <cell r="I8609">
            <v>-400</v>
          </cell>
        </row>
        <row r="8610">
          <cell r="H8610" t="str">
            <v>110251005</v>
          </cell>
          <cell r="I8610">
            <v>-800</v>
          </cell>
        </row>
        <row r="8611">
          <cell r="H8611" t="str">
            <v>110251005</v>
          </cell>
          <cell r="I8611">
            <v>-400</v>
          </cell>
        </row>
        <row r="8612">
          <cell r="H8612" t="str">
            <v>110251005</v>
          </cell>
          <cell r="I8612">
            <v>-400</v>
          </cell>
        </row>
        <row r="8613">
          <cell r="H8613" t="str">
            <v>110251005</v>
          </cell>
          <cell r="I8613">
            <v>-400</v>
          </cell>
        </row>
        <row r="8614">
          <cell r="H8614" t="str">
            <v>110251005</v>
          </cell>
          <cell r="I8614">
            <v>-400</v>
          </cell>
        </row>
        <row r="8615">
          <cell r="H8615" t="str">
            <v>110251005</v>
          </cell>
          <cell r="I8615">
            <v>-800</v>
          </cell>
        </row>
        <row r="8616">
          <cell r="H8616" t="str">
            <v>110251005</v>
          </cell>
          <cell r="I8616">
            <v>-400</v>
          </cell>
        </row>
        <row r="8617">
          <cell r="H8617" t="str">
            <v>110251005</v>
          </cell>
          <cell r="I8617">
            <v>-800</v>
          </cell>
        </row>
        <row r="8618">
          <cell r="H8618" t="str">
            <v>110251005</v>
          </cell>
          <cell r="I8618">
            <v>-400</v>
          </cell>
        </row>
        <row r="8619">
          <cell r="H8619" t="str">
            <v>110251005</v>
          </cell>
          <cell r="I8619">
            <v>-800</v>
          </cell>
        </row>
        <row r="8620">
          <cell r="H8620" t="str">
            <v>110251005</v>
          </cell>
          <cell r="I8620">
            <v>-400</v>
          </cell>
        </row>
        <row r="8621">
          <cell r="H8621" t="str">
            <v>110251005</v>
          </cell>
          <cell r="I8621">
            <v>-400</v>
          </cell>
        </row>
        <row r="8622">
          <cell r="H8622" t="str">
            <v>110251005</v>
          </cell>
          <cell r="I8622">
            <v>-400</v>
          </cell>
        </row>
        <row r="8623">
          <cell r="H8623" t="str">
            <v>110251005</v>
          </cell>
          <cell r="I8623">
            <v>-400</v>
          </cell>
        </row>
        <row r="8624">
          <cell r="H8624" t="str">
            <v>110251005</v>
          </cell>
          <cell r="I8624">
            <v>-400</v>
          </cell>
        </row>
        <row r="8625">
          <cell r="H8625" t="str">
            <v>110251005</v>
          </cell>
          <cell r="I8625">
            <v>-400</v>
          </cell>
        </row>
        <row r="8626">
          <cell r="H8626" t="str">
            <v>110251005</v>
          </cell>
          <cell r="I8626">
            <v>-400</v>
          </cell>
        </row>
        <row r="8627">
          <cell r="H8627" t="str">
            <v>110251005</v>
          </cell>
          <cell r="I8627">
            <v>-400</v>
          </cell>
        </row>
        <row r="8628">
          <cell r="H8628" t="str">
            <v>110251005</v>
          </cell>
          <cell r="I8628">
            <v>-800</v>
          </cell>
        </row>
        <row r="8629">
          <cell r="H8629" t="str">
            <v>110251005</v>
          </cell>
          <cell r="I8629">
            <v>-400</v>
          </cell>
        </row>
        <row r="8630">
          <cell r="H8630" t="str">
            <v>110251005</v>
          </cell>
          <cell r="I8630">
            <v>-400</v>
          </cell>
        </row>
        <row r="8631">
          <cell r="H8631" t="str">
            <v>110251005</v>
          </cell>
          <cell r="I8631">
            <v>-800</v>
          </cell>
        </row>
        <row r="8632">
          <cell r="H8632" t="str">
            <v>110251005</v>
          </cell>
          <cell r="I8632">
            <v>-800</v>
          </cell>
        </row>
        <row r="8633">
          <cell r="H8633" t="str">
            <v>110251005</v>
          </cell>
          <cell r="I8633">
            <v>-400</v>
          </cell>
        </row>
        <row r="8634">
          <cell r="H8634" t="str">
            <v>110251005</v>
          </cell>
          <cell r="I8634">
            <v>-400</v>
          </cell>
        </row>
        <row r="8635">
          <cell r="H8635" t="str">
            <v>110251005</v>
          </cell>
          <cell r="I8635">
            <v>-400</v>
          </cell>
        </row>
        <row r="8636">
          <cell r="H8636" t="str">
            <v>110251005</v>
          </cell>
          <cell r="I8636">
            <v>-400</v>
          </cell>
        </row>
        <row r="8637">
          <cell r="H8637" t="str">
            <v>110251005</v>
          </cell>
          <cell r="I8637">
            <v>-400</v>
          </cell>
        </row>
        <row r="8638">
          <cell r="H8638" t="str">
            <v>110251005</v>
          </cell>
          <cell r="I8638">
            <v>-800</v>
          </cell>
        </row>
        <row r="8639">
          <cell r="H8639" t="str">
            <v>110251005</v>
          </cell>
          <cell r="I8639">
            <v>-400</v>
          </cell>
        </row>
        <row r="8640">
          <cell r="H8640" t="str">
            <v>110251005</v>
          </cell>
          <cell r="I8640">
            <v>-400</v>
          </cell>
        </row>
        <row r="8641">
          <cell r="H8641" t="str">
            <v>110251005</v>
          </cell>
          <cell r="I8641">
            <v>-1200</v>
          </cell>
        </row>
        <row r="8642">
          <cell r="H8642" t="str">
            <v>110251005</v>
          </cell>
          <cell r="I8642">
            <v>-800</v>
          </cell>
        </row>
        <row r="8643">
          <cell r="H8643" t="str">
            <v>110251005</v>
          </cell>
          <cell r="I8643">
            <v>-400</v>
          </cell>
        </row>
        <row r="8644">
          <cell r="H8644" t="str">
            <v>110251005</v>
          </cell>
          <cell r="I8644">
            <v>-800</v>
          </cell>
        </row>
        <row r="8645">
          <cell r="H8645" t="str">
            <v>110251005</v>
          </cell>
          <cell r="I8645">
            <v>-400</v>
          </cell>
        </row>
        <row r="8646">
          <cell r="H8646" t="str">
            <v>110251005</v>
          </cell>
          <cell r="I8646">
            <v>-800</v>
          </cell>
        </row>
        <row r="8647">
          <cell r="H8647" t="str">
            <v>110251005</v>
          </cell>
          <cell r="I8647">
            <v>-800</v>
          </cell>
        </row>
        <row r="8648">
          <cell r="H8648" t="str">
            <v>110251005</v>
          </cell>
          <cell r="I8648">
            <v>-800</v>
          </cell>
        </row>
        <row r="8649">
          <cell r="H8649" t="str">
            <v>110251005</v>
          </cell>
          <cell r="I8649">
            <v>-400</v>
          </cell>
        </row>
        <row r="8650">
          <cell r="H8650" t="str">
            <v>110251005</v>
          </cell>
          <cell r="I8650">
            <v>-800</v>
          </cell>
        </row>
        <row r="8651">
          <cell r="H8651" t="str">
            <v>110251005</v>
          </cell>
          <cell r="I8651">
            <v>-800</v>
          </cell>
        </row>
        <row r="8652">
          <cell r="H8652" t="str">
            <v>110251005</v>
          </cell>
          <cell r="I8652">
            <v>-800</v>
          </cell>
        </row>
        <row r="8653">
          <cell r="H8653" t="str">
            <v>110251005</v>
          </cell>
          <cell r="I8653">
            <v>-800</v>
          </cell>
        </row>
        <row r="8654">
          <cell r="H8654" t="str">
            <v>110251005</v>
          </cell>
          <cell r="I8654">
            <v>-800</v>
          </cell>
        </row>
        <row r="8655">
          <cell r="H8655" t="str">
            <v>110251005</v>
          </cell>
          <cell r="I8655">
            <v>-800</v>
          </cell>
        </row>
        <row r="8656">
          <cell r="H8656" t="str">
            <v>110251005</v>
          </cell>
          <cell r="I8656">
            <v>-400</v>
          </cell>
        </row>
        <row r="8657">
          <cell r="H8657" t="str">
            <v>110251005</v>
          </cell>
          <cell r="I8657">
            <v>-800</v>
          </cell>
        </row>
        <row r="8658">
          <cell r="H8658" t="str">
            <v>110251005</v>
          </cell>
          <cell r="I8658">
            <v>-400</v>
          </cell>
        </row>
        <row r="8659">
          <cell r="H8659" t="str">
            <v>110251005</v>
          </cell>
          <cell r="I8659">
            <v>-1600</v>
          </cell>
        </row>
        <row r="8660">
          <cell r="H8660" t="str">
            <v>110251005</v>
          </cell>
          <cell r="I8660">
            <v>-800</v>
          </cell>
        </row>
        <row r="8661">
          <cell r="H8661" t="str">
            <v>110251005</v>
          </cell>
          <cell r="I8661">
            <v>-400</v>
          </cell>
        </row>
        <row r="8662">
          <cell r="H8662" t="str">
            <v>110251005</v>
          </cell>
          <cell r="I8662">
            <v>-2400</v>
          </cell>
        </row>
        <row r="8663">
          <cell r="H8663" t="str">
            <v>110251005</v>
          </cell>
          <cell r="I8663">
            <v>-400</v>
          </cell>
        </row>
        <row r="8664">
          <cell r="H8664" t="str">
            <v>110251005</v>
          </cell>
          <cell r="I8664">
            <v>-400</v>
          </cell>
        </row>
        <row r="8665">
          <cell r="H8665" t="str">
            <v>110251005</v>
          </cell>
          <cell r="I8665">
            <v>-800</v>
          </cell>
        </row>
        <row r="8666">
          <cell r="H8666" t="str">
            <v>110251005</v>
          </cell>
          <cell r="I8666">
            <v>-800</v>
          </cell>
        </row>
        <row r="8667">
          <cell r="H8667" t="str">
            <v>110251005</v>
          </cell>
          <cell r="I8667">
            <v>-800</v>
          </cell>
        </row>
        <row r="8668">
          <cell r="H8668" t="str">
            <v>110251005</v>
          </cell>
          <cell r="I8668">
            <v>-800</v>
          </cell>
        </row>
        <row r="8669">
          <cell r="H8669" t="str">
            <v>110251005</v>
          </cell>
          <cell r="I8669">
            <v>-800</v>
          </cell>
        </row>
        <row r="8670">
          <cell r="H8670" t="str">
            <v>110251005</v>
          </cell>
          <cell r="I8670">
            <v>-800</v>
          </cell>
        </row>
        <row r="8671">
          <cell r="H8671" t="str">
            <v>110251005</v>
          </cell>
          <cell r="I8671">
            <v>-800</v>
          </cell>
        </row>
        <row r="8672">
          <cell r="H8672" t="str">
            <v>110251005</v>
          </cell>
          <cell r="I8672">
            <v>-800</v>
          </cell>
        </row>
        <row r="8673">
          <cell r="H8673" t="str">
            <v>110251005</v>
          </cell>
          <cell r="I8673">
            <v>-400</v>
          </cell>
        </row>
        <row r="8674">
          <cell r="H8674" t="str">
            <v>110251005</v>
          </cell>
          <cell r="I8674">
            <v>-800</v>
          </cell>
        </row>
        <row r="8675">
          <cell r="H8675" t="str">
            <v>110251005</v>
          </cell>
          <cell r="I8675">
            <v>-800</v>
          </cell>
        </row>
        <row r="8676">
          <cell r="H8676" t="str">
            <v>110251005</v>
          </cell>
          <cell r="I8676">
            <v>-800</v>
          </cell>
        </row>
        <row r="8677">
          <cell r="H8677" t="str">
            <v>110251005</v>
          </cell>
          <cell r="I8677">
            <v>-800</v>
          </cell>
        </row>
        <row r="8678">
          <cell r="H8678" t="str">
            <v>110251005</v>
          </cell>
          <cell r="I8678">
            <v>-400</v>
          </cell>
        </row>
        <row r="8679">
          <cell r="H8679" t="str">
            <v>110251005</v>
          </cell>
          <cell r="I8679">
            <v>-800</v>
          </cell>
        </row>
        <row r="8680">
          <cell r="H8680" t="str">
            <v>110251005</v>
          </cell>
          <cell r="I8680">
            <v>-400</v>
          </cell>
        </row>
        <row r="8681">
          <cell r="H8681" t="str">
            <v>110251005</v>
          </cell>
          <cell r="I8681">
            <v>-800</v>
          </cell>
        </row>
        <row r="8682">
          <cell r="H8682" t="str">
            <v>110251005</v>
          </cell>
          <cell r="I8682">
            <v>-400</v>
          </cell>
        </row>
        <row r="8683">
          <cell r="H8683" t="str">
            <v>110251005</v>
          </cell>
          <cell r="I8683">
            <v>-800</v>
          </cell>
        </row>
        <row r="8684">
          <cell r="H8684" t="str">
            <v>110251005</v>
          </cell>
          <cell r="I8684">
            <v>-400</v>
          </cell>
        </row>
        <row r="8685">
          <cell r="H8685" t="str">
            <v>110251005</v>
          </cell>
          <cell r="I8685">
            <v>-400</v>
          </cell>
        </row>
        <row r="8686">
          <cell r="H8686" t="str">
            <v>110251005</v>
          </cell>
          <cell r="I8686">
            <v>-800</v>
          </cell>
        </row>
        <row r="8687">
          <cell r="H8687" t="str">
            <v>110251005</v>
          </cell>
          <cell r="I8687">
            <v>-800</v>
          </cell>
        </row>
        <row r="8688">
          <cell r="H8688" t="str">
            <v>110251005</v>
          </cell>
          <cell r="I8688">
            <v>-400</v>
          </cell>
        </row>
        <row r="8689">
          <cell r="H8689" t="str">
            <v>110251005</v>
          </cell>
          <cell r="I8689">
            <v>-1200</v>
          </cell>
        </row>
        <row r="8690">
          <cell r="H8690" t="str">
            <v>110251005</v>
          </cell>
          <cell r="I8690">
            <v>-400</v>
          </cell>
        </row>
        <row r="8691">
          <cell r="H8691" t="str">
            <v>110251005</v>
          </cell>
          <cell r="I8691">
            <v>-400</v>
          </cell>
        </row>
        <row r="8692">
          <cell r="H8692" t="str">
            <v>110251005</v>
          </cell>
          <cell r="I8692">
            <v>-400</v>
          </cell>
        </row>
        <row r="8693">
          <cell r="H8693" t="str">
            <v>110251005</v>
          </cell>
          <cell r="I8693">
            <v>-400</v>
          </cell>
        </row>
        <row r="8694">
          <cell r="H8694" t="str">
            <v>110251005</v>
          </cell>
          <cell r="I8694">
            <v>-800</v>
          </cell>
        </row>
        <row r="8695">
          <cell r="H8695" t="str">
            <v>110251005</v>
          </cell>
          <cell r="I8695">
            <v>-1200</v>
          </cell>
        </row>
        <row r="8696">
          <cell r="H8696" t="str">
            <v>110251005</v>
          </cell>
          <cell r="I8696">
            <v>-400</v>
          </cell>
        </row>
        <row r="8697">
          <cell r="H8697" t="str">
            <v>110251005</v>
          </cell>
          <cell r="I8697">
            <v>-400</v>
          </cell>
        </row>
        <row r="8698">
          <cell r="H8698" t="str">
            <v>110251005</v>
          </cell>
          <cell r="I8698">
            <v>-400</v>
          </cell>
        </row>
        <row r="8699">
          <cell r="H8699" t="str">
            <v>110251005</v>
          </cell>
          <cell r="I8699">
            <v>-800</v>
          </cell>
        </row>
        <row r="8700">
          <cell r="H8700" t="str">
            <v>110251005</v>
          </cell>
          <cell r="I8700">
            <v>-400</v>
          </cell>
        </row>
        <row r="8701">
          <cell r="H8701" t="str">
            <v>110251005</v>
          </cell>
          <cell r="I8701">
            <v>-400</v>
          </cell>
        </row>
        <row r="8702">
          <cell r="H8702" t="str">
            <v>110251005</v>
          </cell>
          <cell r="I8702">
            <v>-2400</v>
          </cell>
        </row>
        <row r="8703">
          <cell r="H8703" t="str">
            <v>110251005</v>
          </cell>
          <cell r="I8703">
            <v>-800</v>
          </cell>
        </row>
        <row r="8704">
          <cell r="H8704" t="str">
            <v>110251005</v>
          </cell>
          <cell r="I8704">
            <v>-400</v>
          </cell>
        </row>
        <row r="8705">
          <cell r="H8705" t="str">
            <v>110251005</v>
          </cell>
          <cell r="I8705">
            <v>-400</v>
          </cell>
        </row>
        <row r="8706">
          <cell r="H8706" t="str">
            <v>110251005</v>
          </cell>
          <cell r="I8706">
            <v>-800</v>
          </cell>
        </row>
        <row r="8707">
          <cell r="H8707" t="str">
            <v>110251005</v>
          </cell>
          <cell r="I8707">
            <v>-800</v>
          </cell>
        </row>
        <row r="8708">
          <cell r="H8708" t="str">
            <v>110251005</v>
          </cell>
          <cell r="I8708">
            <v>-400</v>
          </cell>
        </row>
        <row r="8709">
          <cell r="H8709" t="str">
            <v>110251005</v>
          </cell>
          <cell r="I8709">
            <v>-800</v>
          </cell>
        </row>
        <row r="8710">
          <cell r="H8710" t="str">
            <v>110251005</v>
          </cell>
          <cell r="I8710">
            <v>-800</v>
          </cell>
        </row>
        <row r="8711">
          <cell r="H8711" t="str">
            <v>110251005</v>
          </cell>
          <cell r="I8711">
            <v>-400</v>
          </cell>
        </row>
        <row r="8712">
          <cell r="H8712" t="str">
            <v>110251005</v>
          </cell>
          <cell r="I8712">
            <v>-320</v>
          </cell>
        </row>
        <row r="8713">
          <cell r="H8713" t="str">
            <v>110251005</v>
          </cell>
          <cell r="I8713">
            <v>-800</v>
          </cell>
        </row>
        <row r="8714">
          <cell r="H8714" t="str">
            <v>110251005</v>
          </cell>
          <cell r="I8714">
            <v>-800</v>
          </cell>
        </row>
        <row r="8715">
          <cell r="H8715" t="str">
            <v>110251005</v>
          </cell>
          <cell r="I8715">
            <v>-800</v>
          </cell>
        </row>
        <row r="8716">
          <cell r="H8716" t="str">
            <v>110251005</v>
          </cell>
          <cell r="I8716">
            <v>-400</v>
          </cell>
        </row>
        <row r="8717">
          <cell r="H8717" t="str">
            <v>110251005</v>
          </cell>
          <cell r="I8717">
            <v>-400</v>
          </cell>
        </row>
        <row r="8718">
          <cell r="H8718" t="str">
            <v>110251005</v>
          </cell>
          <cell r="I8718">
            <v>-800</v>
          </cell>
        </row>
        <row r="8719">
          <cell r="H8719" t="str">
            <v>110251005</v>
          </cell>
          <cell r="I8719">
            <v>-800</v>
          </cell>
        </row>
        <row r="8720">
          <cell r="H8720" t="str">
            <v>110251005</v>
          </cell>
          <cell r="I8720">
            <v>-400</v>
          </cell>
        </row>
        <row r="8721">
          <cell r="H8721" t="str">
            <v>110251005</v>
          </cell>
          <cell r="I8721">
            <v>-400</v>
          </cell>
        </row>
        <row r="8722">
          <cell r="H8722" t="str">
            <v>110251005</v>
          </cell>
          <cell r="I8722">
            <v>-400</v>
          </cell>
        </row>
        <row r="8723">
          <cell r="H8723" t="str">
            <v>110251005</v>
          </cell>
          <cell r="I8723">
            <v>-400</v>
          </cell>
        </row>
        <row r="8724">
          <cell r="H8724" t="str">
            <v>110251005</v>
          </cell>
          <cell r="I8724">
            <v>-400</v>
          </cell>
        </row>
        <row r="8725">
          <cell r="H8725" t="str">
            <v>110251005</v>
          </cell>
          <cell r="I8725">
            <v>-400</v>
          </cell>
        </row>
        <row r="8726">
          <cell r="H8726" t="str">
            <v>110251005</v>
          </cell>
          <cell r="I8726">
            <v>-400</v>
          </cell>
        </row>
        <row r="8727">
          <cell r="H8727" t="str">
            <v>110251005</v>
          </cell>
          <cell r="I8727">
            <v>-800</v>
          </cell>
        </row>
        <row r="8728">
          <cell r="H8728" t="str">
            <v>110251005</v>
          </cell>
          <cell r="I8728">
            <v>-400</v>
          </cell>
        </row>
        <row r="8729">
          <cell r="H8729" t="str">
            <v>110251005</v>
          </cell>
          <cell r="I8729">
            <v>-400</v>
          </cell>
        </row>
        <row r="8730">
          <cell r="H8730" t="str">
            <v>110251005</v>
          </cell>
          <cell r="I8730">
            <v>-400</v>
          </cell>
        </row>
        <row r="8731">
          <cell r="H8731" t="str">
            <v>110251005</v>
          </cell>
          <cell r="I8731">
            <v>-400</v>
          </cell>
        </row>
        <row r="8732">
          <cell r="H8732" t="str">
            <v>110251005</v>
          </cell>
          <cell r="I8732">
            <v>-800</v>
          </cell>
        </row>
        <row r="8733">
          <cell r="H8733" t="str">
            <v>110251005</v>
          </cell>
          <cell r="I8733">
            <v>-400</v>
          </cell>
        </row>
        <row r="8734">
          <cell r="H8734" t="str">
            <v>110251005</v>
          </cell>
          <cell r="I8734">
            <v>-400</v>
          </cell>
        </row>
        <row r="8735">
          <cell r="H8735" t="str">
            <v>110251005</v>
          </cell>
          <cell r="I8735">
            <v>-400</v>
          </cell>
        </row>
        <row r="8736">
          <cell r="H8736" t="str">
            <v>110251005</v>
          </cell>
          <cell r="I8736">
            <v>-400</v>
          </cell>
        </row>
        <row r="8737">
          <cell r="H8737" t="str">
            <v>110251005</v>
          </cell>
          <cell r="I8737">
            <v>-400</v>
          </cell>
        </row>
        <row r="8738">
          <cell r="H8738" t="str">
            <v>110251005</v>
          </cell>
          <cell r="I8738">
            <v>-400</v>
          </cell>
        </row>
        <row r="8739">
          <cell r="H8739" t="str">
            <v>110251005</v>
          </cell>
          <cell r="I8739">
            <v>-800</v>
          </cell>
        </row>
        <row r="8740">
          <cell r="H8740" t="str">
            <v>110251005</v>
          </cell>
          <cell r="I8740">
            <v>-400</v>
          </cell>
        </row>
        <row r="8741">
          <cell r="H8741" t="str">
            <v>110251005</v>
          </cell>
          <cell r="I8741">
            <v>-400</v>
          </cell>
        </row>
        <row r="8742">
          <cell r="H8742" t="str">
            <v>110251005</v>
          </cell>
          <cell r="I8742">
            <v>-400</v>
          </cell>
        </row>
        <row r="8743">
          <cell r="H8743" t="str">
            <v>110251005</v>
          </cell>
          <cell r="I8743">
            <v>-400</v>
          </cell>
        </row>
        <row r="8744">
          <cell r="H8744" t="str">
            <v>110251005</v>
          </cell>
          <cell r="I8744">
            <v>-400</v>
          </cell>
        </row>
        <row r="8745">
          <cell r="H8745" t="str">
            <v>110251005</v>
          </cell>
          <cell r="I8745">
            <v>-400</v>
          </cell>
        </row>
        <row r="8746">
          <cell r="H8746" t="str">
            <v>110251005</v>
          </cell>
          <cell r="I8746">
            <v>-400</v>
          </cell>
        </row>
        <row r="8747">
          <cell r="H8747" t="str">
            <v>110251005</v>
          </cell>
          <cell r="I8747">
            <v>-800</v>
          </cell>
        </row>
        <row r="8748">
          <cell r="H8748" t="str">
            <v>110251005</v>
          </cell>
          <cell r="I8748">
            <v>-400</v>
          </cell>
        </row>
        <row r="8749">
          <cell r="H8749" t="str">
            <v>110251005</v>
          </cell>
          <cell r="I8749">
            <v>-800</v>
          </cell>
        </row>
        <row r="8750">
          <cell r="H8750" t="str">
            <v>110251005</v>
          </cell>
          <cell r="I8750">
            <v>-800</v>
          </cell>
        </row>
        <row r="8751">
          <cell r="H8751" t="str">
            <v>110251005</v>
          </cell>
          <cell r="I8751">
            <v>-400</v>
          </cell>
        </row>
        <row r="8752">
          <cell r="H8752" t="str">
            <v>110251005</v>
          </cell>
          <cell r="I8752">
            <v>-800</v>
          </cell>
        </row>
        <row r="8753">
          <cell r="H8753" t="str">
            <v>110251005</v>
          </cell>
          <cell r="I8753">
            <v>-400</v>
          </cell>
        </row>
        <row r="8754">
          <cell r="H8754" t="str">
            <v>110251005</v>
          </cell>
          <cell r="I8754">
            <v>-400</v>
          </cell>
        </row>
        <row r="8755">
          <cell r="H8755" t="str">
            <v>110251005</v>
          </cell>
          <cell r="I8755">
            <v>-800</v>
          </cell>
        </row>
        <row r="8756">
          <cell r="H8756" t="str">
            <v>110251005</v>
          </cell>
          <cell r="I8756">
            <v>-400</v>
          </cell>
        </row>
        <row r="8757">
          <cell r="H8757" t="str">
            <v>110251005</v>
          </cell>
          <cell r="I8757">
            <v>-400</v>
          </cell>
        </row>
        <row r="8758">
          <cell r="H8758" t="str">
            <v>110251005</v>
          </cell>
          <cell r="I8758">
            <v>-800</v>
          </cell>
        </row>
        <row r="8759">
          <cell r="H8759" t="str">
            <v>110251005</v>
          </cell>
          <cell r="I8759">
            <v>-400</v>
          </cell>
        </row>
        <row r="8760">
          <cell r="H8760" t="str">
            <v>110251005</v>
          </cell>
          <cell r="I8760">
            <v>-400</v>
          </cell>
        </row>
        <row r="8761">
          <cell r="H8761" t="str">
            <v>110251005</v>
          </cell>
          <cell r="I8761">
            <v>-800</v>
          </cell>
        </row>
        <row r="8762">
          <cell r="H8762" t="str">
            <v>110251005</v>
          </cell>
          <cell r="I8762">
            <v>-400</v>
          </cell>
        </row>
        <row r="8763">
          <cell r="H8763" t="str">
            <v>110251005</v>
          </cell>
          <cell r="I8763">
            <v>-400</v>
          </cell>
        </row>
        <row r="8764">
          <cell r="H8764" t="str">
            <v>110251005</v>
          </cell>
          <cell r="I8764">
            <v>-1600</v>
          </cell>
        </row>
        <row r="8765">
          <cell r="H8765" t="str">
            <v>110251005</v>
          </cell>
          <cell r="I8765">
            <v>-400</v>
          </cell>
        </row>
        <row r="8766">
          <cell r="H8766" t="str">
            <v>110251005</v>
          </cell>
          <cell r="I8766">
            <v>-400</v>
          </cell>
        </row>
        <row r="8767">
          <cell r="H8767" t="str">
            <v>110251005</v>
          </cell>
          <cell r="I8767">
            <v>-800</v>
          </cell>
        </row>
        <row r="8768">
          <cell r="H8768" t="str">
            <v>110251005</v>
          </cell>
          <cell r="I8768">
            <v>-800</v>
          </cell>
        </row>
        <row r="8769">
          <cell r="H8769" t="str">
            <v>110251005</v>
          </cell>
          <cell r="I8769">
            <v>-400</v>
          </cell>
        </row>
        <row r="8770">
          <cell r="H8770" t="str">
            <v>110251005</v>
          </cell>
          <cell r="I8770">
            <v>-800</v>
          </cell>
        </row>
        <row r="8771">
          <cell r="H8771" t="str">
            <v>110251005</v>
          </cell>
          <cell r="I8771">
            <v>-800</v>
          </cell>
        </row>
        <row r="8772">
          <cell r="H8772" t="str">
            <v>110251005</v>
          </cell>
          <cell r="I8772">
            <v>-400</v>
          </cell>
        </row>
        <row r="8773">
          <cell r="H8773" t="str">
            <v>110251005</v>
          </cell>
          <cell r="I8773">
            <v>-800</v>
          </cell>
        </row>
        <row r="8774">
          <cell r="H8774" t="str">
            <v>110251005</v>
          </cell>
          <cell r="I8774">
            <v>-400</v>
          </cell>
        </row>
        <row r="8775">
          <cell r="H8775" t="str">
            <v>110251005</v>
          </cell>
          <cell r="I8775">
            <v>-800</v>
          </cell>
        </row>
        <row r="8776">
          <cell r="H8776" t="str">
            <v>110251005</v>
          </cell>
          <cell r="I8776">
            <v>-400</v>
          </cell>
        </row>
        <row r="8777">
          <cell r="H8777" t="str">
            <v>110251005</v>
          </cell>
          <cell r="I8777">
            <v>-320</v>
          </cell>
        </row>
        <row r="8778">
          <cell r="H8778" t="str">
            <v>110251005</v>
          </cell>
          <cell r="I8778">
            <v>-320</v>
          </cell>
        </row>
        <row r="8779">
          <cell r="H8779" t="str">
            <v>110251005</v>
          </cell>
          <cell r="I8779">
            <v>-400</v>
          </cell>
        </row>
        <row r="8780">
          <cell r="H8780" t="str">
            <v>110251005</v>
          </cell>
          <cell r="I8780">
            <v>-800</v>
          </cell>
        </row>
        <row r="8781">
          <cell r="H8781" t="str">
            <v>110251005</v>
          </cell>
          <cell r="I8781">
            <v>-400</v>
          </cell>
        </row>
        <row r="8782">
          <cell r="H8782" t="str">
            <v>110251005</v>
          </cell>
          <cell r="I8782">
            <v>-320</v>
          </cell>
        </row>
        <row r="8783">
          <cell r="H8783" t="str">
            <v>110251005</v>
          </cell>
          <cell r="I8783">
            <v>-400</v>
          </cell>
        </row>
        <row r="8784">
          <cell r="H8784" t="str">
            <v>110251005</v>
          </cell>
          <cell r="I8784">
            <v>-400</v>
          </cell>
        </row>
        <row r="8785">
          <cell r="H8785" t="str">
            <v>110251005</v>
          </cell>
          <cell r="I8785">
            <v>-320</v>
          </cell>
        </row>
        <row r="8786">
          <cell r="H8786" t="str">
            <v>110251005</v>
          </cell>
          <cell r="I8786">
            <v>-800</v>
          </cell>
        </row>
        <row r="8787">
          <cell r="H8787" t="str">
            <v>110251005</v>
          </cell>
          <cell r="I8787">
            <v>-400</v>
          </cell>
        </row>
        <row r="8788">
          <cell r="H8788" t="str">
            <v>110251005</v>
          </cell>
          <cell r="I8788">
            <v>-400</v>
          </cell>
        </row>
        <row r="8789">
          <cell r="H8789" t="str">
            <v>110251005</v>
          </cell>
          <cell r="I8789">
            <v>-400</v>
          </cell>
        </row>
        <row r="8790">
          <cell r="H8790" t="str">
            <v>110251005</v>
          </cell>
          <cell r="I8790">
            <v>-400</v>
          </cell>
        </row>
        <row r="8791">
          <cell r="H8791" t="str">
            <v>110251005</v>
          </cell>
          <cell r="I8791">
            <v>-800</v>
          </cell>
        </row>
        <row r="8792">
          <cell r="H8792" t="str">
            <v>110251005</v>
          </cell>
          <cell r="I8792">
            <v>-800</v>
          </cell>
        </row>
        <row r="8793">
          <cell r="H8793" t="str">
            <v>110251005</v>
          </cell>
          <cell r="I8793">
            <v>-800</v>
          </cell>
        </row>
        <row r="8794">
          <cell r="H8794" t="str">
            <v>110251005</v>
          </cell>
          <cell r="I8794">
            <v>-800</v>
          </cell>
        </row>
        <row r="8795">
          <cell r="H8795" t="str">
            <v>110251005</v>
          </cell>
          <cell r="I8795">
            <v>-800</v>
          </cell>
        </row>
        <row r="8796">
          <cell r="H8796" t="str">
            <v>110251005</v>
          </cell>
          <cell r="I8796">
            <v>-800</v>
          </cell>
        </row>
        <row r="8797">
          <cell r="H8797" t="str">
            <v>110251005</v>
          </cell>
          <cell r="I8797">
            <v>-400</v>
          </cell>
        </row>
        <row r="8798">
          <cell r="H8798" t="str">
            <v>110251005</v>
          </cell>
          <cell r="I8798">
            <v>-400</v>
          </cell>
        </row>
        <row r="8799">
          <cell r="H8799" t="str">
            <v>110251005</v>
          </cell>
          <cell r="I8799">
            <v>-400</v>
          </cell>
        </row>
        <row r="8800">
          <cell r="H8800" t="str">
            <v>110251005</v>
          </cell>
          <cell r="I8800">
            <v>-400</v>
          </cell>
        </row>
        <row r="8801">
          <cell r="H8801" t="str">
            <v>110251005</v>
          </cell>
          <cell r="I8801">
            <v>-800</v>
          </cell>
        </row>
        <row r="8802">
          <cell r="H8802" t="str">
            <v>110251005</v>
          </cell>
          <cell r="I8802">
            <v>-800</v>
          </cell>
        </row>
        <row r="8803">
          <cell r="H8803" t="str">
            <v>110251005</v>
          </cell>
          <cell r="I8803">
            <v>-800</v>
          </cell>
        </row>
        <row r="8804">
          <cell r="H8804" t="str">
            <v>110251005</v>
          </cell>
          <cell r="I8804">
            <v>-400</v>
          </cell>
        </row>
        <row r="8805">
          <cell r="H8805" t="str">
            <v>110251005</v>
          </cell>
          <cell r="I8805">
            <v>-400</v>
          </cell>
        </row>
        <row r="8806">
          <cell r="H8806" t="str">
            <v>110251005</v>
          </cell>
          <cell r="I8806">
            <v>-14461</v>
          </cell>
        </row>
        <row r="8807">
          <cell r="H8807" t="str">
            <v>110251005</v>
          </cell>
          <cell r="I8807">
            <v>-800</v>
          </cell>
        </row>
        <row r="8808">
          <cell r="H8808" t="str">
            <v>110251005</v>
          </cell>
          <cell r="I8808">
            <v>-400</v>
          </cell>
        </row>
        <row r="8809">
          <cell r="H8809" t="str">
            <v>110251005</v>
          </cell>
          <cell r="I8809">
            <v>-400</v>
          </cell>
        </row>
        <row r="8810">
          <cell r="H8810" t="str">
            <v>110251005</v>
          </cell>
          <cell r="I8810">
            <v>-800</v>
          </cell>
        </row>
        <row r="8811">
          <cell r="H8811" t="str">
            <v>110251005</v>
          </cell>
          <cell r="I8811">
            <v>-400</v>
          </cell>
        </row>
        <row r="8812">
          <cell r="H8812" t="str">
            <v>110251005</v>
          </cell>
          <cell r="I8812">
            <v>-400</v>
          </cell>
        </row>
        <row r="8813">
          <cell r="H8813" t="str">
            <v>110251005</v>
          </cell>
          <cell r="I8813">
            <v>-400</v>
          </cell>
        </row>
        <row r="8814">
          <cell r="H8814" t="str">
            <v>110251005</v>
          </cell>
          <cell r="I8814">
            <v>-800</v>
          </cell>
        </row>
        <row r="8815">
          <cell r="H8815" t="str">
            <v>110251005</v>
          </cell>
          <cell r="I8815">
            <v>-2800</v>
          </cell>
        </row>
        <row r="8816">
          <cell r="H8816" t="str">
            <v>110251005</v>
          </cell>
          <cell r="I8816">
            <v>-400</v>
          </cell>
        </row>
        <row r="8817">
          <cell r="H8817" t="str">
            <v>110251005</v>
          </cell>
          <cell r="I8817">
            <v>-800</v>
          </cell>
        </row>
        <row r="8818">
          <cell r="H8818" t="str">
            <v>110251005</v>
          </cell>
          <cell r="I8818">
            <v>-400</v>
          </cell>
        </row>
        <row r="8819">
          <cell r="H8819" t="str">
            <v>110251005</v>
          </cell>
          <cell r="I8819">
            <v>-800</v>
          </cell>
        </row>
        <row r="8820">
          <cell r="H8820" t="str">
            <v>110251005</v>
          </cell>
          <cell r="I8820">
            <v>-400</v>
          </cell>
        </row>
        <row r="8821">
          <cell r="H8821" t="str">
            <v>110251005</v>
          </cell>
          <cell r="I8821">
            <v>-400</v>
          </cell>
        </row>
        <row r="8822">
          <cell r="H8822" t="str">
            <v>110251005</v>
          </cell>
          <cell r="I8822">
            <v>-400</v>
          </cell>
        </row>
        <row r="8823">
          <cell r="H8823" t="str">
            <v>110251005</v>
          </cell>
          <cell r="I8823">
            <v>-800</v>
          </cell>
        </row>
        <row r="8824">
          <cell r="H8824" t="str">
            <v>110251005</v>
          </cell>
          <cell r="I8824">
            <v>-800</v>
          </cell>
        </row>
        <row r="8825">
          <cell r="H8825" t="str">
            <v>110251005</v>
          </cell>
          <cell r="I8825">
            <v>-400</v>
          </cell>
        </row>
        <row r="8826">
          <cell r="H8826" t="str">
            <v>110251005</v>
          </cell>
          <cell r="I8826">
            <v>-800</v>
          </cell>
        </row>
        <row r="8827">
          <cell r="H8827" t="str">
            <v>110251005</v>
          </cell>
          <cell r="I8827">
            <v>-400</v>
          </cell>
        </row>
        <row r="8828">
          <cell r="H8828" t="str">
            <v>110251005</v>
          </cell>
          <cell r="I8828">
            <v>-800</v>
          </cell>
        </row>
        <row r="8829">
          <cell r="H8829" t="str">
            <v>110251005</v>
          </cell>
          <cell r="I8829">
            <v>-400</v>
          </cell>
        </row>
        <row r="8830">
          <cell r="H8830" t="str">
            <v>110251005</v>
          </cell>
          <cell r="I8830">
            <v>-400</v>
          </cell>
        </row>
        <row r="8831">
          <cell r="H8831" t="str">
            <v>110251005</v>
          </cell>
          <cell r="I8831">
            <v>-800</v>
          </cell>
        </row>
        <row r="8832">
          <cell r="H8832" t="str">
            <v>110251005</v>
          </cell>
          <cell r="I8832">
            <v>-400</v>
          </cell>
        </row>
        <row r="8833">
          <cell r="H8833" t="str">
            <v>110251005</v>
          </cell>
          <cell r="I8833">
            <v>-400</v>
          </cell>
        </row>
        <row r="8834">
          <cell r="H8834" t="str">
            <v>110251005</v>
          </cell>
          <cell r="I8834">
            <v>-400</v>
          </cell>
        </row>
        <row r="8835">
          <cell r="H8835" t="str">
            <v>110251005</v>
          </cell>
          <cell r="I8835">
            <v>-400</v>
          </cell>
        </row>
        <row r="8836">
          <cell r="H8836" t="str">
            <v>110251005</v>
          </cell>
          <cell r="I8836">
            <v>-400</v>
          </cell>
        </row>
        <row r="8837">
          <cell r="H8837" t="str">
            <v>110251005</v>
          </cell>
          <cell r="I8837">
            <v>-400</v>
          </cell>
        </row>
        <row r="8838">
          <cell r="H8838" t="str">
            <v>110251005</v>
          </cell>
          <cell r="I8838">
            <v>-400</v>
          </cell>
        </row>
        <row r="8839">
          <cell r="H8839" t="str">
            <v>110251005</v>
          </cell>
          <cell r="I8839">
            <v>-400</v>
          </cell>
        </row>
        <row r="8840">
          <cell r="H8840" t="str">
            <v>110251005</v>
          </cell>
          <cell r="I8840">
            <v>-400</v>
          </cell>
        </row>
        <row r="8841">
          <cell r="H8841" t="str">
            <v>110251005</v>
          </cell>
          <cell r="I8841">
            <v>-400</v>
          </cell>
        </row>
        <row r="8842">
          <cell r="H8842" t="str">
            <v>110251005</v>
          </cell>
          <cell r="I8842">
            <v>-400</v>
          </cell>
        </row>
        <row r="8843">
          <cell r="H8843" t="str">
            <v>110251005</v>
          </cell>
          <cell r="I8843">
            <v>-400</v>
          </cell>
        </row>
        <row r="8844">
          <cell r="H8844" t="str">
            <v>110251005</v>
          </cell>
          <cell r="I8844">
            <v>-400</v>
          </cell>
        </row>
        <row r="8845">
          <cell r="H8845" t="str">
            <v>110251005</v>
          </cell>
          <cell r="I8845">
            <v>-400</v>
          </cell>
        </row>
        <row r="8846">
          <cell r="H8846" t="str">
            <v>110251005</v>
          </cell>
          <cell r="I8846">
            <v>-400</v>
          </cell>
        </row>
        <row r="8847">
          <cell r="H8847" t="str">
            <v>110251005</v>
          </cell>
          <cell r="I8847">
            <v>-400</v>
          </cell>
        </row>
        <row r="8848">
          <cell r="H8848" t="str">
            <v>110251005</v>
          </cell>
          <cell r="I8848">
            <v>-400</v>
          </cell>
        </row>
        <row r="8849">
          <cell r="H8849" t="str">
            <v>110251005</v>
          </cell>
          <cell r="I8849">
            <v>-400</v>
          </cell>
        </row>
        <row r="8850">
          <cell r="H8850" t="str">
            <v>110251005</v>
          </cell>
          <cell r="I8850">
            <v>-400</v>
          </cell>
        </row>
        <row r="8851">
          <cell r="H8851" t="str">
            <v>110251005</v>
          </cell>
          <cell r="I8851">
            <v>-800</v>
          </cell>
        </row>
        <row r="8852">
          <cell r="H8852" t="str">
            <v>110251005</v>
          </cell>
          <cell r="I8852">
            <v>-400</v>
          </cell>
        </row>
        <row r="8853">
          <cell r="H8853" t="str">
            <v>110251005</v>
          </cell>
          <cell r="I8853">
            <v>-400</v>
          </cell>
        </row>
        <row r="8854">
          <cell r="H8854" t="str">
            <v>110251005</v>
          </cell>
          <cell r="I8854">
            <v>-400</v>
          </cell>
        </row>
        <row r="8855">
          <cell r="H8855" t="str">
            <v>110251005</v>
          </cell>
          <cell r="I8855">
            <v>-800</v>
          </cell>
        </row>
        <row r="8856">
          <cell r="H8856" t="str">
            <v>110251005</v>
          </cell>
          <cell r="I8856">
            <v>-2000</v>
          </cell>
        </row>
        <row r="8857">
          <cell r="H8857" t="str">
            <v>110251005</v>
          </cell>
          <cell r="I8857">
            <v>-800</v>
          </cell>
        </row>
        <row r="8858">
          <cell r="H8858" t="str">
            <v>110251005</v>
          </cell>
          <cell r="I8858">
            <v>-400</v>
          </cell>
        </row>
        <row r="8859">
          <cell r="H8859" t="str">
            <v>110251005</v>
          </cell>
          <cell r="I8859">
            <v>-400</v>
          </cell>
        </row>
        <row r="8860">
          <cell r="H8860" t="str">
            <v>110251005</v>
          </cell>
          <cell r="I8860">
            <v>-800</v>
          </cell>
        </row>
        <row r="8861">
          <cell r="H8861" t="str">
            <v>110251005</v>
          </cell>
          <cell r="I8861">
            <v>-400</v>
          </cell>
        </row>
        <row r="8862">
          <cell r="H8862" t="str">
            <v>110251005</v>
          </cell>
          <cell r="I8862">
            <v>-400</v>
          </cell>
        </row>
        <row r="8863">
          <cell r="H8863" t="str">
            <v>110251005</v>
          </cell>
          <cell r="I8863">
            <v>-400</v>
          </cell>
        </row>
        <row r="8864">
          <cell r="H8864" t="str">
            <v>110251005</v>
          </cell>
          <cell r="I8864">
            <v>-400</v>
          </cell>
        </row>
        <row r="8865">
          <cell r="H8865" t="str">
            <v>110251005</v>
          </cell>
          <cell r="I8865">
            <v>-400</v>
          </cell>
        </row>
        <row r="8866">
          <cell r="H8866" t="str">
            <v>110251005</v>
          </cell>
          <cell r="I8866">
            <v>-400</v>
          </cell>
        </row>
        <row r="8867">
          <cell r="H8867" t="str">
            <v>110251005</v>
          </cell>
          <cell r="I8867">
            <v>-400</v>
          </cell>
        </row>
        <row r="8868">
          <cell r="H8868" t="str">
            <v>110251005</v>
          </cell>
          <cell r="I8868">
            <v>-800</v>
          </cell>
        </row>
        <row r="8869">
          <cell r="H8869" t="str">
            <v>110251005</v>
          </cell>
          <cell r="I8869">
            <v>-400</v>
          </cell>
        </row>
        <row r="8870">
          <cell r="H8870" t="str">
            <v>110251005</v>
          </cell>
          <cell r="I8870">
            <v>-400</v>
          </cell>
        </row>
        <row r="8871">
          <cell r="H8871" t="str">
            <v>110251005</v>
          </cell>
          <cell r="I8871">
            <v>-400</v>
          </cell>
        </row>
        <row r="8872">
          <cell r="H8872" t="str">
            <v>110251005</v>
          </cell>
          <cell r="I8872">
            <v>-400</v>
          </cell>
        </row>
        <row r="8873">
          <cell r="H8873" t="str">
            <v>110251005</v>
          </cell>
          <cell r="I8873">
            <v>-400</v>
          </cell>
        </row>
        <row r="8874">
          <cell r="H8874" t="str">
            <v>110251005</v>
          </cell>
          <cell r="I8874">
            <v>-800</v>
          </cell>
        </row>
        <row r="8875">
          <cell r="H8875" t="str">
            <v>110251005</v>
          </cell>
          <cell r="I8875">
            <v>-400</v>
          </cell>
        </row>
        <row r="8876">
          <cell r="H8876" t="str">
            <v>110251005</v>
          </cell>
          <cell r="I8876">
            <v>-400</v>
          </cell>
        </row>
        <row r="8877">
          <cell r="H8877" t="str">
            <v>110251005</v>
          </cell>
          <cell r="I8877">
            <v>-800</v>
          </cell>
        </row>
        <row r="8878">
          <cell r="H8878" t="str">
            <v>110251005</v>
          </cell>
          <cell r="I8878">
            <v>-400</v>
          </cell>
        </row>
        <row r="8879">
          <cell r="H8879" t="str">
            <v>110251005</v>
          </cell>
          <cell r="I8879">
            <v>-400</v>
          </cell>
        </row>
        <row r="8880">
          <cell r="H8880" t="str">
            <v>110251005</v>
          </cell>
          <cell r="I8880">
            <v>-400</v>
          </cell>
        </row>
        <row r="8881">
          <cell r="H8881" t="str">
            <v>110251005</v>
          </cell>
          <cell r="I8881">
            <v>-800</v>
          </cell>
        </row>
        <row r="8882">
          <cell r="H8882" t="str">
            <v>110251005</v>
          </cell>
          <cell r="I8882">
            <v>-400</v>
          </cell>
        </row>
        <row r="8883">
          <cell r="H8883" t="str">
            <v>110251005</v>
          </cell>
          <cell r="I8883">
            <v>-800</v>
          </cell>
        </row>
        <row r="8884">
          <cell r="H8884" t="str">
            <v>110251005</v>
          </cell>
          <cell r="I8884">
            <v>-800</v>
          </cell>
        </row>
        <row r="8885">
          <cell r="H8885" t="str">
            <v>110251005</v>
          </cell>
          <cell r="I8885">
            <v>-400</v>
          </cell>
        </row>
        <row r="8886">
          <cell r="H8886" t="str">
            <v>110251005</v>
          </cell>
          <cell r="I8886">
            <v>-400</v>
          </cell>
        </row>
        <row r="8887">
          <cell r="H8887" t="str">
            <v>110251005</v>
          </cell>
          <cell r="I8887">
            <v>-400</v>
          </cell>
        </row>
        <row r="8888">
          <cell r="H8888" t="str">
            <v>110251005</v>
          </cell>
          <cell r="I8888">
            <v>-400</v>
          </cell>
        </row>
        <row r="8889">
          <cell r="H8889" t="str">
            <v>110251005</v>
          </cell>
          <cell r="I8889">
            <v>-400</v>
          </cell>
        </row>
        <row r="8890">
          <cell r="H8890" t="str">
            <v>110251005</v>
          </cell>
          <cell r="I8890">
            <v>-800</v>
          </cell>
        </row>
        <row r="8891">
          <cell r="H8891" t="str">
            <v>110251005</v>
          </cell>
          <cell r="I8891">
            <v>-400</v>
          </cell>
        </row>
        <row r="8892">
          <cell r="H8892" t="str">
            <v>110251005</v>
          </cell>
          <cell r="I8892">
            <v>-800</v>
          </cell>
        </row>
        <row r="8893">
          <cell r="H8893" t="str">
            <v>110251005</v>
          </cell>
          <cell r="I8893">
            <v>-400</v>
          </cell>
        </row>
        <row r="8894">
          <cell r="H8894" t="str">
            <v>110251005</v>
          </cell>
          <cell r="I8894">
            <v>-400</v>
          </cell>
        </row>
        <row r="8895">
          <cell r="H8895" t="str">
            <v>110251005</v>
          </cell>
          <cell r="I8895">
            <v>-400</v>
          </cell>
        </row>
        <row r="8896">
          <cell r="H8896" t="str">
            <v>110251005</v>
          </cell>
          <cell r="I8896">
            <v>-400</v>
          </cell>
        </row>
        <row r="8897">
          <cell r="H8897" t="str">
            <v>110251005</v>
          </cell>
          <cell r="I8897">
            <v>-320</v>
          </cell>
        </row>
        <row r="8898">
          <cell r="H8898" t="str">
            <v>110251005</v>
          </cell>
          <cell r="I8898">
            <v>-400</v>
          </cell>
        </row>
        <row r="8899">
          <cell r="H8899" t="str">
            <v>110251005</v>
          </cell>
          <cell r="I8899">
            <v>-800</v>
          </cell>
        </row>
        <row r="8900">
          <cell r="H8900" t="str">
            <v>110251005</v>
          </cell>
          <cell r="I8900">
            <v>-400</v>
          </cell>
        </row>
        <row r="8901">
          <cell r="H8901" t="str">
            <v>110251005</v>
          </cell>
          <cell r="I8901">
            <v>-800</v>
          </cell>
        </row>
        <row r="8902">
          <cell r="H8902" t="str">
            <v>110251005</v>
          </cell>
          <cell r="I8902">
            <v>-400</v>
          </cell>
        </row>
        <row r="8903">
          <cell r="H8903" t="str">
            <v>110251005</v>
          </cell>
          <cell r="I8903">
            <v>-800</v>
          </cell>
        </row>
        <row r="8904">
          <cell r="H8904" t="str">
            <v>110251005</v>
          </cell>
          <cell r="I8904">
            <v>-800</v>
          </cell>
        </row>
        <row r="8905">
          <cell r="H8905" t="str">
            <v>110251005</v>
          </cell>
          <cell r="I8905">
            <v>-400</v>
          </cell>
        </row>
        <row r="8906">
          <cell r="H8906" t="str">
            <v>110251005</v>
          </cell>
          <cell r="I8906">
            <v>-400</v>
          </cell>
        </row>
        <row r="8907">
          <cell r="H8907" t="str">
            <v>110251005</v>
          </cell>
          <cell r="I8907">
            <v>-1200</v>
          </cell>
        </row>
        <row r="8908">
          <cell r="H8908" t="str">
            <v>110251005</v>
          </cell>
          <cell r="I8908">
            <v>-400</v>
          </cell>
        </row>
        <row r="8909">
          <cell r="H8909" t="str">
            <v>110251005</v>
          </cell>
          <cell r="I8909">
            <v>-800</v>
          </cell>
        </row>
        <row r="8910">
          <cell r="H8910" t="str">
            <v>110251005</v>
          </cell>
          <cell r="I8910">
            <v>-400</v>
          </cell>
        </row>
        <row r="8911">
          <cell r="H8911" t="str">
            <v>110251005</v>
          </cell>
          <cell r="I8911">
            <v>-400</v>
          </cell>
        </row>
        <row r="8912">
          <cell r="H8912" t="str">
            <v>110251005</v>
          </cell>
          <cell r="I8912">
            <v>-800</v>
          </cell>
        </row>
        <row r="8913">
          <cell r="H8913" t="str">
            <v>110251005</v>
          </cell>
          <cell r="I8913">
            <v>-800</v>
          </cell>
        </row>
        <row r="8914">
          <cell r="H8914" t="str">
            <v>110251005</v>
          </cell>
          <cell r="I8914">
            <v>-400</v>
          </cell>
        </row>
        <row r="8915">
          <cell r="H8915" t="str">
            <v>110251005</v>
          </cell>
          <cell r="I8915">
            <v>-400</v>
          </cell>
        </row>
        <row r="8916">
          <cell r="H8916" t="str">
            <v>110251005</v>
          </cell>
          <cell r="I8916">
            <v>-400</v>
          </cell>
        </row>
        <row r="8917">
          <cell r="H8917" t="str">
            <v>110251005</v>
          </cell>
          <cell r="I8917">
            <v>-400</v>
          </cell>
        </row>
        <row r="8918">
          <cell r="H8918" t="str">
            <v>110251005</v>
          </cell>
          <cell r="I8918">
            <v>-400</v>
          </cell>
        </row>
        <row r="8919">
          <cell r="H8919" t="str">
            <v>110251005</v>
          </cell>
          <cell r="I8919">
            <v>-400</v>
          </cell>
        </row>
        <row r="8920">
          <cell r="H8920" t="str">
            <v>110251005</v>
          </cell>
          <cell r="I8920">
            <v>-400</v>
          </cell>
        </row>
        <row r="8921">
          <cell r="H8921" t="str">
            <v>110251005</v>
          </cell>
          <cell r="I8921">
            <v>-800</v>
          </cell>
        </row>
        <row r="8922">
          <cell r="H8922" t="str">
            <v>110251005</v>
          </cell>
          <cell r="I8922">
            <v>-800</v>
          </cell>
        </row>
        <row r="8923">
          <cell r="H8923" t="str">
            <v>110251005</v>
          </cell>
          <cell r="I8923">
            <v>-800</v>
          </cell>
        </row>
        <row r="8924">
          <cell r="H8924" t="str">
            <v>110251005</v>
          </cell>
          <cell r="I8924">
            <v>-400</v>
          </cell>
        </row>
        <row r="8925">
          <cell r="H8925" t="str">
            <v>110251005</v>
          </cell>
          <cell r="I8925">
            <v>-400</v>
          </cell>
        </row>
        <row r="8926">
          <cell r="H8926" t="str">
            <v>110251005</v>
          </cell>
          <cell r="I8926">
            <v>-400</v>
          </cell>
        </row>
        <row r="8927">
          <cell r="H8927" t="str">
            <v>110251005</v>
          </cell>
          <cell r="I8927">
            <v>-800</v>
          </cell>
        </row>
        <row r="8928">
          <cell r="H8928" t="str">
            <v>110251005</v>
          </cell>
          <cell r="I8928">
            <v>-400</v>
          </cell>
        </row>
        <row r="8929">
          <cell r="H8929" t="str">
            <v>110251005</v>
          </cell>
          <cell r="I8929">
            <v>-400</v>
          </cell>
        </row>
        <row r="8930">
          <cell r="H8930" t="str">
            <v>110251005</v>
          </cell>
          <cell r="I8930">
            <v>-400</v>
          </cell>
        </row>
        <row r="8931">
          <cell r="H8931" t="str">
            <v>110251005</v>
          </cell>
          <cell r="I8931">
            <v>-400</v>
          </cell>
        </row>
        <row r="8932">
          <cell r="H8932" t="str">
            <v>110251005</v>
          </cell>
          <cell r="I8932">
            <v>-400</v>
          </cell>
        </row>
        <row r="8933">
          <cell r="H8933" t="str">
            <v>110251005</v>
          </cell>
          <cell r="I8933">
            <v>-400</v>
          </cell>
        </row>
        <row r="8934">
          <cell r="H8934" t="str">
            <v>110251005</v>
          </cell>
          <cell r="I8934">
            <v>-800</v>
          </cell>
        </row>
        <row r="8935">
          <cell r="H8935" t="str">
            <v>110251005</v>
          </cell>
          <cell r="I8935">
            <v>-800</v>
          </cell>
        </row>
        <row r="8936">
          <cell r="H8936" t="str">
            <v>110251005</v>
          </cell>
          <cell r="I8936">
            <v>-400</v>
          </cell>
        </row>
        <row r="8937">
          <cell r="H8937" t="str">
            <v>110251005</v>
          </cell>
          <cell r="I8937">
            <v>-400</v>
          </cell>
        </row>
        <row r="8938">
          <cell r="H8938" t="str">
            <v>110251005</v>
          </cell>
          <cell r="I8938">
            <v>-400</v>
          </cell>
        </row>
        <row r="8939">
          <cell r="H8939" t="str">
            <v>110251005</v>
          </cell>
          <cell r="I8939">
            <v>-400</v>
          </cell>
        </row>
        <row r="8940">
          <cell r="H8940" t="str">
            <v>110251005</v>
          </cell>
          <cell r="I8940">
            <v>-400</v>
          </cell>
        </row>
        <row r="8941">
          <cell r="H8941" t="str">
            <v>110251005</v>
          </cell>
          <cell r="I8941">
            <v>-400</v>
          </cell>
        </row>
        <row r="8942">
          <cell r="H8942" t="str">
            <v>110251005</v>
          </cell>
          <cell r="I8942">
            <v>-400</v>
          </cell>
        </row>
        <row r="8943">
          <cell r="H8943" t="str">
            <v>110251005</v>
          </cell>
          <cell r="I8943">
            <v>-400</v>
          </cell>
        </row>
        <row r="8944">
          <cell r="H8944" t="str">
            <v>110251005</v>
          </cell>
          <cell r="I8944">
            <v>-400</v>
          </cell>
        </row>
        <row r="8945">
          <cell r="H8945" t="str">
            <v>110251005</v>
          </cell>
          <cell r="I8945">
            <v>-400</v>
          </cell>
        </row>
        <row r="8946">
          <cell r="H8946" t="str">
            <v>110251005</v>
          </cell>
          <cell r="I8946">
            <v>-400</v>
          </cell>
        </row>
        <row r="8947">
          <cell r="H8947" t="str">
            <v>110251005</v>
          </cell>
          <cell r="I8947">
            <v>-400</v>
          </cell>
        </row>
        <row r="8948">
          <cell r="H8948" t="str">
            <v>110251005</v>
          </cell>
          <cell r="I8948">
            <v>-400</v>
          </cell>
        </row>
        <row r="8949">
          <cell r="H8949" t="str">
            <v>110251005</v>
          </cell>
          <cell r="I8949">
            <v>-400</v>
          </cell>
        </row>
        <row r="8950">
          <cell r="H8950" t="str">
            <v>110251005</v>
          </cell>
          <cell r="I8950">
            <v>-400</v>
          </cell>
        </row>
        <row r="8951">
          <cell r="H8951" t="str">
            <v>110251005</v>
          </cell>
          <cell r="I8951">
            <v>-400</v>
          </cell>
        </row>
        <row r="8952">
          <cell r="H8952" t="str">
            <v>110251005</v>
          </cell>
          <cell r="I8952">
            <v>-400</v>
          </cell>
        </row>
        <row r="8953">
          <cell r="H8953" t="str">
            <v>110251005</v>
          </cell>
          <cell r="I8953">
            <v>-400</v>
          </cell>
        </row>
        <row r="8954">
          <cell r="H8954" t="str">
            <v>110251005</v>
          </cell>
          <cell r="I8954">
            <v>-400</v>
          </cell>
        </row>
        <row r="8955">
          <cell r="H8955" t="str">
            <v>110251005</v>
          </cell>
          <cell r="I8955">
            <v>-800</v>
          </cell>
        </row>
        <row r="8956">
          <cell r="H8956" t="str">
            <v>110251005</v>
          </cell>
          <cell r="I8956">
            <v>-400</v>
          </cell>
        </row>
        <row r="8957">
          <cell r="H8957" t="str">
            <v>110251005</v>
          </cell>
          <cell r="I8957">
            <v>-800</v>
          </cell>
        </row>
        <row r="8958">
          <cell r="H8958" t="str">
            <v>110251005</v>
          </cell>
          <cell r="I8958">
            <v>-400</v>
          </cell>
        </row>
        <row r="8959">
          <cell r="H8959" t="str">
            <v>110251005</v>
          </cell>
          <cell r="I8959">
            <v>-800</v>
          </cell>
        </row>
        <row r="8960">
          <cell r="H8960" t="str">
            <v>110251005</v>
          </cell>
          <cell r="I8960">
            <v>-400</v>
          </cell>
        </row>
        <row r="8961">
          <cell r="H8961" t="str">
            <v>110251005</v>
          </cell>
          <cell r="I8961">
            <v>-400</v>
          </cell>
        </row>
        <row r="8962">
          <cell r="H8962" t="str">
            <v>110251005</v>
          </cell>
          <cell r="I8962">
            <v>-400</v>
          </cell>
        </row>
        <row r="8963">
          <cell r="H8963" t="str">
            <v>110251005</v>
          </cell>
          <cell r="I8963">
            <v>-400</v>
          </cell>
        </row>
        <row r="8964">
          <cell r="H8964" t="str">
            <v>110251005</v>
          </cell>
          <cell r="I8964">
            <v>-400</v>
          </cell>
        </row>
        <row r="8965">
          <cell r="H8965" t="str">
            <v>110251005</v>
          </cell>
          <cell r="I8965">
            <v>-800</v>
          </cell>
        </row>
        <row r="8966">
          <cell r="H8966" t="str">
            <v>110251005</v>
          </cell>
          <cell r="I8966">
            <v>-3200</v>
          </cell>
        </row>
        <row r="8967">
          <cell r="H8967" t="str">
            <v>110251005</v>
          </cell>
          <cell r="I8967">
            <v>-400</v>
          </cell>
        </row>
        <row r="8968">
          <cell r="H8968" t="str">
            <v>110251005</v>
          </cell>
          <cell r="I8968">
            <v>-800</v>
          </cell>
        </row>
        <row r="8969">
          <cell r="H8969" t="str">
            <v>110251005</v>
          </cell>
          <cell r="I8969">
            <v>-800</v>
          </cell>
        </row>
        <row r="8970">
          <cell r="H8970" t="str">
            <v>110251005</v>
          </cell>
          <cell r="I8970">
            <v>-400</v>
          </cell>
        </row>
        <row r="8971">
          <cell r="H8971" t="str">
            <v>110251005</v>
          </cell>
          <cell r="I8971">
            <v>-400</v>
          </cell>
        </row>
        <row r="8972">
          <cell r="H8972" t="str">
            <v>110251005</v>
          </cell>
          <cell r="I8972">
            <v>-400</v>
          </cell>
        </row>
        <row r="8973">
          <cell r="H8973" t="str">
            <v>110251005</v>
          </cell>
          <cell r="I8973">
            <v>-800</v>
          </cell>
        </row>
        <row r="8974">
          <cell r="H8974" t="str">
            <v>110251005</v>
          </cell>
          <cell r="I8974">
            <v>-400</v>
          </cell>
        </row>
        <row r="8975">
          <cell r="H8975" t="str">
            <v>110251005</v>
          </cell>
          <cell r="I8975">
            <v>-400</v>
          </cell>
        </row>
        <row r="8976">
          <cell r="H8976" t="str">
            <v>110251005</v>
          </cell>
          <cell r="I8976">
            <v>-400</v>
          </cell>
        </row>
        <row r="8977">
          <cell r="H8977" t="str">
            <v>110251005</v>
          </cell>
          <cell r="I8977">
            <v>-800</v>
          </cell>
        </row>
        <row r="8978">
          <cell r="H8978" t="str">
            <v>110251005</v>
          </cell>
          <cell r="I8978">
            <v>-800</v>
          </cell>
        </row>
        <row r="8979">
          <cell r="H8979" t="str">
            <v>110251005</v>
          </cell>
          <cell r="I8979">
            <v>-1600</v>
          </cell>
        </row>
        <row r="8980">
          <cell r="H8980" t="str">
            <v>110251005</v>
          </cell>
          <cell r="I8980">
            <v>-800</v>
          </cell>
        </row>
        <row r="8981">
          <cell r="H8981" t="str">
            <v>110251005</v>
          </cell>
          <cell r="I8981">
            <v>-400</v>
          </cell>
        </row>
        <row r="8982">
          <cell r="H8982" t="str">
            <v>110251005</v>
          </cell>
          <cell r="I8982">
            <v>-400</v>
          </cell>
        </row>
        <row r="8983">
          <cell r="H8983" t="str">
            <v>110251005</v>
          </cell>
          <cell r="I8983">
            <v>-800</v>
          </cell>
        </row>
        <row r="8984">
          <cell r="H8984" t="str">
            <v>110251005</v>
          </cell>
          <cell r="I8984">
            <v>-400</v>
          </cell>
        </row>
        <row r="8985">
          <cell r="H8985" t="str">
            <v>110251005</v>
          </cell>
          <cell r="I8985">
            <v>-400</v>
          </cell>
        </row>
        <row r="8986">
          <cell r="H8986" t="str">
            <v>110251005</v>
          </cell>
          <cell r="I8986">
            <v>-400</v>
          </cell>
        </row>
        <row r="8987">
          <cell r="H8987" t="str">
            <v>110251005</v>
          </cell>
          <cell r="I8987">
            <v>-800</v>
          </cell>
        </row>
        <row r="8988">
          <cell r="H8988" t="str">
            <v>110251005</v>
          </cell>
          <cell r="I8988">
            <v>-400</v>
          </cell>
        </row>
        <row r="8989">
          <cell r="H8989" t="str">
            <v>110251005</v>
          </cell>
          <cell r="I8989">
            <v>-400</v>
          </cell>
        </row>
        <row r="8990">
          <cell r="H8990" t="str">
            <v>110251005</v>
          </cell>
          <cell r="I8990">
            <v>-400</v>
          </cell>
        </row>
        <row r="8991">
          <cell r="H8991" t="str">
            <v>110251005</v>
          </cell>
          <cell r="I8991">
            <v>-400</v>
          </cell>
        </row>
        <row r="8992">
          <cell r="H8992" t="str">
            <v>110251005</v>
          </cell>
          <cell r="I8992">
            <v>-400</v>
          </cell>
        </row>
        <row r="8993">
          <cell r="H8993" t="str">
            <v>110251005</v>
          </cell>
          <cell r="I8993">
            <v>-400</v>
          </cell>
        </row>
        <row r="8994">
          <cell r="H8994" t="str">
            <v>110251005</v>
          </cell>
          <cell r="I8994">
            <v>-400</v>
          </cell>
        </row>
        <row r="8995">
          <cell r="H8995" t="str">
            <v>110251005</v>
          </cell>
          <cell r="I8995">
            <v>-400</v>
          </cell>
        </row>
        <row r="8996">
          <cell r="H8996" t="str">
            <v>110251005</v>
          </cell>
          <cell r="I8996">
            <v>-400</v>
          </cell>
        </row>
        <row r="8997">
          <cell r="H8997" t="str">
            <v>110251005</v>
          </cell>
          <cell r="I8997">
            <v>-400</v>
          </cell>
        </row>
        <row r="8998">
          <cell r="H8998" t="str">
            <v>110251005</v>
          </cell>
          <cell r="I8998">
            <v>-400</v>
          </cell>
        </row>
        <row r="8999">
          <cell r="H8999" t="str">
            <v>110251005</v>
          </cell>
          <cell r="I8999">
            <v>-800</v>
          </cell>
        </row>
        <row r="9000">
          <cell r="H9000" t="str">
            <v>110251005</v>
          </cell>
          <cell r="I9000">
            <v>-400</v>
          </cell>
        </row>
        <row r="9001">
          <cell r="H9001" t="str">
            <v>110251005</v>
          </cell>
          <cell r="I9001">
            <v>-800</v>
          </cell>
        </row>
        <row r="9002">
          <cell r="H9002" t="str">
            <v>110251005</v>
          </cell>
          <cell r="I9002">
            <v>-800</v>
          </cell>
        </row>
        <row r="9003">
          <cell r="H9003" t="str">
            <v>110251005</v>
          </cell>
          <cell r="I9003">
            <v>-400</v>
          </cell>
        </row>
        <row r="9004">
          <cell r="H9004" t="str">
            <v>110251005</v>
          </cell>
          <cell r="I9004">
            <v>-400</v>
          </cell>
        </row>
        <row r="9005">
          <cell r="H9005" t="str">
            <v>110251005</v>
          </cell>
          <cell r="I9005">
            <v>-400</v>
          </cell>
        </row>
        <row r="9006">
          <cell r="H9006" t="str">
            <v>110251005</v>
          </cell>
          <cell r="I9006">
            <v>-400</v>
          </cell>
        </row>
        <row r="9007">
          <cell r="H9007" t="str">
            <v>110251005</v>
          </cell>
          <cell r="I9007">
            <v>-320</v>
          </cell>
        </row>
        <row r="9008">
          <cell r="H9008" t="str">
            <v>110251005</v>
          </cell>
          <cell r="I9008">
            <v>-400</v>
          </cell>
        </row>
        <row r="9009">
          <cell r="H9009" t="str">
            <v>110251005</v>
          </cell>
          <cell r="I9009">
            <v>-400</v>
          </cell>
        </row>
        <row r="9010">
          <cell r="H9010" t="str">
            <v>110251005</v>
          </cell>
          <cell r="I9010">
            <v>-400</v>
          </cell>
        </row>
        <row r="9011">
          <cell r="H9011" t="str">
            <v>110251005</v>
          </cell>
          <cell r="I9011">
            <v>-400</v>
          </cell>
        </row>
        <row r="9012">
          <cell r="H9012" t="str">
            <v>110251005</v>
          </cell>
          <cell r="I9012">
            <v>-400</v>
          </cell>
        </row>
        <row r="9013">
          <cell r="H9013" t="str">
            <v>110251005</v>
          </cell>
          <cell r="I9013">
            <v>-800</v>
          </cell>
        </row>
        <row r="9014">
          <cell r="H9014" t="str">
            <v>110251005</v>
          </cell>
          <cell r="I9014">
            <v>-400</v>
          </cell>
        </row>
        <row r="9015">
          <cell r="H9015" t="str">
            <v>110251005</v>
          </cell>
          <cell r="I9015">
            <v>-400</v>
          </cell>
        </row>
        <row r="9016">
          <cell r="H9016" t="str">
            <v>110251005</v>
          </cell>
          <cell r="I9016">
            <v>-400</v>
          </cell>
        </row>
        <row r="9017">
          <cell r="H9017" t="str">
            <v>110251005</v>
          </cell>
          <cell r="I9017">
            <v>-400</v>
          </cell>
        </row>
        <row r="9018">
          <cell r="H9018" t="str">
            <v>110251005</v>
          </cell>
          <cell r="I9018">
            <v>-400</v>
          </cell>
        </row>
        <row r="9019">
          <cell r="H9019" t="str">
            <v>110251005</v>
          </cell>
          <cell r="I9019">
            <v>-1600</v>
          </cell>
        </row>
        <row r="9020">
          <cell r="H9020" t="str">
            <v>110251005</v>
          </cell>
          <cell r="I9020">
            <v>-400</v>
          </cell>
        </row>
        <row r="9021">
          <cell r="H9021" t="str">
            <v>110251005</v>
          </cell>
          <cell r="I9021">
            <v>-400</v>
          </cell>
        </row>
        <row r="9022">
          <cell r="H9022" t="str">
            <v>110251005</v>
          </cell>
          <cell r="I9022">
            <v>-800</v>
          </cell>
        </row>
        <row r="9023">
          <cell r="H9023" t="str">
            <v>110251005</v>
          </cell>
          <cell r="I9023">
            <v>-400</v>
          </cell>
        </row>
        <row r="9024">
          <cell r="H9024" t="str">
            <v>110251005</v>
          </cell>
          <cell r="I9024">
            <v>-400</v>
          </cell>
        </row>
        <row r="9025">
          <cell r="H9025" t="str">
            <v>110251005</v>
          </cell>
          <cell r="I9025">
            <v>-400</v>
          </cell>
        </row>
        <row r="9026">
          <cell r="H9026" t="str">
            <v>110251005</v>
          </cell>
          <cell r="I9026">
            <v>-400</v>
          </cell>
        </row>
        <row r="9027">
          <cell r="H9027" t="str">
            <v>110251005</v>
          </cell>
          <cell r="I9027">
            <v>-400</v>
          </cell>
        </row>
        <row r="9028">
          <cell r="H9028" t="str">
            <v>110251005</v>
          </cell>
          <cell r="I9028">
            <v>-1200</v>
          </cell>
        </row>
        <row r="9029">
          <cell r="H9029" t="str">
            <v>110251005</v>
          </cell>
          <cell r="I9029">
            <v>-800</v>
          </cell>
        </row>
        <row r="9030">
          <cell r="H9030" t="str">
            <v>110251005</v>
          </cell>
          <cell r="I9030">
            <v>-400</v>
          </cell>
        </row>
        <row r="9031">
          <cell r="H9031" t="str">
            <v>110251005</v>
          </cell>
          <cell r="I9031">
            <v>-800</v>
          </cell>
        </row>
        <row r="9032">
          <cell r="H9032" t="str">
            <v>110251005</v>
          </cell>
          <cell r="I9032">
            <v>-400</v>
          </cell>
        </row>
        <row r="9033">
          <cell r="H9033" t="str">
            <v>110251005</v>
          </cell>
          <cell r="I9033">
            <v>-320</v>
          </cell>
        </row>
        <row r="9034">
          <cell r="H9034" t="str">
            <v>110251005</v>
          </cell>
          <cell r="I9034">
            <v>555102</v>
          </cell>
        </row>
        <row r="9035">
          <cell r="H9035" t="str">
            <v>110251005</v>
          </cell>
          <cell r="I9035">
            <v>-800</v>
          </cell>
        </row>
        <row r="9036">
          <cell r="H9036" t="str">
            <v>110251005</v>
          </cell>
          <cell r="I9036">
            <v>-1600</v>
          </cell>
        </row>
        <row r="9037">
          <cell r="H9037" t="str">
            <v>110251005</v>
          </cell>
          <cell r="I9037">
            <v>-1600</v>
          </cell>
        </row>
        <row r="9038">
          <cell r="H9038" t="str">
            <v>110251005</v>
          </cell>
          <cell r="I9038">
            <v>-800</v>
          </cell>
        </row>
        <row r="9039">
          <cell r="H9039" t="str">
            <v>110251005</v>
          </cell>
          <cell r="I9039">
            <v>-267398</v>
          </cell>
        </row>
        <row r="9040">
          <cell r="H9040" t="str">
            <v>110251005</v>
          </cell>
          <cell r="I9040">
            <v>-570730</v>
          </cell>
        </row>
        <row r="9041">
          <cell r="H9041" t="str">
            <v>110251005</v>
          </cell>
          <cell r="I9041">
            <v>-320</v>
          </cell>
        </row>
        <row r="9042">
          <cell r="H9042" t="str">
            <v>110251005</v>
          </cell>
          <cell r="I9042">
            <v>-320</v>
          </cell>
        </row>
        <row r="9043">
          <cell r="H9043" t="str">
            <v>110251005</v>
          </cell>
          <cell r="I9043">
            <v>-320</v>
          </cell>
        </row>
        <row r="9044">
          <cell r="H9044" t="str">
            <v>110251005</v>
          </cell>
          <cell r="I9044">
            <v>-640</v>
          </cell>
        </row>
        <row r="9045">
          <cell r="H9045" t="str">
            <v>110251005</v>
          </cell>
          <cell r="I9045">
            <v>-320</v>
          </cell>
        </row>
        <row r="9046">
          <cell r="H9046" t="str">
            <v>110251005</v>
          </cell>
          <cell r="I9046">
            <v>-640</v>
          </cell>
        </row>
        <row r="9047">
          <cell r="H9047" t="str">
            <v>110251005</v>
          </cell>
          <cell r="I9047">
            <v>-320</v>
          </cell>
        </row>
        <row r="9048">
          <cell r="H9048" t="str">
            <v>110251005</v>
          </cell>
          <cell r="I9048">
            <v>-320</v>
          </cell>
        </row>
        <row r="9049">
          <cell r="H9049" t="str">
            <v>110251005</v>
          </cell>
          <cell r="I9049">
            <v>-640</v>
          </cell>
        </row>
        <row r="9050">
          <cell r="H9050" t="str">
            <v>110251005</v>
          </cell>
          <cell r="I9050">
            <v>-320</v>
          </cell>
        </row>
        <row r="9051">
          <cell r="H9051" t="str">
            <v>110251005</v>
          </cell>
          <cell r="I9051">
            <v>-320</v>
          </cell>
        </row>
        <row r="9052">
          <cell r="H9052" t="str">
            <v>110251005</v>
          </cell>
          <cell r="I9052">
            <v>-320</v>
          </cell>
        </row>
        <row r="9053">
          <cell r="H9053" t="str">
            <v>110251005</v>
          </cell>
          <cell r="I9053">
            <v>-320</v>
          </cell>
        </row>
        <row r="9054">
          <cell r="H9054" t="str">
            <v>111251005</v>
          </cell>
          <cell r="I9054">
            <v>-320</v>
          </cell>
        </row>
        <row r="9055">
          <cell r="H9055" t="str">
            <v>111251005</v>
          </cell>
          <cell r="I9055">
            <v>-800</v>
          </cell>
        </row>
        <row r="9056">
          <cell r="H9056" t="str">
            <v>111251005</v>
          </cell>
          <cell r="I9056">
            <v>-400</v>
          </cell>
        </row>
        <row r="9057">
          <cell r="H9057" t="str">
            <v>111251005</v>
          </cell>
          <cell r="I9057">
            <v>-400</v>
          </cell>
        </row>
        <row r="9058">
          <cell r="H9058" t="str">
            <v>111251005</v>
          </cell>
          <cell r="I9058">
            <v>-800</v>
          </cell>
        </row>
        <row r="9059">
          <cell r="H9059" t="str">
            <v>111251005</v>
          </cell>
          <cell r="I9059">
            <v>-400</v>
          </cell>
        </row>
        <row r="9060">
          <cell r="H9060" t="str">
            <v>111251005</v>
          </cell>
          <cell r="I9060">
            <v>-800</v>
          </cell>
        </row>
        <row r="9061">
          <cell r="H9061" t="str">
            <v>111251005</v>
          </cell>
          <cell r="I9061">
            <v>-400</v>
          </cell>
        </row>
        <row r="9062">
          <cell r="H9062" t="str">
            <v>111251005</v>
          </cell>
          <cell r="I9062">
            <v>-400</v>
          </cell>
        </row>
        <row r="9063">
          <cell r="H9063" t="str">
            <v>111251005</v>
          </cell>
          <cell r="I9063">
            <v>-800</v>
          </cell>
        </row>
        <row r="9064">
          <cell r="H9064" t="str">
            <v>111251005</v>
          </cell>
          <cell r="I9064">
            <v>-800</v>
          </cell>
        </row>
        <row r="9065">
          <cell r="H9065" t="str">
            <v>111251005</v>
          </cell>
          <cell r="I9065">
            <v>-800</v>
          </cell>
        </row>
        <row r="9066">
          <cell r="H9066" t="str">
            <v>111251005</v>
          </cell>
          <cell r="I9066">
            <v>-400</v>
          </cell>
        </row>
        <row r="9067">
          <cell r="H9067" t="str">
            <v>111251005</v>
          </cell>
          <cell r="I9067">
            <v>-400</v>
          </cell>
        </row>
        <row r="9068">
          <cell r="H9068" t="str">
            <v>111251005</v>
          </cell>
          <cell r="I9068">
            <v>-1600</v>
          </cell>
        </row>
        <row r="9069">
          <cell r="H9069" t="str">
            <v>111251005</v>
          </cell>
          <cell r="I9069">
            <v>-400</v>
          </cell>
        </row>
        <row r="9070">
          <cell r="H9070" t="str">
            <v>111251005</v>
          </cell>
          <cell r="I9070">
            <v>-1056</v>
          </cell>
        </row>
        <row r="9071">
          <cell r="H9071" t="str">
            <v>111251005</v>
          </cell>
          <cell r="I9071">
            <v>-1200</v>
          </cell>
        </row>
        <row r="9072">
          <cell r="H9072" t="str">
            <v>111251005</v>
          </cell>
          <cell r="I9072">
            <v>-800</v>
          </cell>
        </row>
        <row r="9073">
          <cell r="H9073" t="str">
            <v>111251005</v>
          </cell>
          <cell r="I9073">
            <v>-1200</v>
          </cell>
        </row>
        <row r="9074">
          <cell r="H9074" t="str">
            <v>111251005</v>
          </cell>
          <cell r="I9074">
            <v>-400</v>
          </cell>
        </row>
        <row r="9075">
          <cell r="H9075" t="str">
            <v>111251005</v>
          </cell>
          <cell r="I9075">
            <v>-800</v>
          </cell>
        </row>
        <row r="9076">
          <cell r="H9076" t="str">
            <v>111251005</v>
          </cell>
          <cell r="I9076">
            <v>-800</v>
          </cell>
        </row>
        <row r="9077">
          <cell r="H9077" t="str">
            <v>111251005</v>
          </cell>
          <cell r="I9077">
            <v>-800</v>
          </cell>
        </row>
        <row r="9078">
          <cell r="H9078" t="str">
            <v>111251005</v>
          </cell>
          <cell r="I9078">
            <v>-400</v>
          </cell>
        </row>
        <row r="9079">
          <cell r="H9079" t="str">
            <v>111251005</v>
          </cell>
          <cell r="I9079">
            <v>-400</v>
          </cell>
        </row>
        <row r="9080">
          <cell r="H9080" t="str">
            <v>111251005</v>
          </cell>
          <cell r="I9080">
            <v>-800</v>
          </cell>
        </row>
        <row r="9081">
          <cell r="H9081" t="str">
            <v>111251005</v>
          </cell>
          <cell r="I9081">
            <v>-800</v>
          </cell>
        </row>
        <row r="9082">
          <cell r="H9082" t="str">
            <v>111251005</v>
          </cell>
          <cell r="I9082">
            <v>-400</v>
          </cell>
        </row>
        <row r="9083">
          <cell r="H9083" t="str">
            <v>111251005</v>
          </cell>
          <cell r="I9083">
            <v>-400</v>
          </cell>
        </row>
        <row r="9084">
          <cell r="H9084" t="str">
            <v>111251005</v>
          </cell>
          <cell r="I9084">
            <v>-800</v>
          </cell>
        </row>
        <row r="9085">
          <cell r="H9085" t="str">
            <v>111251005</v>
          </cell>
          <cell r="I9085">
            <v>-400</v>
          </cell>
        </row>
        <row r="9086">
          <cell r="H9086" t="str">
            <v>111251005</v>
          </cell>
          <cell r="I9086">
            <v>-800</v>
          </cell>
        </row>
        <row r="9087">
          <cell r="H9087" t="str">
            <v>111251005</v>
          </cell>
          <cell r="I9087">
            <v>-400</v>
          </cell>
        </row>
        <row r="9088">
          <cell r="H9088" t="str">
            <v>111251005</v>
          </cell>
          <cell r="I9088">
            <v>-528</v>
          </cell>
        </row>
        <row r="9089">
          <cell r="H9089" t="str">
            <v>111251005</v>
          </cell>
          <cell r="I9089">
            <v>-800</v>
          </cell>
        </row>
        <row r="9090">
          <cell r="H9090" t="str">
            <v>111251005</v>
          </cell>
          <cell r="I9090">
            <v>-528</v>
          </cell>
        </row>
        <row r="9091">
          <cell r="H9091" t="str">
            <v>111251005</v>
          </cell>
          <cell r="I9091">
            <v>-1600</v>
          </cell>
        </row>
        <row r="9092">
          <cell r="H9092" t="str">
            <v>111251005</v>
          </cell>
          <cell r="I9092">
            <v>-800</v>
          </cell>
        </row>
        <row r="9093">
          <cell r="H9093" t="str">
            <v>111251005</v>
          </cell>
          <cell r="I9093">
            <v>-800</v>
          </cell>
        </row>
        <row r="9094">
          <cell r="H9094" t="str">
            <v>111251005</v>
          </cell>
          <cell r="I9094">
            <v>-800</v>
          </cell>
        </row>
        <row r="9095">
          <cell r="H9095" t="str">
            <v>111251005</v>
          </cell>
          <cell r="I9095">
            <v>-800</v>
          </cell>
        </row>
        <row r="9096">
          <cell r="H9096" t="str">
            <v>111251005</v>
          </cell>
          <cell r="I9096">
            <v>-800</v>
          </cell>
        </row>
        <row r="9097">
          <cell r="H9097" t="str">
            <v>111251005</v>
          </cell>
          <cell r="I9097">
            <v>-400</v>
          </cell>
        </row>
        <row r="9098">
          <cell r="H9098" t="str">
            <v>111251005</v>
          </cell>
          <cell r="I9098">
            <v>-400</v>
          </cell>
        </row>
        <row r="9099">
          <cell r="H9099" t="str">
            <v>111251005</v>
          </cell>
          <cell r="I9099">
            <v>-400</v>
          </cell>
        </row>
        <row r="9100">
          <cell r="H9100" t="str">
            <v>111251005</v>
          </cell>
          <cell r="I9100">
            <v>-400</v>
          </cell>
        </row>
        <row r="9101">
          <cell r="H9101" t="str">
            <v>111251005</v>
          </cell>
          <cell r="I9101">
            <v>-400</v>
          </cell>
        </row>
        <row r="9102">
          <cell r="H9102" t="str">
            <v>111251005</v>
          </cell>
          <cell r="I9102">
            <v>-800</v>
          </cell>
        </row>
        <row r="9103">
          <cell r="H9103" t="str">
            <v>111251005</v>
          </cell>
          <cell r="I9103">
            <v>-400</v>
          </cell>
        </row>
        <row r="9104">
          <cell r="H9104" t="str">
            <v>111251005</v>
          </cell>
          <cell r="I9104">
            <v>-400</v>
          </cell>
        </row>
        <row r="9105">
          <cell r="H9105" t="str">
            <v>111251005</v>
          </cell>
          <cell r="I9105">
            <v>-400</v>
          </cell>
        </row>
        <row r="9106">
          <cell r="H9106" t="str">
            <v>111251005</v>
          </cell>
          <cell r="I9106">
            <v>-400</v>
          </cell>
        </row>
        <row r="9107">
          <cell r="H9107" t="str">
            <v>111251005</v>
          </cell>
          <cell r="I9107">
            <v>-400</v>
          </cell>
        </row>
        <row r="9108">
          <cell r="H9108" t="str">
            <v>111251005</v>
          </cell>
          <cell r="I9108">
            <v>-400</v>
          </cell>
        </row>
        <row r="9109">
          <cell r="H9109" t="str">
            <v>111251005</v>
          </cell>
          <cell r="I9109">
            <v>-400</v>
          </cell>
        </row>
        <row r="9110">
          <cell r="H9110" t="str">
            <v>111251005</v>
          </cell>
          <cell r="I9110">
            <v>-400</v>
          </cell>
        </row>
        <row r="9111">
          <cell r="H9111" t="str">
            <v>111251005</v>
          </cell>
          <cell r="I9111">
            <v>-400</v>
          </cell>
        </row>
        <row r="9112">
          <cell r="H9112" t="str">
            <v>111251005</v>
          </cell>
          <cell r="I9112">
            <v>-400</v>
          </cell>
        </row>
        <row r="9113">
          <cell r="H9113" t="str">
            <v>111251005</v>
          </cell>
          <cell r="I9113">
            <v>-800</v>
          </cell>
        </row>
        <row r="9114">
          <cell r="H9114" t="str">
            <v>111251005</v>
          </cell>
          <cell r="I9114">
            <v>-400</v>
          </cell>
        </row>
        <row r="9115">
          <cell r="H9115" t="str">
            <v>111251005</v>
          </cell>
          <cell r="I9115">
            <v>-800</v>
          </cell>
        </row>
        <row r="9116">
          <cell r="H9116" t="str">
            <v>111251005</v>
          </cell>
          <cell r="I9116">
            <v>-800</v>
          </cell>
        </row>
        <row r="9117">
          <cell r="H9117" t="str">
            <v>111251005</v>
          </cell>
          <cell r="I9117">
            <v>-400</v>
          </cell>
        </row>
        <row r="9118">
          <cell r="H9118" t="str">
            <v>111251005</v>
          </cell>
          <cell r="I9118">
            <v>-800</v>
          </cell>
        </row>
        <row r="9119">
          <cell r="H9119" t="str">
            <v>111251005</v>
          </cell>
          <cell r="I9119">
            <v>-400</v>
          </cell>
        </row>
        <row r="9120">
          <cell r="H9120" t="str">
            <v>111251005</v>
          </cell>
          <cell r="I9120">
            <v>-800</v>
          </cell>
        </row>
        <row r="9121">
          <cell r="H9121" t="str">
            <v>111251005</v>
          </cell>
          <cell r="I9121">
            <v>-400</v>
          </cell>
        </row>
        <row r="9122">
          <cell r="H9122" t="str">
            <v>111251005</v>
          </cell>
          <cell r="I9122">
            <v>-400</v>
          </cell>
        </row>
        <row r="9123">
          <cell r="H9123" t="str">
            <v>111251005</v>
          </cell>
          <cell r="I9123">
            <v>-800</v>
          </cell>
        </row>
        <row r="9124">
          <cell r="H9124" t="str">
            <v>111251005</v>
          </cell>
          <cell r="I9124">
            <v>-800</v>
          </cell>
        </row>
        <row r="9125">
          <cell r="H9125" t="str">
            <v>111251005</v>
          </cell>
          <cell r="I9125">
            <v>-400</v>
          </cell>
        </row>
        <row r="9126">
          <cell r="H9126" t="str">
            <v>111251005</v>
          </cell>
          <cell r="I9126">
            <v>-800</v>
          </cell>
        </row>
        <row r="9127">
          <cell r="H9127" t="str">
            <v>111251005</v>
          </cell>
          <cell r="I9127">
            <v>-400</v>
          </cell>
        </row>
        <row r="9128">
          <cell r="H9128" t="str">
            <v>111251005</v>
          </cell>
          <cell r="I9128">
            <v>-800</v>
          </cell>
        </row>
        <row r="9129">
          <cell r="H9129" t="str">
            <v>111251005</v>
          </cell>
          <cell r="I9129">
            <v>-400</v>
          </cell>
        </row>
        <row r="9130">
          <cell r="H9130" t="str">
            <v>111251005</v>
          </cell>
          <cell r="I9130">
            <v>-400</v>
          </cell>
        </row>
        <row r="9131">
          <cell r="H9131" t="str">
            <v>111251005</v>
          </cell>
          <cell r="I9131">
            <v>-800</v>
          </cell>
        </row>
        <row r="9132">
          <cell r="H9132" t="str">
            <v>111251005</v>
          </cell>
          <cell r="I9132">
            <v>-800</v>
          </cell>
        </row>
        <row r="9133">
          <cell r="H9133" t="str">
            <v>111251005</v>
          </cell>
          <cell r="I9133">
            <v>-800</v>
          </cell>
        </row>
        <row r="9134">
          <cell r="H9134" t="str">
            <v>111251005</v>
          </cell>
          <cell r="I9134">
            <v>-800</v>
          </cell>
        </row>
        <row r="9135">
          <cell r="H9135" t="str">
            <v>111251005</v>
          </cell>
          <cell r="I9135">
            <v>-800</v>
          </cell>
        </row>
        <row r="9136">
          <cell r="H9136" t="str">
            <v>111251005</v>
          </cell>
          <cell r="I9136">
            <v>-400</v>
          </cell>
        </row>
        <row r="9137">
          <cell r="H9137" t="str">
            <v>111251005</v>
          </cell>
          <cell r="I9137">
            <v>-800</v>
          </cell>
        </row>
        <row r="9138">
          <cell r="H9138" t="str">
            <v>111251005</v>
          </cell>
          <cell r="I9138">
            <v>-800</v>
          </cell>
        </row>
        <row r="9139">
          <cell r="H9139" t="str">
            <v>111251005</v>
          </cell>
          <cell r="I9139">
            <v>-800</v>
          </cell>
        </row>
        <row r="9140">
          <cell r="H9140" t="str">
            <v>111251005</v>
          </cell>
          <cell r="I9140">
            <v>-400</v>
          </cell>
        </row>
        <row r="9141">
          <cell r="H9141" t="str">
            <v>111251005</v>
          </cell>
          <cell r="I9141">
            <v>-400</v>
          </cell>
        </row>
        <row r="9142">
          <cell r="H9142" t="str">
            <v>111251005</v>
          </cell>
          <cell r="I9142">
            <v>-400</v>
          </cell>
        </row>
        <row r="9143">
          <cell r="H9143" t="str">
            <v>111251005</v>
          </cell>
          <cell r="I9143">
            <v>-800</v>
          </cell>
        </row>
        <row r="9144">
          <cell r="H9144" t="str">
            <v>111251005</v>
          </cell>
          <cell r="I9144">
            <v>-1600</v>
          </cell>
        </row>
        <row r="9145">
          <cell r="H9145" t="str">
            <v>111251005</v>
          </cell>
          <cell r="I9145">
            <v>-800</v>
          </cell>
        </row>
        <row r="9146">
          <cell r="H9146" t="str">
            <v>111251005</v>
          </cell>
          <cell r="I9146">
            <v>-800</v>
          </cell>
        </row>
        <row r="9147">
          <cell r="H9147" t="str">
            <v>111251005</v>
          </cell>
          <cell r="I9147">
            <v>-400</v>
          </cell>
        </row>
        <row r="9148">
          <cell r="H9148" t="str">
            <v>111251005</v>
          </cell>
          <cell r="I9148">
            <v>-400</v>
          </cell>
        </row>
        <row r="9149">
          <cell r="H9149" t="str">
            <v>111251005</v>
          </cell>
          <cell r="I9149">
            <v>-800</v>
          </cell>
        </row>
        <row r="9150">
          <cell r="H9150" t="str">
            <v>111251005</v>
          </cell>
          <cell r="I9150">
            <v>-800</v>
          </cell>
        </row>
        <row r="9151">
          <cell r="H9151" t="str">
            <v>111251005</v>
          </cell>
          <cell r="I9151">
            <v>-1600</v>
          </cell>
        </row>
        <row r="9152">
          <cell r="H9152" t="str">
            <v>111251005</v>
          </cell>
          <cell r="I9152">
            <v>-400</v>
          </cell>
        </row>
        <row r="9153">
          <cell r="H9153" t="str">
            <v>111251005</v>
          </cell>
          <cell r="I9153">
            <v>-320</v>
          </cell>
        </row>
        <row r="9154">
          <cell r="H9154" t="str">
            <v>111251005</v>
          </cell>
          <cell r="I9154">
            <v>-400</v>
          </cell>
        </row>
        <row r="9155">
          <cell r="H9155" t="str">
            <v>111251005</v>
          </cell>
          <cell r="I9155">
            <v>-800</v>
          </cell>
        </row>
        <row r="9156">
          <cell r="H9156" t="str">
            <v>111251005</v>
          </cell>
          <cell r="I9156">
            <v>-800</v>
          </cell>
        </row>
        <row r="9157">
          <cell r="H9157" t="str">
            <v>111251005</v>
          </cell>
          <cell r="I9157">
            <v>-400</v>
          </cell>
        </row>
        <row r="9158">
          <cell r="H9158" t="str">
            <v>111251005</v>
          </cell>
          <cell r="I9158">
            <v>-400</v>
          </cell>
        </row>
        <row r="9159">
          <cell r="H9159" t="str">
            <v>111251005</v>
          </cell>
          <cell r="I9159">
            <v>-400</v>
          </cell>
        </row>
        <row r="9160">
          <cell r="H9160" t="str">
            <v>111251005</v>
          </cell>
          <cell r="I9160">
            <v>-400</v>
          </cell>
        </row>
        <row r="9161">
          <cell r="H9161" t="str">
            <v>111251005</v>
          </cell>
          <cell r="I9161">
            <v>-400</v>
          </cell>
        </row>
        <row r="9162">
          <cell r="H9162" t="str">
            <v>111251005</v>
          </cell>
          <cell r="I9162">
            <v>-800</v>
          </cell>
        </row>
        <row r="9163">
          <cell r="H9163" t="str">
            <v>111251005</v>
          </cell>
          <cell r="I9163">
            <v>-400</v>
          </cell>
        </row>
        <row r="9164">
          <cell r="H9164" t="str">
            <v>111251005</v>
          </cell>
          <cell r="I9164">
            <v>-400</v>
          </cell>
        </row>
        <row r="9165">
          <cell r="H9165" t="str">
            <v>111251005</v>
          </cell>
          <cell r="I9165">
            <v>-400</v>
          </cell>
        </row>
        <row r="9166">
          <cell r="H9166" t="str">
            <v>111251005</v>
          </cell>
          <cell r="I9166">
            <v>-400</v>
          </cell>
        </row>
        <row r="9167">
          <cell r="H9167" t="str">
            <v>111251005</v>
          </cell>
          <cell r="I9167">
            <v>-400</v>
          </cell>
        </row>
        <row r="9168">
          <cell r="H9168" t="str">
            <v>111251005</v>
          </cell>
          <cell r="I9168">
            <v>-400</v>
          </cell>
        </row>
        <row r="9169">
          <cell r="H9169" t="str">
            <v>111251005</v>
          </cell>
          <cell r="I9169">
            <v>-400</v>
          </cell>
        </row>
        <row r="9170">
          <cell r="H9170" t="str">
            <v>111251005</v>
          </cell>
          <cell r="I9170">
            <v>-400</v>
          </cell>
        </row>
        <row r="9171">
          <cell r="H9171" t="str">
            <v>111251005</v>
          </cell>
          <cell r="I9171">
            <v>-400</v>
          </cell>
        </row>
        <row r="9172">
          <cell r="H9172" t="str">
            <v>111251005</v>
          </cell>
          <cell r="I9172">
            <v>-320</v>
          </cell>
        </row>
        <row r="9173">
          <cell r="H9173" t="str">
            <v>111251005</v>
          </cell>
          <cell r="I9173">
            <v>-400</v>
          </cell>
        </row>
        <row r="9174">
          <cell r="H9174" t="str">
            <v>111251005</v>
          </cell>
          <cell r="I9174">
            <v>-400</v>
          </cell>
        </row>
        <row r="9175">
          <cell r="H9175" t="str">
            <v>111251005</v>
          </cell>
          <cell r="I9175">
            <v>-400</v>
          </cell>
        </row>
        <row r="9176">
          <cell r="H9176" t="str">
            <v>111251005</v>
          </cell>
          <cell r="I9176">
            <v>-400</v>
          </cell>
        </row>
        <row r="9177">
          <cell r="H9177" t="str">
            <v>111251005</v>
          </cell>
          <cell r="I9177">
            <v>-800</v>
          </cell>
        </row>
        <row r="9178">
          <cell r="H9178" t="str">
            <v>111251005</v>
          </cell>
          <cell r="I9178">
            <v>-800</v>
          </cell>
        </row>
        <row r="9179">
          <cell r="H9179" t="str">
            <v>111251005</v>
          </cell>
          <cell r="I9179">
            <v>-800</v>
          </cell>
        </row>
        <row r="9180">
          <cell r="H9180" t="str">
            <v>111251005</v>
          </cell>
          <cell r="I9180">
            <v>-800</v>
          </cell>
        </row>
        <row r="9181">
          <cell r="H9181" t="str">
            <v>111251005</v>
          </cell>
          <cell r="I9181">
            <v>-400</v>
          </cell>
        </row>
        <row r="9182">
          <cell r="H9182" t="str">
            <v>111251005</v>
          </cell>
          <cell r="I9182">
            <v>-400</v>
          </cell>
        </row>
        <row r="9183">
          <cell r="H9183" t="str">
            <v>111251005</v>
          </cell>
          <cell r="I9183">
            <v>-400</v>
          </cell>
        </row>
        <row r="9184">
          <cell r="H9184" t="str">
            <v>111251005</v>
          </cell>
          <cell r="I9184">
            <v>-400</v>
          </cell>
        </row>
        <row r="9185">
          <cell r="H9185" t="str">
            <v>111251005</v>
          </cell>
          <cell r="I9185">
            <v>-800</v>
          </cell>
        </row>
        <row r="9186">
          <cell r="H9186" t="str">
            <v>111251005</v>
          </cell>
          <cell r="I9186">
            <v>-320</v>
          </cell>
        </row>
        <row r="9187">
          <cell r="H9187" t="str">
            <v>111251005</v>
          </cell>
          <cell r="I9187">
            <v>-400</v>
          </cell>
        </row>
        <row r="9188">
          <cell r="H9188" t="str">
            <v>111251005</v>
          </cell>
          <cell r="I9188">
            <v>-6368</v>
          </cell>
        </row>
        <row r="9189">
          <cell r="H9189" t="str">
            <v>111251005</v>
          </cell>
          <cell r="I9189">
            <v>-400</v>
          </cell>
        </row>
        <row r="9190">
          <cell r="H9190" t="str">
            <v>111251005</v>
          </cell>
          <cell r="I9190">
            <v>-528</v>
          </cell>
        </row>
        <row r="9191">
          <cell r="H9191" t="str">
            <v>111251005</v>
          </cell>
          <cell r="I9191">
            <v>-800</v>
          </cell>
        </row>
        <row r="9192">
          <cell r="H9192" t="str">
            <v>111251005</v>
          </cell>
          <cell r="I9192">
            <v>-400</v>
          </cell>
        </row>
        <row r="9193">
          <cell r="H9193" t="str">
            <v>111251005</v>
          </cell>
          <cell r="I9193">
            <v>-1200</v>
          </cell>
        </row>
        <row r="9194">
          <cell r="H9194" t="str">
            <v>111251005</v>
          </cell>
          <cell r="I9194">
            <v>-800</v>
          </cell>
        </row>
        <row r="9195">
          <cell r="H9195" t="str">
            <v>111251005</v>
          </cell>
          <cell r="I9195">
            <v>-400</v>
          </cell>
        </row>
        <row r="9196">
          <cell r="H9196" t="str">
            <v>111251005</v>
          </cell>
          <cell r="I9196">
            <v>-800</v>
          </cell>
        </row>
        <row r="9197">
          <cell r="H9197" t="str">
            <v>111251005</v>
          </cell>
          <cell r="I9197">
            <v>-800</v>
          </cell>
        </row>
        <row r="9198">
          <cell r="H9198" t="str">
            <v>111251005</v>
          </cell>
          <cell r="I9198">
            <v>-400</v>
          </cell>
        </row>
        <row r="9199">
          <cell r="H9199" t="str">
            <v>111251005</v>
          </cell>
          <cell r="I9199">
            <v>-800</v>
          </cell>
        </row>
        <row r="9200">
          <cell r="H9200" t="str">
            <v>111251005</v>
          </cell>
          <cell r="I9200">
            <v>-400</v>
          </cell>
        </row>
        <row r="9201">
          <cell r="H9201" t="str">
            <v>111251005</v>
          </cell>
          <cell r="I9201">
            <v>-800</v>
          </cell>
        </row>
        <row r="9202">
          <cell r="H9202" t="str">
            <v>111251005</v>
          </cell>
          <cell r="I9202">
            <v>-400</v>
          </cell>
        </row>
        <row r="9203">
          <cell r="H9203" t="str">
            <v>111251005</v>
          </cell>
          <cell r="I9203">
            <v>-1200</v>
          </cell>
        </row>
        <row r="9204">
          <cell r="H9204" t="str">
            <v>111251005</v>
          </cell>
          <cell r="I9204">
            <v>-400</v>
          </cell>
        </row>
        <row r="9205">
          <cell r="H9205" t="str">
            <v>111251005</v>
          </cell>
          <cell r="I9205">
            <v>-800</v>
          </cell>
        </row>
        <row r="9206">
          <cell r="H9206" t="str">
            <v>111251005</v>
          </cell>
          <cell r="I9206">
            <v>-400</v>
          </cell>
        </row>
        <row r="9207">
          <cell r="H9207" t="str">
            <v>111251005</v>
          </cell>
          <cell r="I9207">
            <v>-800</v>
          </cell>
        </row>
        <row r="9208">
          <cell r="H9208" t="str">
            <v>111251005</v>
          </cell>
          <cell r="I9208">
            <v>-800</v>
          </cell>
        </row>
        <row r="9209">
          <cell r="H9209" t="str">
            <v>111251005</v>
          </cell>
          <cell r="I9209">
            <v>-400</v>
          </cell>
        </row>
        <row r="9210">
          <cell r="H9210" t="str">
            <v>111251005</v>
          </cell>
          <cell r="I9210">
            <v>-400</v>
          </cell>
        </row>
        <row r="9211">
          <cell r="H9211" t="str">
            <v>111251005</v>
          </cell>
          <cell r="I9211">
            <v>-800</v>
          </cell>
        </row>
        <row r="9212">
          <cell r="H9212" t="str">
            <v>111251005</v>
          </cell>
          <cell r="I9212">
            <v>-800</v>
          </cell>
        </row>
        <row r="9213">
          <cell r="H9213" t="str">
            <v>111251005</v>
          </cell>
          <cell r="I9213">
            <v>-400</v>
          </cell>
        </row>
        <row r="9214">
          <cell r="H9214" t="str">
            <v>111251005</v>
          </cell>
          <cell r="I9214">
            <v>-800</v>
          </cell>
        </row>
        <row r="9215">
          <cell r="H9215" t="str">
            <v>111251005</v>
          </cell>
          <cell r="I9215">
            <v>-800</v>
          </cell>
        </row>
        <row r="9216">
          <cell r="H9216" t="str">
            <v>111251005</v>
          </cell>
          <cell r="I9216">
            <v>-400</v>
          </cell>
        </row>
        <row r="9217">
          <cell r="H9217" t="str">
            <v>111251005</v>
          </cell>
          <cell r="I9217">
            <v>-800</v>
          </cell>
        </row>
        <row r="9218">
          <cell r="H9218" t="str">
            <v>111251005</v>
          </cell>
          <cell r="I9218">
            <v>-1200</v>
          </cell>
        </row>
        <row r="9219">
          <cell r="H9219" t="str">
            <v>111251005</v>
          </cell>
          <cell r="I9219">
            <v>-1200</v>
          </cell>
        </row>
        <row r="9220">
          <cell r="H9220" t="str">
            <v>111251005</v>
          </cell>
          <cell r="I9220">
            <v>-800</v>
          </cell>
        </row>
        <row r="9221">
          <cell r="H9221" t="str">
            <v>111251005</v>
          </cell>
          <cell r="I9221">
            <v>-800</v>
          </cell>
        </row>
        <row r="9222">
          <cell r="H9222" t="str">
            <v>111251005</v>
          </cell>
          <cell r="I9222">
            <v>-800</v>
          </cell>
        </row>
        <row r="9223">
          <cell r="H9223" t="str">
            <v>111251005</v>
          </cell>
          <cell r="I9223">
            <v>-800</v>
          </cell>
        </row>
        <row r="9224">
          <cell r="H9224" t="str">
            <v>111251005</v>
          </cell>
          <cell r="I9224">
            <v>-3200</v>
          </cell>
        </row>
        <row r="9225">
          <cell r="H9225" t="str">
            <v>111251005</v>
          </cell>
          <cell r="I9225">
            <v>-800</v>
          </cell>
        </row>
        <row r="9226">
          <cell r="H9226" t="str">
            <v>111251005</v>
          </cell>
          <cell r="I9226">
            <v>-400</v>
          </cell>
        </row>
        <row r="9227">
          <cell r="H9227" t="str">
            <v>111251005</v>
          </cell>
          <cell r="I9227">
            <v>-400</v>
          </cell>
        </row>
        <row r="9228">
          <cell r="H9228" t="str">
            <v>111251005</v>
          </cell>
          <cell r="I9228">
            <v>-800</v>
          </cell>
        </row>
        <row r="9229">
          <cell r="H9229" t="str">
            <v>111251005</v>
          </cell>
          <cell r="I9229">
            <v>-1600</v>
          </cell>
        </row>
        <row r="9230">
          <cell r="H9230" t="str">
            <v>111251005</v>
          </cell>
          <cell r="I9230">
            <v>-400</v>
          </cell>
        </row>
        <row r="9231">
          <cell r="H9231" t="str">
            <v>111251005</v>
          </cell>
          <cell r="I9231">
            <v>-800</v>
          </cell>
        </row>
        <row r="9232">
          <cell r="H9232" t="str">
            <v>111251005</v>
          </cell>
          <cell r="I9232">
            <v>-800</v>
          </cell>
        </row>
        <row r="9233">
          <cell r="H9233" t="str">
            <v>111251005</v>
          </cell>
          <cell r="I9233">
            <v>-800</v>
          </cell>
        </row>
        <row r="9234">
          <cell r="H9234" t="str">
            <v>111251005</v>
          </cell>
          <cell r="I9234">
            <v>-800</v>
          </cell>
        </row>
        <row r="9235">
          <cell r="H9235" t="str">
            <v>111251005</v>
          </cell>
          <cell r="I9235">
            <v>-800</v>
          </cell>
        </row>
        <row r="9236">
          <cell r="H9236" t="str">
            <v>111251005</v>
          </cell>
          <cell r="I9236">
            <v>-400</v>
          </cell>
        </row>
        <row r="9237">
          <cell r="H9237" t="str">
            <v>111251005</v>
          </cell>
          <cell r="I9237">
            <v>-1200</v>
          </cell>
        </row>
        <row r="9238">
          <cell r="H9238" t="str">
            <v>111251005</v>
          </cell>
          <cell r="I9238">
            <v>-400</v>
          </cell>
        </row>
        <row r="9239">
          <cell r="H9239" t="str">
            <v>111251005</v>
          </cell>
          <cell r="I9239">
            <v>-800</v>
          </cell>
        </row>
        <row r="9240">
          <cell r="H9240" t="str">
            <v>111251005</v>
          </cell>
          <cell r="I9240">
            <v>-800</v>
          </cell>
        </row>
        <row r="9241">
          <cell r="H9241" t="str">
            <v>111251005</v>
          </cell>
          <cell r="I9241">
            <v>-400</v>
          </cell>
        </row>
        <row r="9242">
          <cell r="H9242" t="str">
            <v>111251005</v>
          </cell>
          <cell r="I9242">
            <v>-400</v>
          </cell>
        </row>
        <row r="9243">
          <cell r="H9243" t="str">
            <v>111251005</v>
          </cell>
          <cell r="I9243">
            <v>-1200</v>
          </cell>
        </row>
        <row r="9244">
          <cell r="H9244" t="str">
            <v>111251005</v>
          </cell>
          <cell r="I9244">
            <v>-400</v>
          </cell>
        </row>
        <row r="9245">
          <cell r="H9245" t="str">
            <v>111251005</v>
          </cell>
          <cell r="I9245">
            <v>-400</v>
          </cell>
        </row>
        <row r="9246">
          <cell r="H9246" t="str">
            <v>111251005</v>
          </cell>
          <cell r="I9246">
            <v>-400</v>
          </cell>
        </row>
        <row r="9247">
          <cell r="H9247" t="str">
            <v>111251005</v>
          </cell>
          <cell r="I9247">
            <v>-800</v>
          </cell>
        </row>
        <row r="9248">
          <cell r="H9248" t="str">
            <v>111251005</v>
          </cell>
          <cell r="I9248">
            <v>-400</v>
          </cell>
        </row>
        <row r="9249">
          <cell r="H9249" t="str">
            <v>111251005</v>
          </cell>
          <cell r="I9249">
            <v>-1600</v>
          </cell>
        </row>
        <row r="9250">
          <cell r="H9250" t="str">
            <v>111251005</v>
          </cell>
          <cell r="I9250">
            <v>-400</v>
          </cell>
        </row>
        <row r="9251">
          <cell r="H9251" t="str">
            <v>111251005</v>
          </cell>
          <cell r="I9251">
            <v>-800</v>
          </cell>
        </row>
        <row r="9252">
          <cell r="H9252" t="str">
            <v>111251005</v>
          </cell>
          <cell r="I9252">
            <v>-800</v>
          </cell>
        </row>
        <row r="9253">
          <cell r="H9253" t="str">
            <v>111251005</v>
          </cell>
          <cell r="I9253">
            <v>-800</v>
          </cell>
        </row>
        <row r="9254">
          <cell r="H9254" t="str">
            <v>111251005</v>
          </cell>
          <cell r="I9254">
            <v>-800</v>
          </cell>
        </row>
        <row r="9255">
          <cell r="H9255" t="str">
            <v>111251005</v>
          </cell>
          <cell r="I9255">
            <v>-400</v>
          </cell>
        </row>
        <row r="9256">
          <cell r="H9256" t="str">
            <v>111251005</v>
          </cell>
          <cell r="I9256">
            <v>-800</v>
          </cell>
        </row>
        <row r="9257">
          <cell r="H9257" t="str">
            <v>111251005</v>
          </cell>
          <cell r="I9257">
            <v>-800</v>
          </cell>
        </row>
        <row r="9258">
          <cell r="H9258" t="str">
            <v>111251005</v>
          </cell>
          <cell r="I9258">
            <v>-800</v>
          </cell>
        </row>
        <row r="9259">
          <cell r="H9259" t="str">
            <v>111251005</v>
          </cell>
          <cell r="I9259">
            <v>-800</v>
          </cell>
        </row>
        <row r="9260">
          <cell r="H9260" t="str">
            <v>111251005</v>
          </cell>
          <cell r="I9260">
            <v>-800</v>
          </cell>
        </row>
        <row r="9261">
          <cell r="H9261" t="str">
            <v>111251005</v>
          </cell>
          <cell r="I9261">
            <v>-800</v>
          </cell>
        </row>
        <row r="9262">
          <cell r="H9262" t="str">
            <v>111251005</v>
          </cell>
          <cell r="I9262">
            <v>-400</v>
          </cell>
        </row>
        <row r="9263">
          <cell r="H9263" t="str">
            <v>111251005</v>
          </cell>
          <cell r="I9263">
            <v>-400</v>
          </cell>
        </row>
        <row r="9264">
          <cell r="H9264" t="str">
            <v>111251005</v>
          </cell>
          <cell r="I9264">
            <v>-800</v>
          </cell>
        </row>
        <row r="9265">
          <cell r="H9265" t="str">
            <v>111251005</v>
          </cell>
          <cell r="I9265">
            <v>-800</v>
          </cell>
        </row>
        <row r="9266">
          <cell r="H9266" t="str">
            <v>111251005</v>
          </cell>
          <cell r="I9266">
            <v>-400</v>
          </cell>
        </row>
        <row r="9267">
          <cell r="H9267" t="str">
            <v>111251005</v>
          </cell>
          <cell r="I9267">
            <v>-400</v>
          </cell>
        </row>
        <row r="9268">
          <cell r="H9268" t="str">
            <v>111251005</v>
          </cell>
          <cell r="I9268">
            <v>-400</v>
          </cell>
        </row>
        <row r="9269">
          <cell r="H9269" t="str">
            <v>111251005</v>
          </cell>
          <cell r="I9269">
            <v>-400</v>
          </cell>
        </row>
        <row r="9270">
          <cell r="H9270" t="str">
            <v>111251005</v>
          </cell>
          <cell r="I9270">
            <v>-800</v>
          </cell>
        </row>
        <row r="9271">
          <cell r="H9271" t="str">
            <v>111251005</v>
          </cell>
          <cell r="I9271">
            <v>-400</v>
          </cell>
        </row>
        <row r="9272">
          <cell r="H9272" t="str">
            <v>111251005</v>
          </cell>
          <cell r="I9272">
            <v>-400</v>
          </cell>
        </row>
        <row r="9273">
          <cell r="H9273" t="str">
            <v>111251005</v>
          </cell>
          <cell r="I9273">
            <v>-800</v>
          </cell>
        </row>
        <row r="9274">
          <cell r="H9274" t="str">
            <v>111251005</v>
          </cell>
          <cell r="I9274">
            <v>-800</v>
          </cell>
        </row>
        <row r="9275">
          <cell r="H9275" t="str">
            <v>111251005</v>
          </cell>
          <cell r="I9275">
            <v>-1600</v>
          </cell>
        </row>
        <row r="9276">
          <cell r="H9276" t="str">
            <v>111251005</v>
          </cell>
          <cell r="I9276">
            <v>-800</v>
          </cell>
        </row>
        <row r="9277">
          <cell r="H9277" t="str">
            <v>111251005</v>
          </cell>
          <cell r="I9277">
            <v>-400</v>
          </cell>
        </row>
        <row r="9278">
          <cell r="H9278" t="str">
            <v>111251005</v>
          </cell>
          <cell r="I9278">
            <v>-1200</v>
          </cell>
        </row>
        <row r="9279">
          <cell r="H9279" t="str">
            <v>111251005</v>
          </cell>
          <cell r="I9279">
            <v>-800</v>
          </cell>
        </row>
        <row r="9280">
          <cell r="H9280" t="str">
            <v>111251005</v>
          </cell>
          <cell r="I9280">
            <v>-800</v>
          </cell>
        </row>
        <row r="9281">
          <cell r="H9281" t="str">
            <v>111251005</v>
          </cell>
          <cell r="I9281">
            <v>-800</v>
          </cell>
        </row>
        <row r="9282">
          <cell r="H9282" t="str">
            <v>111251005</v>
          </cell>
          <cell r="I9282">
            <v>-400</v>
          </cell>
        </row>
        <row r="9283">
          <cell r="H9283" t="str">
            <v>111251005</v>
          </cell>
          <cell r="I9283">
            <v>-400</v>
          </cell>
        </row>
        <row r="9284">
          <cell r="H9284" t="str">
            <v>111251005</v>
          </cell>
          <cell r="I9284">
            <v>-400</v>
          </cell>
        </row>
        <row r="9285">
          <cell r="H9285" t="str">
            <v>111251005</v>
          </cell>
          <cell r="I9285">
            <v>-320</v>
          </cell>
        </row>
        <row r="9286">
          <cell r="H9286" t="str">
            <v>111251005</v>
          </cell>
          <cell r="I9286">
            <v>-800</v>
          </cell>
        </row>
        <row r="9287">
          <cell r="H9287" t="str">
            <v>111251005</v>
          </cell>
          <cell r="I9287">
            <v>-800</v>
          </cell>
        </row>
        <row r="9288">
          <cell r="H9288" t="str">
            <v>111251005</v>
          </cell>
          <cell r="I9288">
            <v>-320</v>
          </cell>
        </row>
        <row r="9289">
          <cell r="H9289" t="str">
            <v>111251005</v>
          </cell>
          <cell r="I9289">
            <v>-1600</v>
          </cell>
        </row>
        <row r="9290">
          <cell r="H9290" t="str">
            <v>111251005</v>
          </cell>
          <cell r="I9290">
            <v>-800</v>
          </cell>
        </row>
        <row r="9291">
          <cell r="H9291" t="str">
            <v>111251005</v>
          </cell>
          <cell r="I9291">
            <v>-800</v>
          </cell>
        </row>
        <row r="9292">
          <cell r="H9292" t="str">
            <v>111251005</v>
          </cell>
          <cell r="I9292">
            <v>-400</v>
          </cell>
        </row>
        <row r="9293">
          <cell r="H9293" t="str">
            <v>111251005</v>
          </cell>
          <cell r="I9293">
            <v>-285824</v>
          </cell>
        </row>
        <row r="9294">
          <cell r="H9294" t="str">
            <v>111251005</v>
          </cell>
          <cell r="I9294">
            <v>404354</v>
          </cell>
        </row>
        <row r="9295">
          <cell r="H9295" t="str">
            <v>111251005</v>
          </cell>
          <cell r="I9295">
            <v>-12064</v>
          </cell>
        </row>
        <row r="9296">
          <cell r="H9296" t="str">
            <v>111251005</v>
          </cell>
          <cell r="I9296">
            <v>-12800</v>
          </cell>
        </row>
        <row r="9297">
          <cell r="H9297" t="str">
            <v>111251005</v>
          </cell>
          <cell r="I9297">
            <v>-324925</v>
          </cell>
        </row>
        <row r="9298">
          <cell r="H9298" t="str">
            <v>111251005</v>
          </cell>
          <cell r="I9298">
            <v>-260748</v>
          </cell>
        </row>
        <row r="9299">
          <cell r="H9299" t="str">
            <v>111251005</v>
          </cell>
          <cell r="I9299">
            <v>-400</v>
          </cell>
        </row>
        <row r="9300">
          <cell r="H9300" t="str">
            <v>111251005</v>
          </cell>
          <cell r="I9300">
            <v>-320</v>
          </cell>
        </row>
        <row r="9301">
          <cell r="H9301" t="str">
            <v>111251005</v>
          </cell>
          <cell r="I9301">
            <v>-320</v>
          </cell>
        </row>
        <row r="9302">
          <cell r="H9302" t="str">
            <v>111251005</v>
          </cell>
          <cell r="I9302">
            <v>-320</v>
          </cell>
        </row>
        <row r="9303">
          <cell r="H9303" t="str">
            <v>111251005</v>
          </cell>
          <cell r="I9303">
            <v>-320</v>
          </cell>
        </row>
        <row r="9304">
          <cell r="H9304" t="str">
            <v>111251005</v>
          </cell>
          <cell r="I9304">
            <v>-320</v>
          </cell>
        </row>
        <row r="9305">
          <cell r="H9305" t="str">
            <v>111251005</v>
          </cell>
          <cell r="I9305">
            <v>-320</v>
          </cell>
        </row>
        <row r="9306">
          <cell r="H9306" t="str">
            <v>111251005</v>
          </cell>
          <cell r="I9306">
            <v>-320</v>
          </cell>
        </row>
        <row r="9307">
          <cell r="H9307" t="str">
            <v>112251005</v>
          </cell>
          <cell r="I9307">
            <v>-320</v>
          </cell>
        </row>
        <row r="9308">
          <cell r="H9308" t="str">
            <v>112251005</v>
          </cell>
          <cell r="I9308">
            <v>-320</v>
          </cell>
        </row>
        <row r="9309">
          <cell r="H9309" t="str">
            <v>112251005</v>
          </cell>
          <cell r="I9309">
            <v>-800</v>
          </cell>
        </row>
        <row r="9310">
          <cell r="H9310" t="str">
            <v>112251005</v>
          </cell>
          <cell r="I9310">
            <v>-320</v>
          </cell>
        </row>
        <row r="9311">
          <cell r="H9311" t="str">
            <v>112251005</v>
          </cell>
          <cell r="I9311">
            <v>-320</v>
          </cell>
        </row>
        <row r="9312">
          <cell r="H9312" t="str">
            <v>112251005</v>
          </cell>
          <cell r="I9312">
            <v>-320</v>
          </cell>
        </row>
        <row r="9313">
          <cell r="H9313" t="str">
            <v>112251005</v>
          </cell>
          <cell r="I9313">
            <v>-800</v>
          </cell>
        </row>
        <row r="9314">
          <cell r="H9314" t="str">
            <v>112251005</v>
          </cell>
          <cell r="I9314">
            <v>-800</v>
          </cell>
        </row>
        <row r="9315">
          <cell r="H9315" t="str">
            <v>112251005</v>
          </cell>
          <cell r="I9315">
            <v>-320</v>
          </cell>
        </row>
        <row r="9316">
          <cell r="H9316" t="str">
            <v>112251005</v>
          </cell>
          <cell r="I9316">
            <v>-1120</v>
          </cell>
        </row>
        <row r="9317">
          <cell r="H9317" t="str">
            <v>112251005</v>
          </cell>
          <cell r="I9317">
            <v>-800</v>
          </cell>
        </row>
        <row r="9318">
          <cell r="H9318" t="str">
            <v>112251005</v>
          </cell>
          <cell r="I9318">
            <v>-800</v>
          </cell>
        </row>
        <row r="9319">
          <cell r="H9319" t="str">
            <v>112251005</v>
          </cell>
          <cell r="I9319">
            <v>-800</v>
          </cell>
        </row>
        <row r="9320">
          <cell r="H9320" t="str">
            <v>112251005</v>
          </cell>
          <cell r="I9320">
            <v>-320</v>
          </cell>
        </row>
        <row r="9321">
          <cell r="H9321" t="str">
            <v>112251005</v>
          </cell>
          <cell r="I9321">
            <v>-640</v>
          </cell>
        </row>
        <row r="9322">
          <cell r="H9322" t="str">
            <v>112251005</v>
          </cell>
          <cell r="I9322">
            <v>-960</v>
          </cell>
        </row>
        <row r="9323">
          <cell r="H9323" t="str">
            <v>112251005</v>
          </cell>
          <cell r="I9323">
            <v>-320</v>
          </cell>
        </row>
        <row r="9324">
          <cell r="H9324" t="str">
            <v>112251005</v>
          </cell>
          <cell r="I9324">
            <v>-1120</v>
          </cell>
        </row>
        <row r="9325">
          <cell r="H9325" t="str">
            <v>112251005</v>
          </cell>
          <cell r="I9325">
            <v>-640</v>
          </cell>
        </row>
        <row r="9326">
          <cell r="H9326" t="str">
            <v>112251005</v>
          </cell>
          <cell r="I9326">
            <v>-800</v>
          </cell>
        </row>
        <row r="9327">
          <cell r="H9327" t="str">
            <v>112251005</v>
          </cell>
          <cell r="I9327">
            <v>-800</v>
          </cell>
        </row>
        <row r="9328">
          <cell r="H9328" t="str">
            <v>112251005</v>
          </cell>
          <cell r="I9328">
            <v>-800</v>
          </cell>
        </row>
        <row r="9329">
          <cell r="H9329" t="str">
            <v>112251005</v>
          </cell>
          <cell r="I9329">
            <v>-800</v>
          </cell>
        </row>
        <row r="9330">
          <cell r="H9330" t="str">
            <v>112251005</v>
          </cell>
          <cell r="I9330">
            <v>-800</v>
          </cell>
        </row>
        <row r="9331">
          <cell r="H9331" t="str">
            <v>112251005</v>
          </cell>
          <cell r="I9331">
            <v>-320</v>
          </cell>
        </row>
        <row r="9332">
          <cell r="H9332" t="str">
            <v>112251005</v>
          </cell>
          <cell r="I9332">
            <v>-800</v>
          </cell>
        </row>
        <row r="9333">
          <cell r="H9333" t="str">
            <v>112251005</v>
          </cell>
          <cell r="I9333">
            <v>-800</v>
          </cell>
        </row>
        <row r="9334">
          <cell r="H9334" t="str">
            <v>112251005</v>
          </cell>
          <cell r="I9334">
            <v>-320</v>
          </cell>
        </row>
        <row r="9335">
          <cell r="H9335" t="str">
            <v>112251005</v>
          </cell>
          <cell r="I9335">
            <v>-800</v>
          </cell>
        </row>
        <row r="9336">
          <cell r="H9336" t="str">
            <v>112251005</v>
          </cell>
          <cell r="I9336">
            <v>-800</v>
          </cell>
        </row>
        <row r="9337">
          <cell r="H9337" t="str">
            <v>112251005</v>
          </cell>
          <cell r="I9337">
            <v>-320</v>
          </cell>
        </row>
        <row r="9338">
          <cell r="H9338" t="str">
            <v>112251005</v>
          </cell>
          <cell r="I9338">
            <v>-800</v>
          </cell>
        </row>
        <row r="9339">
          <cell r="H9339" t="str">
            <v>112251005</v>
          </cell>
          <cell r="I9339">
            <v>-320</v>
          </cell>
        </row>
        <row r="9340">
          <cell r="H9340" t="str">
            <v>112251005</v>
          </cell>
          <cell r="I9340">
            <v>-800</v>
          </cell>
        </row>
        <row r="9341">
          <cell r="H9341" t="str">
            <v>112251005</v>
          </cell>
          <cell r="I9341">
            <v>-320</v>
          </cell>
        </row>
        <row r="9342">
          <cell r="H9342" t="str">
            <v>112251005</v>
          </cell>
          <cell r="I9342">
            <v>-800</v>
          </cell>
        </row>
        <row r="9343">
          <cell r="H9343" t="str">
            <v>112251005</v>
          </cell>
          <cell r="I9343">
            <v>-800</v>
          </cell>
        </row>
        <row r="9344">
          <cell r="H9344" t="str">
            <v>112251005</v>
          </cell>
          <cell r="I9344">
            <v>-800</v>
          </cell>
        </row>
        <row r="9345">
          <cell r="H9345" t="str">
            <v>112251005</v>
          </cell>
          <cell r="I9345">
            <v>-800</v>
          </cell>
        </row>
        <row r="9346">
          <cell r="H9346" t="str">
            <v>112251005</v>
          </cell>
          <cell r="I9346">
            <v>-800</v>
          </cell>
        </row>
        <row r="9347">
          <cell r="H9347" t="str">
            <v>112251005</v>
          </cell>
          <cell r="I9347">
            <v>-800</v>
          </cell>
        </row>
        <row r="9348">
          <cell r="H9348" t="str">
            <v>112251005</v>
          </cell>
          <cell r="I9348">
            <v>-640</v>
          </cell>
        </row>
        <row r="9349">
          <cell r="H9349" t="str">
            <v>112251005</v>
          </cell>
          <cell r="I9349">
            <v>-320</v>
          </cell>
        </row>
        <row r="9350">
          <cell r="H9350" t="str">
            <v>112251005</v>
          </cell>
          <cell r="I9350">
            <v>-1600</v>
          </cell>
        </row>
        <row r="9351">
          <cell r="H9351" t="str">
            <v>112251005</v>
          </cell>
          <cell r="I9351">
            <v>-320</v>
          </cell>
        </row>
        <row r="9352">
          <cell r="H9352" t="str">
            <v>112251005</v>
          </cell>
          <cell r="I9352">
            <v>-800</v>
          </cell>
        </row>
        <row r="9353">
          <cell r="H9353" t="str">
            <v>112251005</v>
          </cell>
          <cell r="I9353">
            <v>-800</v>
          </cell>
        </row>
        <row r="9354">
          <cell r="H9354" t="str">
            <v>112251005</v>
          </cell>
          <cell r="I9354">
            <v>-320</v>
          </cell>
        </row>
        <row r="9355">
          <cell r="H9355" t="str">
            <v>112251005</v>
          </cell>
          <cell r="I9355">
            <v>-800</v>
          </cell>
        </row>
        <row r="9356">
          <cell r="H9356" t="str">
            <v>112251005</v>
          </cell>
          <cell r="I9356">
            <v>-640</v>
          </cell>
        </row>
        <row r="9357">
          <cell r="H9357" t="str">
            <v>112251005</v>
          </cell>
          <cell r="I9357">
            <v>-320</v>
          </cell>
        </row>
        <row r="9358">
          <cell r="H9358" t="str">
            <v>112251005</v>
          </cell>
          <cell r="I9358">
            <v>-320</v>
          </cell>
        </row>
        <row r="9359">
          <cell r="H9359" t="str">
            <v>112251005</v>
          </cell>
          <cell r="I9359">
            <v>-800</v>
          </cell>
        </row>
        <row r="9360">
          <cell r="H9360" t="str">
            <v>112251005</v>
          </cell>
          <cell r="I9360">
            <v>-320</v>
          </cell>
        </row>
        <row r="9361">
          <cell r="H9361" t="str">
            <v>112251005</v>
          </cell>
          <cell r="I9361">
            <v>-800</v>
          </cell>
        </row>
        <row r="9362">
          <cell r="H9362" t="str">
            <v>112251005</v>
          </cell>
          <cell r="I9362">
            <v>-320</v>
          </cell>
        </row>
        <row r="9363">
          <cell r="H9363" t="str">
            <v>112251005</v>
          </cell>
          <cell r="I9363">
            <v>-800</v>
          </cell>
        </row>
        <row r="9364">
          <cell r="H9364" t="str">
            <v>112251005</v>
          </cell>
          <cell r="I9364">
            <v>-800</v>
          </cell>
        </row>
        <row r="9365">
          <cell r="H9365" t="str">
            <v>112251005</v>
          </cell>
          <cell r="I9365">
            <v>-800</v>
          </cell>
        </row>
        <row r="9366">
          <cell r="H9366" t="str">
            <v>112251005</v>
          </cell>
          <cell r="I9366">
            <v>-800</v>
          </cell>
        </row>
        <row r="9367">
          <cell r="H9367" t="str">
            <v>112251005</v>
          </cell>
          <cell r="I9367">
            <v>-800</v>
          </cell>
        </row>
        <row r="9368">
          <cell r="H9368" t="str">
            <v>112251005</v>
          </cell>
          <cell r="I9368">
            <v>-800</v>
          </cell>
        </row>
        <row r="9369">
          <cell r="H9369" t="str">
            <v>112251005</v>
          </cell>
          <cell r="I9369">
            <v>-800</v>
          </cell>
        </row>
        <row r="9370">
          <cell r="H9370" t="str">
            <v>112251005</v>
          </cell>
          <cell r="I9370">
            <v>-320</v>
          </cell>
        </row>
        <row r="9371">
          <cell r="H9371" t="str">
            <v>112251005</v>
          </cell>
          <cell r="I9371">
            <v>-320</v>
          </cell>
        </row>
        <row r="9372">
          <cell r="H9372" t="str">
            <v>112251005</v>
          </cell>
          <cell r="I9372">
            <v>-800</v>
          </cell>
        </row>
        <row r="9373">
          <cell r="H9373" t="str">
            <v>112251005</v>
          </cell>
          <cell r="I9373">
            <v>-320</v>
          </cell>
        </row>
        <row r="9374">
          <cell r="H9374" t="str">
            <v>112251005</v>
          </cell>
          <cell r="I9374">
            <v>-640</v>
          </cell>
        </row>
        <row r="9375">
          <cell r="H9375" t="str">
            <v>112251005</v>
          </cell>
          <cell r="I9375">
            <v>-320</v>
          </cell>
        </row>
        <row r="9376">
          <cell r="H9376" t="str">
            <v>112251005</v>
          </cell>
          <cell r="I9376">
            <v>-800</v>
          </cell>
        </row>
        <row r="9377">
          <cell r="H9377" t="str">
            <v>112251005</v>
          </cell>
          <cell r="I9377">
            <v>-640</v>
          </cell>
        </row>
        <row r="9378">
          <cell r="H9378" t="str">
            <v>112251005</v>
          </cell>
          <cell r="I9378">
            <v>-800</v>
          </cell>
        </row>
        <row r="9379">
          <cell r="H9379" t="str">
            <v>112251005</v>
          </cell>
          <cell r="I9379">
            <v>-800</v>
          </cell>
        </row>
        <row r="9380">
          <cell r="H9380" t="str">
            <v>112251005</v>
          </cell>
          <cell r="I9380">
            <v>-800</v>
          </cell>
        </row>
        <row r="9381">
          <cell r="H9381" t="str">
            <v>112251005</v>
          </cell>
          <cell r="I9381">
            <v>-800</v>
          </cell>
        </row>
        <row r="9382">
          <cell r="H9382" t="str">
            <v>112251005</v>
          </cell>
          <cell r="I9382">
            <v>-800</v>
          </cell>
        </row>
        <row r="9383">
          <cell r="H9383" t="str">
            <v>112251005</v>
          </cell>
          <cell r="I9383">
            <v>-800</v>
          </cell>
        </row>
        <row r="9384">
          <cell r="H9384" t="str">
            <v>112251005</v>
          </cell>
          <cell r="I9384">
            <v>-800</v>
          </cell>
        </row>
        <row r="9385">
          <cell r="H9385" t="str">
            <v>112251005</v>
          </cell>
          <cell r="I9385">
            <v>-800</v>
          </cell>
        </row>
        <row r="9386">
          <cell r="H9386" t="str">
            <v>112251005</v>
          </cell>
          <cell r="I9386">
            <v>-320</v>
          </cell>
        </row>
        <row r="9387">
          <cell r="H9387" t="str">
            <v>112251005</v>
          </cell>
          <cell r="I9387">
            <v>-800</v>
          </cell>
        </row>
        <row r="9388">
          <cell r="H9388" t="str">
            <v>112251005</v>
          </cell>
          <cell r="I9388">
            <v>-320</v>
          </cell>
        </row>
        <row r="9389">
          <cell r="H9389" t="str">
            <v>112251005</v>
          </cell>
          <cell r="I9389">
            <v>-800</v>
          </cell>
        </row>
        <row r="9390">
          <cell r="H9390" t="str">
            <v>112251005</v>
          </cell>
          <cell r="I9390">
            <v>-800</v>
          </cell>
        </row>
        <row r="9391">
          <cell r="H9391" t="str">
            <v>112251005</v>
          </cell>
          <cell r="I9391">
            <v>-800</v>
          </cell>
        </row>
        <row r="9392">
          <cell r="H9392" t="str">
            <v>112251005</v>
          </cell>
          <cell r="I9392">
            <v>-800</v>
          </cell>
        </row>
        <row r="9393">
          <cell r="H9393" t="str">
            <v>112251005</v>
          </cell>
          <cell r="I9393">
            <v>-1600</v>
          </cell>
        </row>
        <row r="9394">
          <cell r="H9394" t="str">
            <v>112251005</v>
          </cell>
          <cell r="I9394">
            <v>-320</v>
          </cell>
        </row>
        <row r="9395">
          <cell r="H9395" t="str">
            <v>112251005</v>
          </cell>
          <cell r="I9395">
            <v>-320</v>
          </cell>
        </row>
        <row r="9396">
          <cell r="H9396" t="str">
            <v>112251005</v>
          </cell>
          <cell r="I9396">
            <v>-800</v>
          </cell>
        </row>
        <row r="9397">
          <cell r="H9397" t="str">
            <v>112251005</v>
          </cell>
          <cell r="I9397">
            <v>-320</v>
          </cell>
        </row>
        <row r="9398">
          <cell r="H9398" t="str">
            <v>112251005</v>
          </cell>
          <cell r="I9398">
            <v>-800</v>
          </cell>
        </row>
        <row r="9399">
          <cell r="H9399" t="str">
            <v>112251005</v>
          </cell>
          <cell r="I9399">
            <v>-800</v>
          </cell>
        </row>
        <row r="9400">
          <cell r="H9400" t="str">
            <v>112251005</v>
          </cell>
          <cell r="I9400">
            <v>-320</v>
          </cell>
        </row>
        <row r="9401">
          <cell r="H9401" t="str">
            <v>112251005</v>
          </cell>
          <cell r="I9401">
            <v>-320</v>
          </cell>
        </row>
        <row r="9402">
          <cell r="H9402" t="str">
            <v>112251005</v>
          </cell>
          <cell r="I9402">
            <v>-320</v>
          </cell>
        </row>
        <row r="9403">
          <cell r="H9403" t="str">
            <v>112251005</v>
          </cell>
          <cell r="I9403">
            <v>-640</v>
          </cell>
        </row>
        <row r="9404">
          <cell r="H9404" t="str">
            <v>112251005</v>
          </cell>
          <cell r="I9404">
            <v>-800</v>
          </cell>
        </row>
        <row r="9405">
          <cell r="H9405" t="str">
            <v>112251005</v>
          </cell>
          <cell r="I9405">
            <v>-800</v>
          </cell>
        </row>
        <row r="9406">
          <cell r="H9406" t="str">
            <v>112251005</v>
          </cell>
          <cell r="I9406">
            <v>-800</v>
          </cell>
        </row>
        <row r="9407">
          <cell r="H9407" t="str">
            <v>112251005</v>
          </cell>
          <cell r="I9407">
            <v>-800</v>
          </cell>
        </row>
        <row r="9408">
          <cell r="H9408" t="str">
            <v>112251005</v>
          </cell>
          <cell r="I9408">
            <v>183153</v>
          </cell>
        </row>
        <row r="9409">
          <cell r="H9409" t="str">
            <v>112251005</v>
          </cell>
          <cell r="I9409">
            <v>-800</v>
          </cell>
        </row>
        <row r="9410">
          <cell r="H9410" t="str">
            <v>112251005</v>
          </cell>
          <cell r="I9410">
            <v>-2720</v>
          </cell>
        </row>
        <row r="9411">
          <cell r="H9411" t="str">
            <v>112251005</v>
          </cell>
          <cell r="I9411">
            <v>-800</v>
          </cell>
        </row>
        <row r="9412">
          <cell r="H9412" t="str">
            <v>112251005</v>
          </cell>
          <cell r="I9412">
            <v>-175508</v>
          </cell>
        </row>
        <row r="9413">
          <cell r="H9413" t="str">
            <v>112251005</v>
          </cell>
          <cell r="I9413">
            <v>-341056</v>
          </cell>
        </row>
        <row r="9414">
          <cell r="H9414" t="str">
            <v>112251005</v>
          </cell>
          <cell r="I9414">
            <v>-37090</v>
          </cell>
        </row>
        <row r="9415">
          <cell r="H9415" t="str">
            <v>112251005</v>
          </cell>
          <cell r="I9415">
            <v>-800</v>
          </cell>
        </row>
        <row r="9416">
          <cell r="H9416" t="str">
            <v>112251005</v>
          </cell>
          <cell r="I9416">
            <v>-320</v>
          </cell>
        </row>
        <row r="9417">
          <cell r="H9417" t="str">
            <v>112251005</v>
          </cell>
          <cell r="I9417">
            <v>-320</v>
          </cell>
        </row>
        <row r="9418">
          <cell r="H9418" t="str">
            <v>112251005</v>
          </cell>
          <cell r="I9418">
            <v>-320</v>
          </cell>
        </row>
        <row r="9419">
          <cell r="H9419" t="str">
            <v>112251005</v>
          </cell>
          <cell r="I9419">
            <v>-320</v>
          </cell>
        </row>
        <row r="9420">
          <cell r="H9420" t="str">
            <v>112251005</v>
          </cell>
          <cell r="I9420">
            <v>-320</v>
          </cell>
        </row>
        <row r="9421">
          <cell r="H9421" t="str">
            <v>112251005</v>
          </cell>
          <cell r="I9421">
            <v>-320</v>
          </cell>
        </row>
        <row r="9422">
          <cell r="H9422" t="str">
            <v>112251005</v>
          </cell>
          <cell r="I9422">
            <v>-320</v>
          </cell>
        </row>
        <row r="9423">
          <cell r="H9423" t="str">
            <v>112251005</v>
          </cell>
          <cell r="I9423">
            <v>-320</v>
          </cell>
        </row>
        <row r="9424">
          <cell r="H9424" t="str">
            <v>112251005</v>
          </cell>
          <cell r="I9424">
            <v>-320</v>
          </cell>
        </row>
        <row r="9425">
          <cell r="H9425" t="str">
            <v>113251005</v>
          </cell>
          <cell r="I9425">
            <v>-800</v>
          </cell>
        </row>
        <row r="9426">
          <cell r="H9426" t="str">
            <v>113251005</v>
          </cell>
          <cell r="I9426">
            <v>-800</v>
          </cell>
        </row>
        <row r="9427">
          <cell r="H9427" t="str">
            <v>113251005</v>
          </cell>
          <cell r="I9427">
            <v>-800</v>
          </cell>
        </row>
        <row r="9428">
          <cell r="H9428" t="str">
            <v>113251005</v>
          </cell>
          <cell r="I9428">
            <v>-800</v>
          </cell>
        </row>
        <row r="9429">
          <cell r="H9429" t="str">
            <v>113251005</v>
          </cell>
          <cell r="I9429">
            <v>-800</v>
          </cell>
        </row>
        <row r="9430">
          <cell r="H9430" t="str">
            <v>113251005</v>
          </cell>
          <cell r="I9430">
            <v>-800</v>
          </cell>
        </row>
        <row r="9431">
          <cell r="H9431" t="str">
            <v>113251005</v>
          </cell>
          <cell r="I9431">
            <v>-800</v>
          </cell>
        </row>
        <row r="9432">
          <cell r="H9432" t="str">
            <v>113251005</v>
          </cell>
          <cell r="I9432">
            <v>-800</v>
          </cell>
        </row>
        <row r="9433">
          <cell r="H9433" t="str">
            <v>113251005</v>
          </cell>
          <cell r="I9433">
            <v>-400</v>
          </cell>
        </row>
        <row r="9434">
          <cell r="H9434" t="str">
            <v>113251005</v>
          </cell>
          <cell r="I9434">
            <v>-800</v>
          </cell>
        </row>
        <row r="9435">
          <cell r="H9435" t="str">
            <v>113251005</v>
          </cell>
          <cell r="I9435">
            <v>-800</v>
          </cell>
        </row>
        <row r="9436">
          <cell r="H9436" t="str">
            <v>113251005</v>
          </cell>
          <cell r="I9436">
            <v>-800</v>
          </cell>
        </row>
        <row r="9437">
          <cell r="H9437" t="str">
            <v>113251005</v>
          </cell>
          <cell r="I9437">
            <v>-800</v>
          </cell>
        </row>
        <row r="9438">
          <cell r="H9438" t="str">
            <v>113251005</v>
          </cell>
          <cell r="I9438">
            <v>-800</v>
          </cell>
        </row>
        <row r="9439">
          <cell r="H9439" t="str">
            <v>113251005</v>
          </cell>
          <cell r="I9439">
            <v>-800</v>
          </cell>
        </row>
        <row r="9440">
          <cell r="H9440" t="str">
            <v>113251005</v>
          </cell>
          <cell r="I9440">
            <v>-800</v>
          </cell>
        </row>
        <row r="9441">
          <cell r="H9441" t="str">
            <v>113251005</v>
          </cell>
          <cell r="I9441">
            <v>-320</v>
          </cell>
        </row>
        <row r="9442">
          <cell r="H9442" t="str">
            <v>113251005</v>
          </cell>
          <cell r="I9442">
            <v>-320</v>
          </cell>
        </row>
        <row r="9443">
          <cell r="H9443" t="str">
            <v>113251005</v>
          </cell>
          <cell r="I9443">
            <v>-800</v>
          </cell>
        </row>
        <row r="9444">
          <cell r="H9444" t="str">
            <v>113251005</v>
          </cell>
          <cell r="I9444">
            <v>-320</v>
          </cell>
        </row>
        <row r="9445">
          <cell r="H9445" t="str">
            <v>113251005</v>
          </cell>
          <cell r="I9445">
            <v>-800</v>
          </cell>
        </row>
        <row r="9446">
          <cell r="H9446" t="str">
            <v>113251005</v>
          </cell>
          <cell r="I9446">
            <v>-800</v>
          </cell>
        </row>
        <row r="9447">
          <cell r="H9447" t="str">
            <v>113251005</v>
          </cell>
          <cell r="I9447">
            <v>-800</v>
          </cell>
        </row>
        <row r="9448">
          <cell r="H9448" t="str">
            <v>113251005</v>
          </cell>
          <cell r="I9448">
            <v>-800</v>
          </cell>
        </row>
        <row r="9449">
          <cell r="H9449" t="str">
            <v>113251005</v>
          </cell>
          <cell r="I9449">
            <v>-800</v>
          </cell>
        </row>
        <row r="9450">
          <cell r="H9450" t="str">
            <v>113251005</v>
          </cell>
          <cell r="I9450">
            <v>-1600</v>
          </cell>
        </row>
        <row r="9451">
          <cell r="H9451" t="str">
            <v>113251005</v>
          </cell>
          <cell r="I9451">
            <v>-800</v>
          </cell>
        </row>
        <row r="9452">
          <cell r="H9452" t="str">
            <v>113251005</v>
          </cell>
          <cell r="I9452">
            <v>-800</v>
          </cell>
        </row>
        <row r="9453">
          <cell r="H9453" t="str">
            <v>113251005</v>
          </cell>
          <cell r="I9453">
            <v>-800</v>
          </cell>
        </row>
        <row r="9454">
          <cell r="H9454" t="str">
            <v>113251005</v>
          </cell>
          <cell r="I9454">
            <v>-1200</v>
          </cell>
        </row>
        <row r="9455">
          <cell r="H9455" t="str">
            <v>113251005</v>
          </cell>
          <cell r="I9455">
            <v>-800</v>
          </cell>
        </row>
        <row r="9456">
          <cell r="H9456" t="str">
            <v>113251005</v>
          </cell>
          <cell r="I9456">
            <v>-800</v>
          </cell>
        </row>
        <row r="9457">
          <cell r="H9457" t="str">
            <v>113251005</v>
          </cell>
          <cell r="I9457">
            <v>-800</v>
          </cell>
        </row>
        <row r="9458">
          <cell r="H9458" t="str">
            <v>113251005</v>
          </cell>
          <cell r="I9458">
            <v>-800</v>
          </cell>
        </row>
        <row r="9459">
          <cell r="H9459" t="str">
            <v>113251005</v>
          </cell>
          <cell r="I9459">
            <v>-800</v>
          </cell>
        </row>
        <row r="9460">
          <cell r="H9460" t="str">
            <v>113251005</v>
          </cell>
          <cell r="I9460">
            <v>-800</v>
          </cell>
        </row>
        <row r="9461">
          <cell r="H9461" t="str">
            <v>113251005</v>
          </cell>
          <cell r="I9461">
            <v>-800</v>
          </cell>
        </row>
        <row r="9462">
          <cell r="H9462" t="str">
            <v>113251005</v>
          </cell>
          <cell r="I9462">
            <v>-800</v>
          </cell>
        </row>
        <row r="9463">
          <cell r="H9463" t="str">
            <v>113251005</v>
          </cell>
          <cell r="I9463">
            <v>-800</v>
          </cell>
        </row>
        <row r="9464">
          <cell r="H9464" t="str">
            <v>113251005</v>
          </cell>
          <cell r="I9464">
            <v>-400</v>
          </cell>
        </row>
        <row r="9465">
          <cell r="H9465" t="str">
            <v>113251005</v>
          </cell>
          <cell r="I9465">
            <v>-800</v>
          </cell>
        </row>
        <row r="9466">
          <cell r="H9466" t="str">
            <v>113251005</v>
          </cell>
          <cell r="I9466">
            <v>-800</v>
          </cell>
        </row>
        <row r="9467">
          <cell r="H9467" t="str">
            <v>113251005</v>
          </cell>
          <cell r="I9467">
            <v>-800</v>
          </cell>
        </row>
        <row r="9468">
          <cell r="H9468" t="str">
            <v>113251005</v>
          </cell>
          <cell r="I9468">
            <v>-400</v>
          </cell>
        </row>
        <row r="9469">
          <cell r="H9469" t="str">
            <v>113251005</v>
          </cell>
          <cell r="I9469">
            <v>-400</v>
          </cell>
        </row>
        <row r="9470">
          <cell r="H9470" t="str">
            <v>113251005</v>
          </cell>
          <cell r="I9470">
            <v>-800</v>
          </cell>
        </row>
        <row r="9471">
          <cell r="H9471" t="str">
            <v>113251005</v>
          </cell>
          <cell r="I9471">
            <v>-800</v>
          </cell>
        </row>
        <row r="9472">
          <cell r="H9472" t="str">
            <v>113251005</v>
          </cell>
          <cell r="I9472">
            <v>-800</v>
          </cell>
        </row>
        <row r="9473">
          <cell r="H9473" t="str">
            <v>113251005</v>
          </cell>
          <cell r="I9473">
            <v>-800</v>
          </cell>
        </row>
        <row r="9474">
          <cell r="H9474" t="str">
            <v>113251005</v>
          </cell>
          <cell r="I9474">
            <v>-400</v>
          </cell>
        </row>
        <row r="9475">
          <cell r="H9475" t="str">
            <v>113251005</v>
          </cell>
          <cell r="I9475">
            <v>-800</v>
          </cell>
        </row>
        <row r="9476">
          <cell r="H9476" t="str">
            <v>113251005</v>
          </cell>
          <cell r="I9476">
            <v>-320</v>
          </cell>
        </row>
        <row r="9477">
          <cell r="H9477" t="str">
            <v>113251005</v>
          </cell>
          <cell r="I9477">
            <v>-800</v>
          </cell>
        </row>
        <row r="9478">
          <cell r="H9478" t="str">
            <v>113251005</v>
          </cell>
          <cell r="I9478">
            <v>-400</v>
          </cell>
        </row>
        <row r="9479">
          <cell r="H9479" t="str">
            <v>113251005</v>
          </cell>
          <cell r="I9479">
            <v>-800</v>
          </cell>
        </row>
        <row r="9480">
          <cell r="H9480" t="str">
            <v>113251005</v>
          </cell>
          <cell r="I9480">
            <v>-800</v>
          </cell>
        </row>
        <row r="9481">
          <cell r="H9481" t="str">
            <v>113251005</v>
          </cell>
          <cell r="I9481">
            <v>-800</v>
          </cell>
        </row>
        <row r="9482">
          <cell r="H9482" t="str">
            <v>113251005</v>
          </cell>
          <cell r="I9482">
            <v>-800</v>
          </cell>
        </row>
        <row r="9483">
          <cell r="H9483" t="str">
            <v>113251005</v>
          </cell>
          <cell r="I9483">
            <v>-800</v>
          </cell>
        </row>
        <row r="9484">
          <cell r="H9484" t="str">
            <v>113251005</v>
          </cell>
          <cell r="I9484">
            <v>-800</v>
          </cell>
        </row>
        <row r="9485">
          <cell r="H9485" t="str">
            <v>113251005</v>
          </cell>
          <cell r="I9485">
            <v>-800</v>
          </cell>
        </row>
        <row r="9486">
          <cell r="H9486" t="str">
            <v>113251005</v>
          </cell>
          <cell r="I9486">
            <v>-800</v>
          </cell>
        </row>
        <row r="9487">
          <cell r="H9487" t="str">
            <v>113251005</v>
          </cell>
          <cell r="I9487">
            <v>-1600</v>
          </cell>
        </row>
        <row r="9488">
          <cell r="H9488" t="str">
            <v>113251005</v>
          </cell>
          <cell r="I9488">
            <v>-800</v>
          </cell>
        </row>
        <row r="9489">
          <cell r="H9489" t="str">
            <v>113251005</v>
          </cell>
          <cell r="I9489">
            <v>-800</v>
          </cell>
        </row>
        <row r="9490">
          <cell r="H9490" t="str">
            <v>113251005</v>
          </cell>
          <cell r="I9490">
            <v>-800</v>
          </cell>
        </row>
        <row r="9491">
          <cell r="H9491" t="str">
            <v>113251005</v>
          </cell>
          <cell r="I9491">
            <v>-800</v>
          </cell>
        </row>
        <row r="9492">
          <cell r="H9492" t="str">
            <v>113251005</v>
          </cell>
          <cell r="I9492">
            <v>-800</v>
          </cell>
        </row>
        <row r="9493">
          <cell r="H9493" t="str">
            <v>113251005</v>
          </cell>
          <cell r="I9493">
            <v>-1600</v>
          </cell>
        </row>
        <row r="9494">
          <cell r="H9494" t="str">
            <v>113251005</v>
          </cell>
          <cell r="I9494">
            <v>-800</v>
          </cell>
        </row>
        <row r="9495">
          <cell r="H9495" t="str">
            <v>113251005</v>
          </cell>
          <cell r="I9495">
            <v>-1600</v>
          </cell>
        </row>
        <row r="9496">
          <cell r="H9496" t="str">
            <v>113251005</v>
          </cell>
          <cell r="I9496">
            <v>-800</v>
          </cell>
        </row>
        <row r="9497">
          <cell r="H9497" t="str">
            <v>113251005</v>
          </cell>
          <cell r="I9497">
            <v>-320</v>
          </cell>
        </row>
        <row r="9498">
          <cell r="H9498" t="str">
            <v>113251005</v>
          </cell>
          <cell r="I9498">
            <v>-800</v>
          </cell>
        </row>
        <row r="9499">
          <cell r="H9499" t="str">
            <v>113251005</v>
          </cell>
          <cell r="I9499">
            <v>-800</v>
          </cell>
        </row>
        <row r="9500">
          <cell r="H9500" t="str">
            <v>113251005</v>
          </cell>
          <cell r="I9500">
            <v>-800</v>
          </cell>
        </row>
        <row r="9501">
          <cell r="H9501" t="str">
            <v>113251005</v>
          </cell>
          <cell r="I9501">
            <v>-320</v>
          </cell>
        </row>
        <row r="9502">
          <cell r="H9502" t="str">
            <v>113251005</v>
          </cell>
          <cell r="I9502">
            <v>354523</v>
          </cell>
        </row>
        <row r="9503">
          <cell r="H9503" t="str">
            <v>113251005</v>
          </cell>
          <cell r="I9503">
            <v>-355233</v>
          </cell>
        </row>
        <row r="9504">
          <cell r="H9504" t="str">
            <v>113251005</v>
          </cell>
          <cell r="I9504">
            <v>-268127</v>
          </cell>
        </row>
        <row r="9505">
          <cell r="H9505" t="str">
            <v>113251005</v>
          </cell>
          <cell r="I9505">
            <v>-800</v>
          </cell>
        </row>
        <row r="9506">
          <cell r="H9506" t="str">
            <v>113251005</v>
          </cell>
          <cell r="I9506">
            <v>-320</v>
          </cell>
        </row>
        <row r="9507">
          <cell r="H9507" t="str">
            <v>113251005</v>
          </cell>
          <cell r="I9507">
            <v>-320</v>
          </cell>
        </row>
        <row r="9508">
          <cell r="H9508" t="str">
            <v>113251005</v>
          </cell>
          <cell r="I9508">
            <v>-320</v>
          </cell>
        </row>
        <row r="9509">
          <cell r="H9509" t="str">
            <v>113251005</v>
          </cell>
          <cell r="I9509">
            <v>-320</v>
          </cell>
        </row>
        <row r="9510">
          <cell r="H9510" t="str">
            <v>113251005</v>
          </cell>
          <cell r="I9510">
            <v>-320</v>
          </cell>
        </row>
        <row r="9511">
          <cell r="H9511" t="str">
            <v>114251005</v>
          </cell>
          <cell r="I9511">
            <v>-400</v>
          </cell>
        </row>
        <row r="9512">
          <cell r="H9512" t="str">
            <v>114251005</v>
          </cell>
          <cell r="I9512">
            <v>-800</v>
          </cell>
        </row>
        <row r="9513">
          <cell r="H9513" t="str">
            <v>114251005</v>
          </cell>
          <cell r="I9513">
            <v>-800</v>
          </cell>
        </row>
        <row r="9514">
          <cell r="H9514" t="str">
            <v>114251005</v>
          </cell>
          <cell r="I9514">
            <v>-800</v>
          </cell>
        </row>
        <row r="9515">
          <cell r="H9515" t="str">
            <v>114251005</v>
          </cell>
          <cell r="I9515">
            <v>-800</v>
          </cell>
        </row>
        <row r="9516">
          <cell r="H9516" t="str">
            <v>114251005</v>
          </cell>
          <cell r="I9516">
            <v>-800</v>
          </cell>
        </row>
        <row r="9517">
          <cell r="H9517" t="str">
            <v>114251005</v>
          </cell>
          <cell r="I9517">
            <v>-400</v>
          </cell>
        </row>
        <row r="9518">
          <cell r="H9518" t="str">
            <v>114251005</v>
          </cell>
          <cell r="I9518">
            <v>-400</v>
          </cell>
        </row>
        <row r="9519">
          <cell r="H9519" t="str">
            <v>114251005</v>
          </cell>
          <cell r="I9519">
            <v>-400</v>
          </cell>
        </row>
        <row r="9520">
          <cell r="H9520" t="str">
            <v>114251005</v>
          </cell>
          <cell r="I9520">
            <v>-800</v>
          </cell>
        </row>
        <row r="9521">
          <cell r="H9521" t="str">
            <v>114251005</v>
          </cell>
          <cell r="I9521">
            <v>-800</v>
          </cell>
        </row>
        <row r="9522">
          <cell r="H9522" t="str">
            <v>114251005</v>
          </cell>
          <cell r="I9522">
            <v>-400</v>
          </cell>
        </row>
        <row r="9523">
          <cell r="H9523" t="str">
            <v>114251005</v>
          </cell>
          <cell r="I9523">
            <v>-800</v>
          </cell>
        </row>
        <row r="9524">
          <cell r="H9524" t="str">
            <v>114251005</v>
          </cell>
          <cell r="I9524">
            <v>-800</v>
          </cell>
        </row>
        <row r="9525">
          <cell r="H9525" t="str">
            <v>114251005</v>
          </cell>
          <cell r="I9525">
            <v>-400</v>
          </cell>
        </row>
        <row r="9526">
          <cell r="H9526" t="str">
            <v>114251005</v>
          </cell>
          <cell r="I9526">
            <v>-800</v>
          </cell>
        </row>
        <row r="9527">
          <cell r="H9527" t="str">
            <v>114251005</v>
          </cell>
          <cell r="I9527">
            <v>-400</v>
          </cell>
        </row>
        <row r="9528">
          <cell r="H9528" t="str">
            <v>114251005</v>
          </cell>
          <cell r="I9528">
            <v>-400</v>
          </cell>
        </row>
        <row r="9529">
          <cell r="H9529" t="str">
            <v>114251005</v>
          </cell>
          <cell r="I9529">
            <v>-400</v>
          </cell>
        </row>
        <row r="9530">
          <cell r="H9530" t="str">
            <v>114251005</v>
          </cell>
          <cell r="I9530">
            <v>-400</v>
          </cell>
        </row>
        <row r="9531">
          <cell r="H9531" t="str">
            <v>114251005</v>
          </cell>
          <cell r="I9531">
            <v>-800</v>
          </cell>
        </row>
        <row r="9532">
          <cell r="H9532" t="str">
            <v>114251005</v>
          </cell>
          <cell r="I9532">
            <v>-400</v>
          </cell>
        </row>
        <row r="9533">
          <cell r="H9533" t="str">
            <v>114251005</v>
          </cell>
          <cell r="I9533">
            <v>-800</v>
          </cell>
        </row>
        <row r="9534">
          <cell r="H9534" t="str">
            <v>114251005</v>
          </cell>
          <cell r="I9534">
            <v>-800</v>
          </cell>
        </row>
        <row r="9535">
          <cell r="H9535" t="str">
            <v>114251005</v>
          </cell>
          <cell r="I9535">
            <v>-400</v>
          </cell>
        </row>
        <row r="9536">
          <cell r="H9536" t="str">
            <v>114251005</v>
          </cell>
          <cell r="I9536">
            <v>-400</v>
          </cell>
        </row>
        <row r="9537">
          <cell r="H9537" t="str">
            <v>114251005</v>
          </cell>
          <cell r="I9537">
            <v>-400</v>
          </cell>
        </row>
        <row r="9538">
          <cell r="H9538" t="str">
            <v>114251005</v>
          </cell>
          <cell r="I9538">
            <v>-400</v>
          </cell>
        </row>
        <row r="9539">
          <cell r="H9539" t="str">
            <v>114251005</v>
          </cell>
          <cell r="I9539">
            <v>-400</v>
          </cell>
        </row>
        <row r="9540">
          <cell r="H9540" t="str">
            <v>114251005</v>
          </cell>
          <cell r="I9540">
            <v>-400</v>
          </cell>
        </row>
        <row r="9541">
          <cell r="H9541" t="str">
            <v>114251005</v>
          </cell>
          <cell r="I9541">
            <v>-400</v>
          </cell>
        </row>
        <row r="9542">
          <cell r="H9542" t="str">
            <v>114251005</v>
          </cell>
          <cell r="I9542">
            <v>-1600</v>
          </cell>
        </row>
        <row r="9543">
          <cell r="H9543" t="str">
            <v>114251005</v>
          </cell>
          <cell r="I9543">
            <v>-400</v>
          </cell>
        </row>
        <row r="9544">
          <cell r="H9544" t="str">
            <v>114251005</v>
          </cell>
          <cell r="I9544">
            <v>-400</v>
          </cell>
        </row>
        <row r="9545">
          <cell r="H9545" t="str">
            <v>114251005</v>
          </cell>
          <cell r="I9545">
            <v>-400</v>
          </cell>
        </row>
        <row r="9546">
          <cell r="H9546" t="str">
            <v>114251005</v>
          </cell>
          <cell r="I9546">
            <v>-400</v>
          </cell>
        </row>
        <row r="9547">
          <cell r="H9547" t="str">
            <v>114251005</v>
          </cell>
          <cell r="I9547">
            <v>-400</v>
          </cell>
        </row>
        <row r="9548">
          <cell r="H9548" t="str">
            <v>114251005</v>
          </cell>
          <cell r="I9548">
            <v>-800</v>
          </cell>
        </row>
        <row r="9549">
          <cell r="H9549" t="str">
            <v>114251005</v>
          </cell>
          <cell r="I9549">
            <v>-400</v>
          </cell>
        </row>
        <row r="9550">
          <cell r="H9550" t="str">
            <v>114251005</v>
          </cell>
          <cell r="I9550">
            <v>-400</v>
          </cell>
        </row>
        <row r="9551">
          <cell r="H9551" t="str">
            <v>114251005</v>
          </cell>
          <cell r="I9551">
            <v>-800</v>
          </cell>
        </row>
        <row r="9552">
          <cell r="H9552" t="str">
            <v>114251005</v>
          </cell>
          <cell r="I9552">
            <v>-400</v>
          </cell>
        </row>
        <row r="9553">
          <cell r="H9553" t="str">
            <v>114251005</v>
          </cell>
          <cell r="I9553">
            <v>-400</v>
          </cell>
        </row>
        <row r="9554">
          <cell r="H9554" t="str">
            <v>114251005</v>
          </cell>
          <cell r="I9554">
            <v>-800</v>
          </cell>
        </row>
        <row r="9555">
          <cell r="H9555" t="str">
            <v>114251005</v>
          </cell>
          <cell r="I9555">
            <v>-400</v>
          </cell>
        </row>
        <row r="9556">
          <cell r="H9556" t="str">
            <v>114251005</v>
          </cell>
          <cell r="I9556">
            <v>-400</v>
          </cell>
        </row>
        <row r="9557">
          <cell r="H9557" t="str">
            <v>114251005</v>
          </cell>
          <cell r="I9557">
            <v>-400</v>
          </cell>
        </row>
        <row r="9558">
          <cell r="H9558" t="str">
            <v>114251005</v>
          </cell>
          <cell r="I9558">
            <v>-800</v>
          </cell>
        </row>
        <row r="9559">
          <cell r="H9559" t="str">
            <v>114251005</v>
          </cell>
          <cell r="I9559">
            <v>-800</v>
          </cell>
        </row>
        <row r="9560">
          <cell r="H9560" t="str">
            <v>114251005</v>
          </cell>
          <cell r="I9560">
            <v>-400</v>
          </cell>
        </row>
        <row r="9561">
          <cell r="H9561" t="str">
            <v>114251005</v>
          </cell>
          <cell r="I9561">
            <v>-400</v>
          </cell>
        </row>
        <row r="9562">
          <cell r="H9562" t="str">
            <v>114251005</v>
          </cell>
          <cell r="I9562">
            <v>-800</v>
          </cell>
        </row>
        <row r="9563">
          <cell r="H9563" t="str">
            <v>114251005</v>
          </cell>
          <cell r="I9563">
            <v>-800</v>
          </cell>
        </row>
        <row r="9564">
          <cell r="H9564" t="str">
            <v>114251005</v>
          </cell>
          <cell r="I9564">
            <v>-400</v>
          </cell>
        </row>
        <row r="9565">
          <cell r="H9565" t="str">
            <v>114251005</v>
          </cell>
          <cell r="I9565">
            <v>-800</v>
          </cell>
        </row>
        <row r="9566">
          <cell r="H9566" t="str">
            <v>114251005</v>
          </cell>
          <cell r="I9566">
            <v>-400</v>
          </cell>
        </row>
        <row r="9567">
          <cell r="H9567" t="str">
            <v>114251005</v>
          </cell>
          <cell r="I9567">
            <v>-400</v>
          </cell>
        </row>
        <row r="9568">
          <cell r="H9568" t="str">
            <v>114251005</v>
          </cell>
          <cell r="I9568">
            <v>-400</v>
          </cell>
        </row>
        <row r="9569">
          <cell r="H9569" t="str">
            <v>114251005</v>
          </cell>
          <cell r="I9569">
            <v>-400</v>
          </cell>
        </row>
        <row r="9570">
          <cell r="H9570" t="str">
            <v>114251005</v>
          </cell>
          <cell r="I9570">
            <v>-400</v>
          </cell>
        </row>
        <row r="9571">
          <cell r="H9571" t="str">
            <v>114251005</v>
          </cell>
          <cell r="I9571">
            <v>-400</v>
          </cell>
        </row>
        <row r="9572">
          <cell r="H9572" t="str">
            <v>114251005</v>
          </cell>
          <cell r="I9572">
            <v>-800</v>
          </cell>
        </row>
        <row r="9573">
          <cell r="H9573" t="str">
            <v>114251005</v>
          </cell>
          <cell r="I9573">
            <v>-400</v>
          </cell>
        </row>
        <row r="9574">
          <cell r="H9574" t="str">
            <v>114251005</v>
          </cell>
          <cell r="I9574">
            <v>-400</v>
          </cell>
        </row>
        <row r="9575">
          <cell r="H9575" t="str">
            <v>114251005</v>
          </cell>
          <cell r="I9575">
            <v>-800</v>
          </cell>
        </row>
        <row r="9576">
          <cell r="H9576" t="str">
            <v>114251005</v>
          </cell>
          <cell r="I9576">
            <v>-400</v>
          </cell>
        </row>
        <row r="9577">
          <cell r="H9577" t="str">
            <v>114251005</v>
          </cell>
          <cell r="I9577">
            <v>-400</v>
          </cell>
        </row>
        <row r="9578">
          <cell r="H9578" t="str">
            <v>114251005</v>
          </cell>
          <cell r="I9578">
            <v>-400</v>
          </cell>
        </row>
        <row r="9579">
          <cell r="H9579" t="str">
            <v>114251005</v>
          </cell>
          <cell r="I9579">
            <v>-400</v>
          </cell>
        </row>
        <row r="9580">
          <cell r="H9580" t="str">
            <v>114251005</v>
          </cell>
          <cell r="I9580">
            <v>-800</v>
          </cell>
        </row>
        <row r="9581">
          <cell r="H9581" t="str">
            <v>114251005</v>
          </cell>
          <cell r="I9581">
            <v>-400</v>
          </cell>
        </row>
        <row r="9582">
          <cell r="H9582" t="str">
            <v>114251005</v>
          </cell>
          <cell r="I9582">
            <v>-400</v>
          </cell>
        </row>
        <row r="9583">
          <cell r="H9583" t="str">
            <v>114251005</v>
          </cell>
          <cell r="I9583">
            <v>-800</v>
          </cell>
        </row>
        <row r="9584">
          <cell r="H9584" t="str">
            <v>114251005</v>
          </cell>
          <cell r="I9584">
            <v>-800</v>
          </cell>
        </row>
        <row r="9585">
          <cell r="H9585" t="str">
            <v>114251005</v>
          </cell>
          <cell r="I9585">
            <v>-400</v>
          </cell>
        </row>
        <row r="9586">
          <cell r="H9586" t="str">
            <v>114251005</v>
          </cell>
          <cell r="I9586">
            <v>-800</v>
          </cell>
        </row>
        <row r="9587">
          <cell r="H9587" t="str">
            <v>114251005</v>
          </cell>
          <cell r="I9587">
            <v>-800</v>
          </cell>
        </row>
        <row r="9588">
          <cell r="H9588" t="str">
            <v>114251005</v>
          </cell>
          <cell r="I9588">
            <v>-800</v>
          </cell>
        </row>
        <row r="9589">
          <cell r="H9589" t="str">
            <v>114251005</v>
          </cell>
          <cell r="I9589">
            <v>-400</v>
          </cell>
        </row>
        <row r="9590">
          <cell r="H9590" t="str">
            <v>114251005</v>
          </cell>
          <cell r="I9590">
            <v>-400</v>
          </cell>
        </row>
        <row r="9591">
          <cell r="H9591" t="str">
            <v>114251005</v>
          </cell>
          <cell r="I9591">
            <v>-800</v>
          </cell>
        </row>
        <row r="9592">
          <cell r="H9592" t="str">
            <v>114251005</v>
          </cell>
          <cell r="I9592">
            <v>-1600</v>
          </cell>
        </row>
        <row r="9593">
          <cell r="H9593" t="str">
            <v>114251005</v>
          </cell>
          <cell r="I9593">
            <v>-400</v>
          </cell>
        </row>
        <row r="9594">
          <cell r="H9594" t="str">
            <v>114251005</v>
          </cell>
          <cell r="I9594">
            <v>-800</v>
          </cell>
        </row>
        <row r="9595">
          <cell r="H9595" t="str">
            <v>114251005</v>
          </cell>
          <cell r="I9595">
            <v>-400</v>
          </cell>
        </row>
        <row r="9596">
          <cell r="H9596" t="str">
            <v>114251005</v>
          </cell>
          <cell r="I9596">
            <v>-800</v>
          </cell>
        </row>
        <row r="9597">
          <cell r="H9597" t="str">
            <v>114251005</v>
          </cell>
          <cell r="I9597">
            <v>-400</v>
          </cell>
        </row>
        <row r="9598">
          <cell r="H9598" t="str">
            <v>114251005</v>
          </cell>
          <cell r="I9598">
            <v>-400</v>
          </cell>
        </row>
        <row r="9599">
          <cell r="H9599" t="str">
            <v>114251005</v>
          </cell>
          <cell r="I9599">
            <v>-400</v>
          </cell>
        </row>
        <row r="9600">
          <cell r="H9600" t="str">
            <v>114251005</v>
          </cell>
          <cell r="I9600">
            <v>-400</v>
          </cell>
        </row>
        <row r="9601">
          <cell r="H9601" t="str">
            <v>114251005</v>
          </cell>
          <cell r="I9601">
            <v>-400</v>
          </cell>
        </row>
        <row r="9602">
          <cell r="H9602" t="str">
            <v>114251005</v>
          </cell>
          <cell r="I9602">
            <v>-400</v>
          </cell>
        </row>
        <row r="9603">
          <cell r="H9603" t="str">
            <v>114251005</v>
          </cell>
          <cell r="I9603">
            <v>-400</v>
          </cell>
        </row>
        <row r="9604">
          <cell r="H9604" t="str">
            <v>114251005</v>
          </cell>
          <cell r="I9604">
            <v>-400</v>
          </cell>
        </row>
        <row r="9605">
          <cell r="H9605" t="str">
            <v>114251005</v>
          </cell>
          <cell r="I9605">
            <v>-400</v>
          </cell>
        </row>
        <row r="9606">
          <cell r="H9606" t="str">
            <v>114251005</v>
          </cell>
          <cell r="I9606">
            <v>-400</v>
          </cell>
        </row>
        <row r="9607">
          <cell r="H9607" t="str">
            <v>114251005</v>
          </cell>
          <cell r="I9607">
            <v>-400</v>
          </cell>
        </row>
        <row r="9608">
          <cell r="H9608" t="str">
            <v>114251005</v>
          </cell>
          <cell r="I9608">
            <v>-400</v>
          </cell>
        </row>
        <row r="9609">
          <cell r="H9609" t="str">
            <v>114251005</v>
          </cell>
          <cell r="I9609">
            <v>-400</v>
          </cell>
        </row>
        <row r="9610">
          <cell r="H9610" t="str">
            <v>114251005</v>
          </cell>
          <cell r="I9610">
            <v>-400</v>
          </cell>
        </row>
        <row r="9611">
          <cell r="H9611" t="str">
            <v>114251005</v>
          </cell>
          <cell r="I9611">
            <v>-400</v>
          </cell>
        </row>
        <row r="9612">
          <cell r="H9612" t="str">
            <v>114251005</v>
          </cell>
          <cell r="I9612">
            <v>-400</v>
          </cell>
        </row>
        <row r="9613">
          <cell r="H9613" t="str">
            <v>114251005</v>
          </cell>
          <cell r="I9613">
            <v>-1200</v>
          </cell>
        </row>
        <row r="9614">
          <cell r="H9614" t="str">
            <v>114251005</v>
          </cell>
          <cell r="I9614">
            <v>-400</v>
          </cell>
        </row>
        <row r="9615">
          <cell r="H9615" t="str">
            <v>114251005</v>
          </cell>
          <cell r="I9615">
            <v>-400</v>
          </cell>
        </row>
        <row r="9616">
          <cell r="H9616" t="str">
            <v>114251005</v>
          </cell>
          <cell r="I9616">
            <v>-400</v>
          </cell>
        </row>
        <row r="9617">
          <cell r="H9617" t="str">
            <v>114251005</v>
          </cell>
          <cell r="I9617">
            <v>-400</v>
          </cell>
        </row>
        <row r="9618">
          <cell r="H9618" t="str">
            <v>114251005</v>
          </cell>
          <cell r="I9618">
            <v>-400</v>
          </cell>
        </row>
        <row r="9619">
          <cell r="H9619" t="str">
            <v>114251005</v>
          </cell>
          <cell r="I9619">
            <v>-400</v>
          </cell>
        </row>
        <row r="9620">
          <cell r="H9620" t="str">
            <v>114251005</v>
          </cell>
          <cell r="I9620">
            <v>-400</v>
          </cell>
        </row>
        <row r="9621">
          <cell r="H9621" t="str">
            <v>114251005</v>
          </cell>
          <cell r="I9621">
            <v>-400</v>
          </cell>
        </row>
        <row r="9622">
          <cell r="H9622" t="str">
            <v>114251005</v>
          </cell>
          <cell r="I9622">
            <v>-800</v>
          </cell>
        </row>
        <row r="9623">
          <cell r="H9623" t="str">
            <v>114251005</v>
          </cell>
          <cell r="I9623">
            <v>-400</v>
          </cell>
        </row>
        <row r="9624">
          <cell r="H9624" t="str">
            <v>114251005</v>
          </cell>
          <cell r="I9624">
            <v>-400</v>
          </cell>
        </row>
        <row r="9625">
          <cell r="H9625" t="str">
            <v>114251005</v>
          </cell>
          <cell r="I9625">
            <v>-800</v>
          </cell>
        </row>
        <row r="9626">
          <cell r="H9626" t="str">
            <v>114251005</v>
          </cell>
          <cell r="I9626">
            <v>-400</v>
          </cell>
        </row>
        <row r="9627">
          <cell r="H9627" t="str">
            <v>114251005</v>
          </cell>
          <cell r="I9627">
            <v>-400</v>
          </cell>
        </row>
        <row r="9628">
          <cell r="H9628" t="str">
            <v>114251005</v>
          </cell>
          <cell r="I9628">
            <v>-400</v>
          </cell>
        </row>
        <row r="9629">
          <cell r="H9629" t="str">
            <v>114251005</v>
          </cell>
          <cell r="I9629">
            <v>-400</v>
          </cell>
        </row>
        <row r="9630">
          <cell r="H9630" t="str">
            <v>114251005</v>
          </cell>
          <cell r="I9630">
            <v>-400</v>
          </cell>
        </row>
        <row r="9631">
          <cell r="H9631" t="str">
            <v>114251005</v>
          </cell>
          <cell r="I9631">
            <v>-400</v>
          </cell>
        </row>
        <row r="9632">
          <cell r="H9632" t="str">
            <v>114251005</v>
          </cell>
          <cell r="I9632">
            <v>-800</v>
          </cell>
        </row>
        <row r="9633">
          <cell r="H9633" t="str">
            <v>114251005</v>
          </cell>
          <cell r="I9633">
            <v>-400</v>
          </cell>
        </row>
        <row r="9634">
          <cell r="H9634" t="str">
            <v>114251005</v>
          </cell>
          <cell r="I9634">
            <v>-400</v>
          </cell>
        </row>
        <row r="9635">
          <cell r="H9635" t="str">
            <v>114251005</v>
          </cell>
          <cell r="I9635">
            <v>-800</v>
          </cell>
        </row>
        <row r="9636">
          <cell r="H9636" t="str">
            <v>114251005</v>
          </cell>
          <cell r="I9636">
            <v>-400</v>
          </cell>
        </row>
        <row r="9637">
          <cell r="H9637" t="str">
            <v>114251005</v>
          </cell>
          <cell r="I9637">
            <v>-400</v>
          </cell>
        </row>
        <row r="9638">
          <cell r="H9638" t="str">
            <v>114251005</v>
          </cell>
          <cell r="I9638">
            <v>-400</v>
          </cell>
        </row>
        <row r="9639">
          <cell r="H9639" t="str">
            <v>114251005</v>
          </cell>
          <cell r="I9639">
            <v>-400</v>
          </cell>
        </row>
        <row r="9640">
          <cell r="H9640" t="str">
            <v>114251005</v>
          </cell>
          <cell r="I9640">
            <v>-400</v>
          </cell>
        </row>
        <row r="9641">
          <cell r="H9641" t="str">
            <v>114251005</v>
          </cell>
          <cell r="I9641">
            <v>-800</v>
          </cell>
        </row>
        <row r="9642">
          <cell r="H9642" t="str">
            <v>114251005</v>
          </cell>
          <cell r="I9642">
            <v>-400</v>
          </cell>
        </row>
        <row r="9643">
          <cell r="H9643" t="str">
            <v>114251005</v>
          </cell>
          <cell r="I9643">
            <v>-800</v>
          </cell>
        </row>
        <row r="9644">
          <cell r="H9644" t="str">
            <v>114251005</v>
          </cell>
          <cell r="I9644">
            <v>-400</v>
          </cell>
        </row>
        <row r="9645">
          <cell r="H9645" t="str">
            <v>114251005</v>
          </cell>
          <cell r="I9645">
            <v>-400</v>
          </cell>
        </row>
        <row r="9646">
          <cell r="H9646" t="str">
            <v>114251005</v>
          </cell>
          <cell r="I9646">
            <v>-400</v>
          </cell>
        </row>
        <row r="9647">
          <cell r="H9647" t="str">
            <v>114251005</v>
          </cell>
          <cell r="I9647">
            <v>-800</v>
          </cell>
        </row>
        <row r="9648">
          <cell r="H9648" t="str">
            <v>114251005</v>
          </cell>
          <cell r="I9648">
            <v>-400</v>
          </cell>
        </row>
        <row r="9649">
          <cell r="H9649" t="str">
            <v>114251005</v>
          </cell>
          <cell r="I9649">
            <v>-400</v>
          </cell>
        </row>
        <row r="9650">
          <cell r="H9650" t="str">
            <v>114251005</v>
          </cell>
          <cell r="I9650">
            <v>-400</v>
          </cell>
        </row>
        <row r="9651">
          <cell r="H9651" t="str">
            <v>114251005</v>
          </cell>
          <cell r="I9651">
            <v>-400</v>
          </cell>
        </row>
        <row r="9652">
          <cell r="H9652" t="str">
            <v>114251005</v>
          </cell>
          <cell r="I9652">
            <v>-400</v>
          </cell>
        </row>
        <row r="9653">
          <cell r="H9653" t="str">
            <v>114251005</v>
          </cell>
          <cell r="I9653">
            <v>-400</v>
          </cell>
        </row>
        <row r="9654">
          <cell r="H9654" t="str">
            <v>114251005</v>
          </cell>
          <cell r="I9654">
            <v>-400</v>
          </cell>
        </row>
        <row r="9655">
          <cell r="H9655" t="str">
            <v>114251005</v>
          </cell>
          <cell r="I9655">
            <v>-800</v>
          </cell>
        </row>
        <row r="9656">
          <cell r="H9656" t="str">
            <v>114251005</v>
          </cell>
          <cell r="I9656">
            <v>-400</v>
          </cell>
        </row>
        <row r="9657">
          <cell r="H9657" t="str">
            <v>114251005</v>
          </cell>
          <cell r="I9657">
            <v>-400</v>
          </cell>
        </row>
        <row r="9658">
          <cell r="H9658" t="str">
            <v>114251005</v>
          </cell>
          <cell r="I9658">
            <v>-800</v>
          </cell>
        </row>
        <row r="9659">
          <cell r="H9659" t="str">
            <v>114251005</v>
          </cell>
          <cell r="I9659">
            <v>-400</v>
          </cell>
        </row>
        <row r="9660">
          <cell r="H9660" t="str">
            <v>114251005</v>
          </cell>
          <cell r="I9660">
            <v>-400</v>
          </cell>
        </row>
        <row r="9661">
          <cell r="H9661" t="str">
            <v>114251005</v>
          </cell>
          <cell r="I9661">
            <v>-400</v>
          </cell>
        </row>
        <row r="9662">
          <cell r="H9662" t="str">
            <v>114251005</v>
          </cell>
          <cell r="I9662">
            <v>-400</v>
          </cell>
        </row>
        <row r="9663">
          <cell r="H9663" t="str">
            <v>114251005</v>
          </cell>
          <cell r="I9663">
            <v>-400</v>
          </cell>
        </row>
        <row r="9664">
          <cell r="H9664" t="str">
            <v>114251005</v>
          </cell>
          <cell r="I9664">
            <v>-400</v>
          </cell>
        </row>
        <row r="9665">
          <cell r="H9665" t="str">
            <v>114251005</v>
          </cell>
          <cell r="I9665">
            <v>-400</v>
          </cell>
        </row>
        <row r="9666">
          <cell r="H9666" t="str">
            <v>114251005</v>
          </cell>
          <cell r="I9666">
            <v>-400</v>
          </cell>
        </row>
        <row r="9667">
          <cell r="H9667" t="str">
            <v>114251005</v>
          </cell>
          <cell r="I9667">
            <v>-400</v>
          </cell>
        </row>
        <row r="9668">
          <cell r="H9668" t="str">
            <v>114251005</v>
          </cell>
          <cell r="I9668">
            <v>-400</v>
          </cell>
        </row>
        <row r="9669">
          <cell r="H9669" t="str">
            <v>114251005</v>
          </cell>
          <cell r="I9669">
            <v>-400</v>
          </cell>
        </row>
        <row r="9670">
          <cell r="H9670" t="str">
            <v>114251005</v>
          </cell>
          <cell r="I9670">
            <v>-400</v>
          </cell>
        </row>
        <row r="9671">
          <cell r="H9671" t="str">
            <v>114251005</v>
          </cell>
          <cell r="I9671">
            <v>-400</v>
          </cell>
        </row>
        <row r="9672">
          <cell r="H9672" t="str">
            <v>114251005</v>
          </cell>
          <cell r="I9672">
            <v>-400</v>
          </cell>
        </row>
        <row r="9673">
          <cell r="H9673" t="str">
            <v>114251005</v>
          </cell>
          <cell r="I9673">
            <v>-400</v>
          </cell>
        </row>
        <row r="9674">
          <cell r="H9674" t="str">
            <v>114251005</v>
          </cell>
          <cell r="I9674">
            <v>-800</v>
          </cell>
        </row>
        <row r="9675">
          <cell r="H9675" t="str">
            <v>114251005</v>
          </cell>
          <cell r="I9675">
            <v>-400</v>
          </cell>
        </row>
        <row r="9676">
          <cell r="H9676" t="str">
            <v>114251005</v>
          </cell>
          <cell r="I9676">
            <v>-800</v>
          </cell>
        </row>
        <row r="9677">
          <cell r="H9677" t="str">
            <v>114251005</v>
          </cell>
          <cell r="I9677">
            <v>-400</v>
          </cell>
        </row>
        <row r="9678">
          <cell r="H9678" t="str">
            <v>114251005</v>
          </cell>
          <cell r="I9678">
            <v>-800</v>
          </cell>
        </row>
        <row r="9679">
          <cell r="H9679" t="str">
            <v>114251005</v>
          </cell>
          <cell r="I9679">
            <v>-400</v>
          </cell>
        </row>
        <row r="9680">
          <cell r="H9680" t="str">
            <v>114251005</v>
          </cell>
          <cell r="I9680">
            <v>-400</v>
          </cell>
        </row>
        <row r="9681">
          <cell r="H9681" t="str">
            <v>114251005</v>
          </cell>
          <cell r="I9681">
            <v>-400</v>
          </cell>
        </row>
        <row r="9682">
          <cell r="H9682" t="str">
            <v>114251005</v>
          </cell>
          <cell r="I9682">
            <v>-400</v>
          </cell>
        </row>
        <row r="9683">
          <cell r="H9683" t="str">
            <v>114251005</v>
          </cell>
          <cell r="I9683">
            <v>-400</v>
          </cell>
        </row>
        <row r="9684">
          <cell r="H9684" t="str">
            <v>114251005</v>
          </cell>
          <cell r="I9684">
            <v>-800</v>
          </cell>
        </row>
        <row r="9685">
          <cell r="H9685" t="str">
            <v>114251005</v>
          </cell>
          <cell r="I9685">
            <v>-400</v>
          </cell>
        </row>
        <row r="9686">
          <cell r="H9686" t="str">
            <v>114251005</v>
          </cell>
          <cell r="I9686">
            <v>-800</v>
          </cell>
        </row>
        <row r="9687">
          <cell r="H9687" t="str">
            <v>114251005</v>
          </cell>
          <cell r="I9687">
            <v>-800</v>
          </cell>
        </row>
        <row r="9688">
          <cell r="H9688" t="str">
            <v>114251005</v>
          </cell>
          <cell r="I9688">
            <v>-1600</v>
          </cell>
        </row>
        <row r="9689">
          <cell r="H9689" t="str">
            <v>114251005</v>
          </cell>
          <cell r="I9689">
            <v>-800</v>
          </cell>
        </row>
        <row r="9690">
          <cell r="H9690" t="str">
            <v>114251005</v>
          </cell>
          <cell r="I9690">
            <v>-800</v>
          </cell>
        </row>
        <row r="9691">
          <cell r="H9691" t="str">
            <v>114251005</v>
          </cell>
          <cell r="I9691">
            <v>-400</v>
          </cell>
        </row>
        <row r="9692">
          <cell r="H9692" t="str">
            <v>114251005</v>
          </cell>
          <cell r="I9692">
            <v>-400</v>
          </cell>
        </row>
        <row r="9693">
          <cell r="H9693" t="str">
            <v>114251005</v>
          </cell>
          <cell r="I9693">
            <v>-400</v>
          </cell>
        </row>
        <row r="9694">
          <cell r="H9694" t="str">
            <v>114251005</v>
          </cell>
          <cell r="I9694">
            <v>396777</v>
          </cell>
        </row>
        <row r="9695">
          <cell r="H9695" t="str">
            <v>114251005</v>
          </cell>
          <cell r="I9695">
            <v>-363938</v>
          </cell>
        </row>
        <row r="9696">
          <cell r="H9696" t="str">
            <v>114251005</v>
          </cell>
          <cell r="I9696">
            <v>-403049</v>
          </cell>
        </row>
        <row r="9697">
          <cell r="H9697" t="str">
            <v>114251005</v>
          </cell>
          <cell r="I9697">
            <v>-800</v>
          </cell>
        </row>
        <row r="9698">
          <cell r="H9698" t="str">
            <v>114251005</v>
          </cell>
          <cell r="I9698">
            <v>-320</v>
          </cell>
        </row>
        <row r="9699">
          <cell r="H9699" t="str">
            <v>114251005</v>
          </cell>
          <cell r="I9699">
            <v>-320</v>
          </cell>
        </row>
        <row r="9700">
          <cell r="H9700" t="str">
            <v>685251005</v>
          </cell>
          <cell r="I9700">
            <v>274602</v>
          </cell>
        </row>
        <row r="9701">
          <cell r="H9701" t="str">
            <v>685251005</v>
          </cell>
          <cell r="I9701">
            <v>-529902</v>
          </cell>
        </row>
        <row r="9702">
          <cell r="H9702" t="str">
            <v>101251010</v>
          </cell>
          <cell r="I9702">
            <v>-12000</v>
          </cell>
        </row>
        <row r="9703">
          <cell r="H9703" t="str">
            <v>101251010</v>
          </cell>
          <cell r="I9703">
            <v>-28000</v>
          </cell>
        </row>
        <row r="9704">
          <cell r="H9704" t="str">
            <v>101251010</v>
          </cell>
          <cell r="I9704">
            <v>-17000</v>
          </cell>
        </row>
        <row r="9705">
          <cell r="H9705" t="str">
            <v>101251010</v>
          </cell>
          <cell r="I9705">
            <v>80546</v>
          </cell>
        </row>
        <row r="9706">
          <cell r="H9706" t="str">
            <v>101251010</v>
          </cell>
          <cell r="I9706">
            <v>-9000</v>
          </cell>
        </row>
        <row r="9707">
          <cell r="H9707" t="str">
            <v>101251010</v>
          </cell>
          <cell r="I9707">
            <v>-9000</v>
          </cell>
        </row>
        <row r="9708">
          <cell r="H9708" t="str">
            <v>101251010</v>
          </cell>
          <cell r="I9708">
            <v>-21000</v>
          </cell>
        </row>
        <row r="9709">
          <cell r="H9709" t="str">
            <v>101251010</v>
          </cell>
          <cell r="I9709">
            <v>-16000</v>
          </cell>
        </row>
        <row r="9710">
          <cell r="H9710" t="str">
            <v>101251010</v>
          </cell>
          <cell r="I9710">
            <v>-12000</v>
          </cell>
        </row>
        <row r="9711">
          <cell r="H9711" t="str">
            <v>101251010</v>
          </cell>
          <cell r="I9711">
            <v>-40000</v>
          </cell>
        </row>
        <row r="9712">
          <cell r="H9712" t="str">
            <v>101251010</v>
          </cell>
          <cell r="I9712">
            <v>-13546</v>
          </cell>
        </row>
        <row r="9713">
          <cell r="H9713" t="str">
            <v>102251010</v>
          </cell>
          <cell r="I9713">
            <v>-8182</v>
          </cell>
        </row>
        <row r="9714">
          <cell r="H9714" t="str">
            <v>102251010</v>
          </cell>
          <cell r="I9714">
            <v>-5455</v>
          </cell>
        </row>
        <row r="9715">
          <cell r="H9715" t="str">
            <v>102251010</v>
          </cell>
          <cell r="I9715">
            <v>8182</v>
          </cell>
        </row>
        <row r="9716">
          <cell r="H9716" t="str">
            <v>102251010</v>
          </cell>
          <cell r="I9716">
            <v>-8182</v>
          </cell>
        </row>
        <row r="9717">
          <cell r="H9717" t="str">
            <v>102251010</v>
          </cell>
          <cell r="I9717">
            <v>-4546</v>
          </cell>
        </row>
        <row r="9718">
          <cell r="H9718" t="str">
            <v>107251010</v>
          </cell>
          <cell r="I9718">
            <v>-152640</v>
          </cell>
        </row>
        <row r="9719">
          <cell r="H9719" t="str">
            <v>107251010</v>
          </cell>
          <cell r="I9719">
            <v>76320</v>
          </cell>
        </row>
        <row r="9720">
          <cell r="H9720" t="str">
            <v>685251010</v>
          </cell>
          <cell r="I9720">
            <v>-267276</v>
          </cell>
        </row>
        <row r="9721">
          <cell r="H9721" t="str">
            <v>685251010</v>
          </cell>
          <cell r="I9721">
            <v>139952</v>
          </cell>
        </row>
        <row r="9722">
          <cell r="H9722" t="str">
            <v>1122515</v>
          </cell>
          <cell r="I9722">
            <v>-252000</v>
          </cell>
        </row>
        <row r="9723">
          <cell r="H9723" t="str">
            <v>1132515</v>
          </cell>
          <cell r="I9723">
            <v>-3788000</v>
          </cell>
        </row>
        <row r="9724">
          <cell r="H9724" t="str">
            <v>11225150500008911800226</v>
          </cell>
          <cell r="I9724">
            <v>-252000</v>
          </cell>
        </row>
        <row r="9725">
          <cell r="H9725" t="str">
            <v>11325150500008000971766</v>
          </cell>
          <cell r="I9725">
            <v>-3788000</v>
          </cell>
        </row>
        <row r="9726">
          <cell r="H9726" t="str">
            <v>6852595</v>
          </cell>
          <cell r="I9726">
            <v>-487330000</v>
          </cell>
        </row>
        <row r="9727">
          <cell r="H9727" t="str">
            <v>68525958500008001972684</v>
          </cell>
          <cell r="I9727">
            <v>-487330000</v>
          </cell>
        </row>
        <row r="9728">
          <cell r="H9728" t="str">
            <v>68526</v>
          </cell>
          <cell r="I9728">
            <v>-4053977067.75</v>
          </cell>
        </row>
        <row r="9729">
          <cell r="H9729" t="str">
            <v>6852605</v>
          </cell>
          <cell r="I9729">
            <v>-2185335991.5999999</v>
          </cell>
        </row>
        <row r="9730">
          <cell r="H9730" t="str">
            <v>685260505</v>
          </cell>
          <cell r="I9730">
            <v>-526722467.60000002</v>
          </cell>
        </row>
        <row r="9731">
          <cell r="H9731" t="str">
            <v>685260515</v>
          </cell>
          <cell r="I9731">
            <v>-1230939550</v>
          </cell>
        </row>
        <row r="9732">
          <cell r="H9732" t="str">
            <v>685260520</v>
          </cell>
          <cell r="I9732">
            <v>-427673974</v>
          </cell>
        </row>
        <row r="9733">
          <cell r="H9733" t="str">
            <v>6852610</v>
          </cell>
          <cell r="I9733">
            <v>-433825454.05000001</v>
          </cell>
        </row>
        <row r="9734">
          <cell r="H9734" t="str">
            <v>685261005</v>
          </cell>
          <cell r="I9734">
            <v>-122193939</v>
          </cell>
        </row>
        <row r="9735">
          <cell r="H9735" t="str">
            <v>685261015</v>
          </cell>
          <cell r="I9735">
            <v>-68541185.049999997</v>
          </cell>
        </row>
        <row r="9736">
          <cell r="H9736" t="str">
            <v>68526105000000003042280</v>
          </cell>
          <cell r="I9736">
            <v>-3842978</v>
          </cell>
        </row>
        <row r="9737">
          <cell r="H9737" t="str">
            <v>68526105000000004913659</v>
          </cell>
          <cell r="I9737">
            <v>-1867679</v>
          </cell>
        </row>
        <row r="9738">
          <cell r="H9738" t="str">
            <v>68526105000000007686113</v>
          </cell>
          <cell r="I9738">
            <v>-1842328</v>
          </cell>
        </row>
        <row r="9739">
          <cell r="H9739" t="str">
            <v>68526105000000007687143</v>
          </cell>
          <cell r="I9739">
            <v>-537345</v>
          </cell>
        </row>
        <row r="9740">
          <cell r="H9740" t="str">
            <v>685261060</v>
          </cell>
          <cell r="I9740">
            <v>-235000000</v>
          </cell>
        </row>
        <row r="9741">
          <cell r="H9741" t="str">
            <v>6852648</v>
          </cell>
          <cell r="I9741">
            <v>-1434815622.0999999</v>
          </cell>
        </row>
        <row r="9742">
          <cell r="H9742" t="str">
            <v>685264818</v>
          </cell>
          <cell r="I9742">
            <v>-606333355</v>
          </cell>
        </row>
        <row r="9743">
          <cell r="H9743" t="str">
            <v>685264824</v>
          </cell>
          <cell r="I9743">
            <v>-30251981</v>
          </cell>
        </row>
        <row r="9744">
          <cell r="H9744" t="str">
            <v>685264827</v>
          </cell>
          <cell r="I9744">
            <v>-40000000</v>
          </cell>
        </row>
        <row r="9745">
          <cell r="H9745" t="str">
            <v>685264833</v>
          </cell>
          <cell r="I9745">
            <v>-150000000</v>
          </cell>
        </row>
        <row r="9746">
          <cell r="H9746" t="str">
            <v>685264842</v>
          </cell>
          <cell r="I9746">
            <v>-200000000</v>
          </cell>
        </row>
        <row r="9747">
          <cell r="H9747" t="str">
            <v>685264845</v>
          </cell>
          <cell r="I9747">
            <v>-30000000</v>
          </cell>
        </row>
        <row r="9748">
          <cell r="H9748" t="str">
            <v>685264851</v>
          </cell>
          <cell r="I9748">
            <v>-78230286.099999994</v>
          </cell>
        </row>
        <row r="9749">
          <cell r="H9749" t="str">
            <v>685264854</v>
          </cell>
          <cell r="I9749">
            <v>-100000000</v>
          </cell>
        </row>
        <row r="9750">
          <cell r="H9750" t="str">
            <v>685264895</v>
          </cell>
          <cell r="I9750">
            <v>-200000000</v>
          </cell>
        </row>
        <row r="9751">
          <cell r="H9751" t="str">
            <v>10127</v>
          </cell>
          <cell r="I9751">
            <v>-6202725815.7737999</v>
          </cell>
        </row>
        <row r="9752">
          <cell r="H9752" t="str">
            <v>10227</v>
          </cell>
          <cell r="I9752">
            <v>-4639565117.3599997</v>
          </cell>
        </row>
        <row r="9753">
          <cell r="H9753" t="str">
            <v>10327</v>
          </cell>
          <cell r="I9753">
            <v>-1620326537.8</v>
          </cell>
        </row>
        <row r="9754">
          <cell r="H9754" t="str">
            <v>10427</v>
          </cell>
          <cell r="I9754">
            <v>-79670444.010000005</v>
          </cell>
        </row>
        <row r="9755">
          <cell r="H9755" t="str">
            <v>10527</v>
          </cell>
          <cell r="I9755">
            <v>-1939831573</v>
          </cell>
        </row>
        <row r="9756">
          <cell r="H9756" t="str">
            <v>10727</v>
          </cell>
          <cell r="I9756">
            <v>-528605227.87</v>
          </cell>
        </row>
        <row r="9757">
          <cell r="H9757" t="str">
            <v>10827</v>
          </cell>
          <cell r="I9757">
            <v>-574098832.51999998</v>
          </cell>
        </row>
        <row r="9758">
          <cell r="H9758" t="str">
            <v>10927</v>
          </cell>
          <cell r="I9758">
            <v>-951934048</v>
          </cell>
        </row>
        <row r="9759">
          <cell r="H9759" t="str">
            <v>11027</v>
          </cell>
          <cell r="I9759">
            <v>-1202898120.3499999</v>
          </cell>
        </row>
        <row r="9760">
          <cell r="H9760" t="str">
            <v>11127</v>
          </cell>
          <cell r="I9760">
            <v>-1562028108.4200001</v>
          </cell>
        </row>
        <row r="9761">
          <cell r="H9761" t="str">
            <v>11227</v>
          </cell>
          <cell r="I9761">
            <v>-84029029.040000007</v>
          </cell>
        </row>
        <row r="9762">
          <cell r="H9762" t="str">
            <v>11327</v>
          </cell>
          <cell r="I9762">
            <v>-532515111.79000002</v>
          </cell>
        </row>
        <row r="9763">
          <cell r="H9763" t="str">
            <v>11427</v>
          </cell>
          <cell r="I9763">
            <v>-1350903399.4400001</v>
          </cell>
        </row>
        <row r="9764">
          <cell r="H9764" t="str">
            <v>68527</v>
          </cell>
          <cell r="I9764">
            <v>18135164503.049999</v>
          </cell>
        </row>
        <row r="9765">
          <cell r="H9765" t="str">
            <v>1012705</v>
          </cell>
          <cell r="I9765">
            <v>-6137329604.8500004</v>
          </cell>
        </row>
        <row r="9766">
          <cell r="H9766" t="str">
            <v>1022705</v>
          </cell>
          <cell r="I9766">
            <v>-4616678724.3599997</v>
          </cell>
        </row>
        <row r="9767">
          <cell r="H9767" t="str">
            <v>1032705</v>
          </cell>
          <cell r="I9767">
            <v>-1609581221</v>
          </cell>
        </row>
        <row r="9768">
          <cell r="H9768" t="str">
            <v>1042705</v>
          </cell>
          <cell r="I9768">
            <v>-67377512.010000005</v>
          </cell>
        </row>
        <row r="9769">
          <cell r="H9769" t="str">
            <v>1052705</v>
          </cell>
          <cell r="I9769">
            <v>-1924246575</v>
          </cell>
        </row>
        <row r="9770">
          <cell r="H9770" t="str">
            <v>1072705</v>
          </cell>
          <cell r="I9770">
            <v>-517851876.87</v>
          </cell>
        </row>
        <row r="9771">
          <cell r="H9771" t="str">
            <v>1082705</v>
          </cell>
          <cell r="I9771">
            <v>-561165185.51999998</v>
          </cell>
        </row>
        <row r="9772">
          <cell r="H9772" t="str">
            <v>1092705</v>
          </cell>
          <cell r="I9772">
            <v>-938893852.04999995</v>
          </cell>
        </row>
        <row r="9773">
          <cell r="H9773" t="str">
            <v>1102705</v>
          </cell>
          <cell r="I9773">
            <v>-1191670397.3499999</v>
          </cell>
        </row>
        <row r="9774">
          <cell r="H9774" t="str">
            <v>1112705</v>
          </cell>
          <cell r="I9774">
            <v>-1454522751.46</v>
          </cell>
        </row>
        <row r="9775">
          <cell r="H9775" t="str">
            <v>1122705</v>
          </cell>
          <cell r="I9775">
            <v>-72139205.040000007</v>
          </cell>
        </row>
        <row r="9776">
          <cell r="H9776" t="str">
            <v>1132705</v>
          </cell>
          <cell r="I9776">
            <v>-521540930.79000002</v>
          </cell>
        </row>
        <row r="9777">
          <cell r="H9777" t="str">
            <v>1142705</v>
          </cell>
          <cell r="I9777">
            <v>-1343136870.4400001</v>
          </cell>
        </row>
        <row r="9778">
          <cell r="H9778" t="str">
            <v>6852705</v>
          </cell>
          <cell r="I9778">
            <v>20957655701.740002</v>
          </cell>
        </row>
        <row r="9779">
          <cell r="H9779" t="str">
            <v>101270505</v>
          </cell>
          <cell r="I9779">
            <v>-7347965246.3000002</v>
          </cell>
        </row>
        <row r="9780">
          <cell r="H9780" t="str">
            <v>102270505</v>
          </cell>
          <cell r="I9780">
            <v>-3220555899.8699999</v>
          </cell>
        </row>
        <row r="9781">
          <cell r="H9781" t="str">
            <v>103270505</v>
          </cell>
          <cell r="I9781">
            <v>-1275096415</v>
          </cell>
        </row>
        <row r="9782">
          <cell r="H9782" t="str">
            <v>104270505</v>
          </cell>
          <cell r="I9782">
            <v>287118286.99000001</v>
          </cell>
        </row>
        <row r="9783">
          <cell r="H9783" t="str">
            <v>105270505</v>
          </cell>
          <cell r="I9783">
            <v>-1169571493</v>
          </cell>
        </row>
        <row r="9784">
          <cell r="H9784" t="str">
            <v>107270505</v>
          </cell>
          <cell r="I9784">
            <v>-333099515.87</v>
          </cell>
        </row>
        <row r="9785">
          <cell r="H9785" t="str">
            <v>108270505</v>
          </cell>
          <cell r="I9785">
            <v>-421983067.51999998</v>
          </cell>
        </row>
        <row r="9786">
          <cell r="H9786" t="str">
            <v>109270505</v>
          </cell>
          <cell r="I9786">
            <v>-666962919</v>
          </cell>
        </row>
        <row r="9787">
          <cell r="H9787" t="str">
            <v>110270505</v>
          </cell>
          <cell r="I9787">
            <v>-208055773.63</v>
          </cell>
        </row>
        <row r="9788">
          <cell r="H9788" t="str">
            <v>111270505</v>
          </cell>
          <cell r="I9788">
            <v>-1557348800</v>
          </cell>
        </row>
        <row r="9789">
          <cell r="H9789" t="str">
            <v>112270505</v>
          </cell>
          <cell r="I9789">
            <v>77520219.200000003</v>
          </cell>
        </row>
        <row r="9790">
          <cell r="H9790" t="str">
            <v>113270505</v>
          </cell>
          <cell r="I9790">
            <v>-331010951.99000001</v>
          </cell>
        </row>
        <row r="9791">
          <cell r="H9791" t="str">
            <v>114270505</v>
          </cell>
          <cell r="I9791">
            <v>-217675714.44</v>
          </cell>
        </row>
        <row r="9792">
          <cell r="H9792" t="str">
            <v>685270505</v>
          </cell>
          <cell r="I9792">
            <v>16384687290.43</v>
          </cell>
        </row>
        <row r="9793">
          <cell r="H9793" t="str">
            <v>10227050505</v>
          </cell>
          <cell r="I9793">
            <v>220541040</v>
          </cell>
        </row>
        <row r="9794">
          <cell r="H9794" t="str">
            <v>10327050505</v>
          </cell>
          <cell r="I9794">
            <v>26298847</v>
          </cell>
        </row>
        <row r="9795">
          <cell r="H9795" t="str">
            <v>10427050505</v>
          </cell>
          <cell r="I9795">
            <v>1061903361</v>
          </cell>
        </row>
        <row r="9796">
          <cell r="H9796" t="str">
            <v>10527050505</v>
          </cell>
          <cell r="I9796">
            <v>115432329</v>
          </cell>
        </row>
        <row r="9797">
          <cell r="H9797" t="str">
            <v>10727050505</v>
          </cell>
          <cell r="I9797">
            <v>-11174691.869999999</v>
          </cell>
        </row>
        <row r="9798">
          <cell r="H9798" t="str">
            <v>10827050505</v>
          </cell>
          <cell r="I9798">
            <v>344771056.48000002</v>
          </cell>
        </row>
        <row r="9799">
          <cell r="H9799" t="str">
            <v>10927050505</v>
          </cell>
          <cell r="I9799">
            <v>874129892</v>
          </cell>
        </row>
        <row r="9800">
          <cell r="H9800" t="str">
            <v>11027050505</v>
          </cell>
          <cell r="I9800">
            <v>131856965</v>
          </cell>
        </row>
        <row r="9801">
          <cell r="H9801" t="str">
            <v>11127050505</v>
          </cell>
          <cell r="I9801">
            <v>-161328193</v>
          </cell>
        </row>
        <row r="9802">
          <cell r="H9802" t="str">
            <v>11227050505</v>
          </cell>
          <cell r="I9802">
            <v>-75554378</v>
          </cell>
        </row>
        <row r="9803">
          <cell r="H9803" t="str">
            <v>11327050505</v>
          </cell>
          <cell r="I9803">
            <v>630324104</v>
          </cell>
        </row>
        <row r="9804">
          <cell r="H9804" t="str">
            <v>11427050505</v>
          </cell>
          <cell r="I9804">
            <v>207811259.34999999</v>
          </cell>
        </row>
        <row r="9805">
          <cell r="H9805" t="str">
            <v>68527050505</v>
          </cell>
          <cell r="I9805">
            <v>3982953655.3400002</v>
          </cell>
        </row>
        <row r="9806">
          <cell r="H9806" t="str">
            <v>10127050510</v>
          </cell>
          <cell r="I9806">
            <v>-220541040</v>
          </cell>
        </row>
        <row r="9807">
          <cell r="H9807" t="str">
            <v>10327050510</v>
          </cell>
          <cell r="I9807">
            <v>87806334</v>
          </cell>
        </row>
        <row r="9808">
          <cell r="H9808" t="str">
            <v>10427050510</v>
          </cell>
          <cell r="I9808">
            <v>98532408</v>
          </cell>
        </row>
        <row r="9809">
          <cell r="H9809" t="str">
            <v>10527050510</v>
          </cell>
          <cell r="I9809">
            <v>-111584114</v>
          </cell>
        </row>
        <row r="9810">
          <cell r="H9810" t="str">
            <v>10727050510</v>
          </cell>
          <cell r="I9810">
            <v>-1470000</v>
          </cell>
        </row>
        <row r="9811">
          <cell r="H9811" t="str">
            <v>10827050510</v>
          </cell>
          <cell r="I9811">
            <v>-18012520</v>
          </cell>
        </row>
        <row r="9812">
          <cell r="H9812" t="str">
            <v>10927050510</v>
          </cell>
          <cell r="I9812">
            <v>5511968</v>
          </cell>
        </row>
        <row r="9813">
          <cell r="H9813" t="str">
            <v>11027050510</v>
          </cell>
          <cell r="I9813">
            <v>8515781</v>
          </cell>
        </row>
        <row r="9814">
          <cell r="H9814" t="str">
            <v>11127050510</v>
          </cell>
          <cell r="I9814">
            <v>-24677581</v>
          </cell>
        </row>
        <row r="9815">
          <cell r="H9815" t="str">
            <v>11227050510</v>
          </cell>
          <cell r="I9815">
            <v>877049066.20000005</v>
          </cell>
        </row>
        <row r="9816">
          <cell r="H9816" t="str">
            <v>11327050510</v>
          </cell>
          <cell r="I9816">
            <v>-10892807</v>
          </cell>
        </row>
        <row r="9817">
          <cell r="H9817" t="str">
            <v>11427050510</v>
          </cell>
          <cell r="I9817">
            <v>-104610397</v>
          </cell>
        </row>
        <row r="9818">
          <cell r="H9818" t="str">
            <v>68527050510</v>
          </cell>
          <cell r="I9818">
            <v>2634928801.6700001</v>
          </cell>
        </row>
        <row r="9819">
          <cell r="H9819" t="str">
            <v>10127050515</v>
          </cell>
          <cell r="I9819">
            <v>-26298847</v>
          </cell>
        </row>
        <row r="9820">
          <cell r="H9820" t="str">
            <v>10227050515</v>
          </cell>
          <cell r="I9820">
            <v>-87806334</v>
          </cell>
        </row>
        <row r="9821">
          <cell r="H9821" t="str">
            <v>10427050515</v>
          </cell>
          <cell r="I9821">
            <v>43188000</v>
          </cell>
        </row>
        <row r="9822">
          <cell r="H9822" t="str">
            <v>10527050515</v>
          </cell>
          <cell r="I9822">
            <v>-1701500</v>
          </cell>
        </row>
        <row r="9823">
          <cell r="H9823" t="str">
            <v>10727050515</v>
          </cell>
          <cell r="I9823">
            <v>1710000</v>
          </cell>
        </row>
        <row r="9824">
          <cell r="H9824" t="str">
            <v>10827050515</v>
          </cell>
          <cell r="I9824">
            <v>2000000</v>
          </cell>
        </row>
        <row r="9825">
          <cell r="H9825" t="str">
            <v>10927050515</v>
          </cell>
          <cell r="I9825">
            <v>-1391361</v>
          </cell>
        </row>
        <row r="9826">
          <cell r="H9826" t="str">
            <v>11027050515</v>
          </cell>
          <cell r="I9826">
            <v>10787539</v>
          </cell>
        </row>
        <row r="9827">
          <cell r="H9827" t="str">
            <v>11127050515</v>
          </cell>
          <cell r="I9827">
            <v>-6309858</v>
          </cell>
        </row>
        <row r="9828">
          <cell r="H9828" t="str">
            <v>11227050515</v>
          </cell>
          <cell r="I9828">
            <v>19284262</v>
          </cell>
        </row>
        <row r="9829">
          <cell r="H9829" t="str">
            <v>11327050515</v>
          </cell>
          <cell r="I9829">
            <v>2219500</v>
          </cell>
        </row>
        <row r="9830">
          <cell r="H9830" t="str">
            <v>11427050515</v>
          </cell>
          <cell r="I9830">
            <v>-7408700</v>
          </cell>
        </row>
        <row r="9831">
          <cell r="H9831" t="str">
            <v>68527050515</v>
          </cell>
          <cell r="I9831">
            <v>1326823714</v>
          </cell>
        </row>
        <row r="9832">
          <cell r="H9832" t="str">
            <v>10127050520</v>
          </cell>
          <cell r="I9832">
            <v>-1061903361</v>
          </cell>
        </row>
        <row r="9833">
          <cell r="H9833" t="str">
            <v>10227050520</v>
          </cell>
          <cell r="I9833">
            <v>-98532408</v>
          </cell>
        </row>
        <row r="9834">
          <cell r="H9834" t="str">
            <v>10327050520</v>
          </cell>
          <cell r="I9834">
            <v>-43188000</v>
          </cell>
        </row>
        <row r="9835">
          <cell r="H9835" t="str">
            <v>10527050520</v>
          </cell>
          <cell r="I9835">
            <v>-19956836</v>
          </cell>
        </row>
        <row r="9836">
          <cell r="H9836" t="str">
            <v>10727050520</v>
          </cell>
          <cell r="I9836">
            <v>11082359</v>
          </cell>
        </row>
        <row r="9837">
          <cell r="H9837" t="str">
            <v>10827050520</v>
          </cell>
          <cell r="I9837">
            <v>-6147000</v>
          </cell>
        </row>
        <row r="9838">
          <cell r="H9838" t="str">
            <v>10927050520</v>
          </cell>
          <cell r="I9838">
            <v>-11245000</v>
          </cell>
        </row>
        <row r="9839">
          <cell r="H9839" t="str">
            <v>11027050520</v>
          </cell>
          <cell r="I9839">
            <v>-1468106</v>
          </cell>
        </row>
        <row r="9840">
          <cell r="H9840" t="str">
            <v>11127050520</v>
          </cell>
          <cell r="I9840">
            <v>-144614135</v>
          </cell>
        </row>
        <row r="9841">
          <cell r="H9841" t="str">
            <v>11227050520</v>
          </cell>
          <cell r="I9841">
            <v>-56241964</v>
          </cell>
        </row>
        <row r="9842">
          <cell r="H9842" t="str">
            <v>11327050520</v>
          </cell>
          <cell r="I9842">
            <v>33799295.009999998</v>
          </cell>
        </row>
        <row r="9843">
          <cell r="H9843" t="str">
            <v>11427050520</v>
          </cell>
          <cell r="I9843">
            <v>29625576</v>
          </cell>
        </row>
        <row r="9844">
          <cell r="H9844" t="str">
            <v>68527050520</v>
          </cell>
          <cell r="I9844">
            <v>1081671293</v>
          </cell>
        </row>
        <row r="9845">
          <cell r="H9845" t="str">
            <v>10127050525</v>
          </cell>
          <cell r="I9845">
            <v>11174691.869999999</v>
          </cell>
        </row>
        <row r="9846">
          <cell r="H9846" t="str">
            <v>10227050525</v>
          </cell>
          <cell r="I9846">
            <v>1470000</v>
          </cell>
        </row>
        <row r="9847">
          <cell r="H9847" t="str">
            <v>10327050525</v>
          </cell>
          <cell r="I9847">
            <v>-1710000</v>
          </cell>
        </row>
        <row r="9848">
          <cell r="H9848" t="str">
            <v>10427050525</v>
          </cell>
          <cell r="I9848">
            <v>-11082359</v>
          </cell>
        </row>
        <row r="9849">
          <cell r="H9849" t="str">
            <v>10527050525</v>
          </cell>
          <cell r="I9849">
            <v>-2029400</v>
          </cell>
        </row>
        <row r="9850">
          <cell r="H9850" t="str">
            <v>10827050525</v>
          </cell>
          <cell r="I9850">
            <v>-3497200</v>
          </cell>
        </row>
        <row r="9851">
          <cell r="H9851" t="str">
            <v>10927050525</v>
          </cell>
          <cell r="I9851">
            <v>220000</v>
          </cell>
        </row>
        <row r="9852">
          <cell r="H9852" t="str">
            <v>11027050525</v>
          </cell>
          <cell r="I9852">
            <v>19572770</v>
          </cell>
        </row>
        <row r="9853">
          <cell r="H9853" t="str">
            <v>11127050525</v>
          </cell>
          <cell r="I9853">
            <v>-6965000</v>
          </cell>
        </row>
        <row r="9854">
          <cell r="H9854" t="str">
            <v>11227050525</v>
          </cell>
          <cell r="I9854">
            <v>-9783340</v>
          </cell>
        </row>
        <row r="9855">
          <cell r="H9855" t="str">
            <v>11427050525</v>
          </cell>
          <cell r="I9855">
            <v>1494641</v>
          </cell>
        </row>
        <row r="9856">
          <cell r="H9856" t="str">
            <v>68527050525</v>
          </cell>
          <cell r="I9856">
            <v>334234712</v>
          </cell>
        </row>
        <row r="9857">
          <cell r="H9857" t="str">
            <v>10127050530</v>
          </cell>
          <cell r="I9857">
            <v>-344771056.48000002</v>
          </cell>
        </row>
        <row r="9858">
          <cell r="H9858" t="str">
            <v>10227050530</v>
          </cell>
          <cell r="I9858">
            <v>18012520</v>
          </cell>
        </row>
        <row r="9859">
          <cell r="H9859" t="str">
            <v>10327050530</v>
          </cell>
          <cell r="I9859">
            <v>-2000000</v>
          </cell>
        </row>
        <row r="9860">
          <cell r="H9860" t="str">
            <v>10427050530</v>
          </cell>
          <cell r="I9860">
            <v>6147000</v>
          </cell>
        </row>
        <row r="9861">
          <cell r="H9861" t="str">
            <v>10527050530</v>
          </cell>
          <cell r="I9861">
            <v>-2666803</v>
          </cell>
        </row>
        <row r="9862">
          <cell r="H9862" t="str">
            <v>10727050530</v>
          </cell>
          <cell r="I9862">
            <v>3497200</v>
          </cell>
        </row>
        <row r="9863">
          <cell r="H9863" t="str">
            <v>10927050530</v>
          </cell>
          <cell r="I9863">
            <v>17110000</v>
          </cell>
        </row>
        <row r="9864">
          <cell r="H9864" t="str">
            <v>11027050530</v>
          </cell>
          <cell r="I9864">
            <v>9591527</v>
          </cell>
        </row>
        <row r="9865">
          <cell r="H9865" t="str">
            <v>11127050530</v>
          </cell>
          <cell r="I9865">
            <v>-4833000</v>
          </cell>
        </row>
        <row r="9866">
          <cell r="H9866" t="str">
            <v>11227050530</v>
          </cell>
          <cell r="I9866">
            <v>-1110166</v>
          </cell>
        </row>
        <row r="9867">
          <cell r="H9867" t="str">
            <v>11327050530</v>
          </cell>
          <cell r="I9867">
            <v>-1983643</v>
          </cell>
        </row>
        <row r="9868">
          <cell r="H9868" t="str">
            <v>11427050530</v>
          </cell>
          <cell r="I9868">
            <v>-31895851</v>
          </cell>
        </row>
        <row r="9869">
          <cell r="H9869" t="str">
            <v>68527050530</v>
          </cell>
          <cell r="I9869">
            <v>756885340</v>
          </cell>
        </row>
        <row r="9870">
          <cell r="H9870" t="str">
            <v>10127050535</v>
          </cell>
          <cell r="I9870">
            <v>-874129892</v>
          </cell>
        </row>
        <row r="9871">
          <cell r="H9871" t="str">
            <v>10227050535</v>
          </cell>
          <cell r="I9871">
            <v>-5511968</v>
          </cell>
        </row>
        <row r="9872">
          <cell r="H9872" t="str">
            <v>10327050535</v>
          </cell>
          <cell r="I9872">
            <v>1391361</v>
          </cell>
        </row>
        <row r="9873">
          <cell r="H9873" t="str">
            <v>10427050535</v>
          </cell>
          <cell r="I9873">
            <v>11245000</v>
          </cell>
        </row>
        <row r="9874">
          <cell r="H9874" t="str">
            <v>10527050535</v>
          </cell>
          <cell r="I9874">
            <v>5824000</v>
          </cell>
        </row>
        <row r="9875">
          <cell r="H9875" t="str">
            <v>10727050535</v>
          </cell>
          <cell r="I9875">
            <v>-220000</v>
          </cell>
        </row>
        <row r="9876">
          <cell r="H9876" t="str">
            <v>10827050535</v>
          </cell>
          <cell r="I9876">
            <v>-17110000</v>
          </cell>
        </row>
        <row r="9877">
          <cell r="H9877" t="str">
            <v>11027050535</v>
          </cell>
          <cell r="I9877">
            <v>5117463</v>
          </cell>
        </row>
        <row r="9878">
          <cell r="H9878" t="str">
            <v>11127050535</v>
          </cell>
          <cell r="I9878">
            <v>2128300</v>
          </cell>
        </row>
        <row r="9879">
          <cell r="H9879" t="str">
            <v>11227050535</v>
          </cell>
          <cell r="I9879">
            <v>-2861</v>
          </cell>
        </row>
        <row r="9880">
          <cell r="H9880" t="str">
            <v>11327050535</v>
          </cell>
          <cell r="I9880">
            <v>-714000</v>
          </cell>
        </row>
        <row r="9881">
          <cell r="H9881" t="str">
            <v>11427050535</v>
          </cell>
          <cell r="I9881">
            <v>-5508445</v>
          </cell>
        </row>
        <row r="9882">
          <cell r="H9882" t="str">
            <v>68527050535</v>
          </cell>
          <cell r="I9882">
            <v>1544453961</v>
          </cell>
        </row>
        <row r="9883">
          <cell r="H9883" t="str">
            <v>10127050540</v>
          </cell>
          <cell r="I9883">
            <v>-630324104</v>
          </cell>
        </row>
        <row r="9884">
          <cell r="H9884" t="str">
            <v>10227050540</v>
          </cell>
          <cell r="I9884">
            <v>10892807</v>
          </cell>
        </row>
        <row r="9885">
          <cell r="H9885" t="str">
            <v>10327050540</v>
          </cell>
          <cell r="I9885">
            <v>-2219500</v>
          </cell>
        </row>
        <row r="9886">
          <cell r="H9886" t="str">
            <v>10427050540</v>
          </cell>
          <cell r="I9886">
            <v>-33799295.009999998</v>
          </cell>
        </row>
        <row r="9887">
          <cell r="H9887" t="str">
            <v>10527050540</v>
          </cell>
          <cell r="I9887">
            <v>81237026</v>
          </cell>
        </row>
        <row r="9888">
          <cell r="H9888" t="str">
            <v>10827050540</v>
          </cell>
          <cell r="I9888">
            <v>1983643</v>
          </cell>
        </row>
        <row r="9889">
          <cell r="H9889" t="str">
            <v>10927050540</v>
          </cell>
          <cell r="I9889">
            <v>714000</v>
          </cell>
        </row>
        <row r="9890">
          <cell r="H9890" t="str">
            <v>11027050540</v>
          </cell>
          <cell r="I9890">
            <v>3377800</v>
          </cell>
        </row>
        <row r="9891">
          <cell r="H9891" t="str">
            <v>11127050540</v>
          </cell>
          <cell r="I9891">
            <v>-1563950</v>
          </cell>
        </row>
        <row r="9892">
          <cell r="H9892" t="str">
            <v>11227050540</v>
          </cell>
          <cell r="I9892">
            <v>-10632976</v>
          </cell>
        </row>
        <row r="9893">
          <cell r="H9893" t="str">
            <v>11427050540</v>
          </cell>
          <cell r="I9893">
            <v>-11277643</v>
          </cell>
        </row>
        <row r="9894">
          <cell r="H9894" t="str">
            <v>68527050540</v>
          </cell>
          <cell r="I9894">
            <v>922623144</v>
          </cell>
        </row>
        <row r="9895">
          <cell r="H9895" t="str">
            <v>10127050545</v>
          </cell>
          <cell r="I9895">
            <v>-115432329</v>
          </cell>
        </row>
        <row r="9896">
          <cell r="H9896" t="str">
            <v>10227050545</v>
          </cell>
          <cell r="I9896">
            <v>111584114</v>
          </cell>
        </row>
        <row r="9897">
          <cell r="H9897" t="str">
            <v>10327050545</v>
          </cell>
          <cell r="I9897">
            <v>1701500</v>
          </cell>
        </row>
        <row r="9898">
          <cell r="H9898" t="str">
            <v>10427050545</v>
          </cell>
          <cell r="I9898">
            <v>19956836</v>
          </cell>
        </row>
        <row r="9899">
          <cell r="H9899" t="str">
            <v>10727050545</v>
          </cell>
          <cell r="I9899">
            <v>2029400</v>
          </cell>
        </row>
        <row r="9900">
          <cell r="H9900" t="str">
            <v>10827050545</v>
          </cell>
          <cell r="I9900">
            <v>2666803</v>
          </cell>
        </row>
        <row r="9901">
          <cell r="H9901" t="str">
            <v>10927050545</v>
          </cell>
          <cell r="I9901">
            <v>-5824000</v>
          </cell>
        </row>
        <row r="9902">
          <cell r="H9902" t="str">
            <v>11027050545</v>
          </cell>
          <cell r="I9902">
            <v>36857166</v>
          </cell>
        </row>
        <row r="9903">
          <cell r="H9903" t="str">
            <v>11127050545</v>
          </cell>
          <cell r="I9903">
            <v>-15831407</v>
          </cell>
        </row>
        <row r="9904">
          <cell r="H9904" t="str">
            <v>11227050545</v>
          </cell>
          <cell r="I9904">
            <v>-50343850</v>
          </cell>
        </row>
        <row r="9905">
          <cell r="H9905" t="str">
            <v>11327050545</v>
          </cell>
          <cell r="I9905">
            <v>-81237026</v>
          </cell>
        </row>
        <row r="9906">
          <cell r="H9906" t="str">
            <v>11427050545</v>
          </cell>
          <cell r="I9906">
            <v>56888377</v>
          </cell>
        </row>
        <row r="9907">
          <cell r="H9907" t="str">
            <v>68527050545</v>
          </cell>
          <cell r="I9907">
            <v>1206555909</v>
          </cell>
        </row>
        <row r="9908">
          <cell r="H9908" t="str">
            <v>10127050550</v>
          </cell>
          <cell r="I9908">
            <v>-131856965</v>
          </cell>
        </row>
        <row r="9909">
          <cell r="H9909" t="str">
            <v>10227050550</v>
          </cell>
          <cell r="I9909">
            <v>-8515781</v>
          </cell>
        </row>
        <row r="9910">
          <cell r="H9910" t="str">
            <v>10327050550</v>
          </cell>
          <cell r="I9910">
            <v>-10787539</v>
          </cell>
        </row>
        <row r="9911">
          <cell r="H9911" t="str">
            <v>10427050550</v>
          </cell>
          <cell r="I9911">
            <v>1468106</v>
          </cell>
        </row>
        <row r="9912">
          <cell r="H9912" t="str">
            <v>10527050550</v>
          </cell>
          <cell r="I9912">
            <v>-36857166</v>
          </cell>
        </row>
        <row r="9913">
          <cell r="H9913" t="str">
            <v>10727050550</v>
          </cell>
          <cell r="I9913">
            <v>-19572770</v>
          </cell>
        </row>
        <row r="9914">
          <cell r="H9914" t="str">
            <v>10827050550</v>
          </cell>
          <cell r="I9914">
            <v>-9591527</v>
          </cell>
        </row>
        <row r="9915">
          <cell r="H9915" t="str">
            <v>10927050550</v>
          </cell>
          <cell r="I9915">
            <v>-5117463</v>
          </cell>
        </row>
        <row r="9916">
          <cell r="H9916" t="str">
            <v>11127050550</v>
          </cell>
          <cell r="I9916">
            <v>-96886113</v>
          </cell>
        </row>
        <row r="9917">
          <cell r="H9917" t="str">
            <v>11227050550</v>
          </cell>
          <cell r="I9917">
            <v>-42988417</v>
          </cell>
        </row>
        <row r="9918">
          <cell r="H9918" t="str">
            <v>11327050550</v>
          </cell>
          <cell r="I9918">
            <v>-3377800</v>
          </cell>
        </row>
        <row r="9919">
          <cell r="H9919" t="str">
            <v>11427050550</v>
          </cell>
          <cell r="I9919">
            <v>-8592999.7899999991</v>
          </cell>
        </row>
        <row r="9920">
          <cell r="H9920" t="str">
            <v>68527050550</v>
          </cell>
          <cell r="I9920">
            <v>580732208.41999996</v>
          </cell>
        </row>
        <row r="9921">
          <cell r="H9921" t="str">
            <v>10127050555</v>
          </cell>
          <cell r="I9921">
            <v>161328193</v>
          </cell>
        </row>
        <row r="9922">
          <cell r="H9922" t="str">
            <v>10227050555</v>
          </cell>
          <cell r="I9922">
            <v>24677581</v>
          </cell>
        </row>
        <row r="9923">
          <cell r="H9923" t="str">
            <v>10327050555</v>
          </cell>
          <cell r="I9923">
            <v>6309858</v>
          </cell>
        </row>
        <row r="9924">
          <cell r="H9924" t="str">
            <v>10427050555</v>
          </cell>
          <cell r="I9924">
            <v>144614135</v>
          </cell>
        </row>
        <row r="9925">
          <cell r="H9925" t="str">
            <v>10527050555</v>
          </cell>
          <cell r="I9925">
            <v>15831407</v>
          </cell>
        </row>
        <row r="9926">
          <cell r="H9926" t="str">
            <v>10727050555</v>
          </cell>
          <cell r="I9926">
            <v>6965000</v>
          </cell>
        </row>
        <row r="9927">
          <cell r="H9927" t="str">
            <v>10827050555</v>
          </cell>
          <cell r="I9927">
            <v>4833000</v>
          </cell>
        </row>
        <row r="9928">
          <cell r="H9928" t="str">
            <v>10927050555</v>
          </cell>
          <cell r="I9928">
            <v>-2128300</v>
          </cell>
        </row>
        <row r="9929">
          <cell r="H9929" t="str">
            <v>11027050555</v>
          </cell>
          <cell r="I9929">
            <v>96886113</v>
          </cell>
        </row>
        <row r="9930">
          <cell r="H9930" t="str">
            <v>11227050555</v>
          </cell>
          <cell r="I9930">
            <v>-33982521</v>
          </cell>
        </row>
        <row r="9931">
          <cell r="H9931" t="str">
            <v>11327050555</v>
          </cell>
          <cell r="I9931">
            <v>1563950</v>
          </cell>
        </row>
        <row r="9932">
          <cell r="H9932" t="str">
            <v>11427050555</v>
          </cell>
          <cell r="I9932">
            <v>39947861</v>
          </cell>
        </row>
        <row r="9933">
          <cell r="H9933" t="str">
            <v>68527050555</v>
          </cell>
          <cell r="I9933">
            <v>1090502523</v>
          </cell>
        </row>
        <row r="9934">
          <cell r="H9934" t="str">
            <v>10127050560</v>
          </cell>
          <cell r="I9934">
            <v>75554378</v>
          </cell>
        </row>
        <row r="9935">
          <cell r="H9935" t="str">
            <v>10227050560</v>
          </cell>
          <cell r="I9935">
            <v>-877049066.20000005</v>
          </cell>
        </row>
        <row r="9936">
          <cell r="H9936" t="str">
            <v>10327050560</v>
          </cell>
          <cell r="I9936">
            <v>-19284262</v>
          </cell>
        </row>
        <row r="9937">
          <cell r="H9937" t="str">
            <v>10427050560</v>
          </cell>
          <cell r="I9937">
            <v>56241964</v>
          </cell>
        </row>
        <row r="9938">
          <cell r="H9938" t="str">
            <v>10527050560</v>
          </cell>
          <cell r="I9938">
            <v>50343850</v>
          </cell>
        </row>
        <row r="9939">
          <cell r="H9939" t="str">
            <v>10727050560</v>
          </cell>
          <cell r="I9939">
            <v>9783340</v>
          </cell>
        </row>
        <row r="9940">
          <cell r="H9940" t="str">
            <v>10827050560</v>
          </cell>
          <cell r="I9940">
            <v>1110166</v>
          </cell>
        </row>
        <row r="9941">
          <cell r="H9941" t="str">
            <v>10927050560</v>
          </cell>
          <cell r="I9941">
            <v>2861</v>
          </cell>
        </row>
        <row r="9942">
          <cell r="H9942" t="str">
            <v>11027050560</v>
          </cell>
          <cell r="I9942">
            <v>42988417</v>
          </cell>
        </row>
        <row r="9943">
          <cell r="H9943" t="str">
            <v>11127050560</v>
          </cell>
          <cell r="I9943">
            <v>33982521</v>
          </cell>
        </row>
        <row r="9944">
          <cell r="H9944" t="str">
            <v>11327050560</v>
          </cell>
          <cell r="I9944">
            <v>10632976</v>
          </cell>
        </row>
        <row r="9945">
          <cell r="H9945" t="str">
            <v>11427050560</v>
          </cell>
          <cell r="I9945">
            <v>32152977</v>
          </cell>
        </row>
        <row r="9946">
          <cell r="H9946" t="str">
            <v>68527050560</v>
          </cell>
          <cell r="I9946">
            <v>506019659</v>
          </cell>
        </row>
        <row r="9947">
          <cell r="H9947" t="str">
            <v>10127050565</v>
          </cell>
          <cell r="I9947">
            <v>-207811259.34999999</v>
          </cell>
        </row>
        <row r="9948">
          <cell r="H9948" t="str">
            <v>10227050565</v>
          </cell>
          <cell r="I9948">
            <v>104610397</v>
          </cell>
        </row>
        <row r="9949">
          <cell r="H9949" t="str">
            <v>10327050565</v>
          </cell>
          <cell r="I9949">
            <v>7408700</v>
          </cell>
        </row>
        <row r="9950">
          <cell r="H9950" t="str">
            <v>10427050565</v>
          </cell>
          <cell r="I9950">
            <v>-29625576</v>
          </cell>
        </row>
        <row r="9951">
          <cell r="H9951" t="str">
            <v>10527050565</v>
          </cell>
          <cell r="I9951">
            <v>-56888377</v>
          </cell>
        </row>
        <row r="9952">
          <cell r="H9952" t="str">
            <v>10727050565</v>
          </cell>
          <cell r="I9952">
            <v>-1494641</v>
          </cell>
        </row>
        <row r="9953">
          <cell r="H9953" t="str">
            <v>10827050565</v>
          </cell>
          <cell r="I9953">
            <v>31895851</v>
          </cell>
        </row>
        <row r="9954">
          <cell r="H9954" t="str">
            <v>10927050565</v>
          </cell>
          <cell r="I9954">
            <v>5508445</v>
          </cell>
        </row>
        <row r="9955">
          <cell r="H9955" t="str">
            <v>11027050565</v>
          </cell>
          <cell r="I9955">
            <v>8592999.7899999991</v>
          </cell>
        </row>
        <row r="9956">
          <cell r="H9956" t="str">
            <v>11127050565</v>
          </cell>
          <cell r="I9956">
            <v>-39947861</v>
          </cell>
        </row>
        <row r="9957">
          <cell r="H9957" t="str">
            <v>11227050565</v>
          </cell>
          <cell r="I9957">
            <v>-32152977</v>
          </cell>
        </row>
        <row r="9958">
          <cell r="H9958" t="str">
            <v>11327050565</v>
          </cell>
          <cell r="I9958">
            <v>11277643</v>
          </cell>
        </row>
        <row r="9959">
          <cell r="H9959" t="str">
            <v>68527050565</v>
          </cell>
          <cell r="I9959">
            <v>416302370</v>
          </cell>
        </row>
        <row r="9960">
          <cell r="H9960" t="str">
            <v>10127050595</v>
          </cell>
          <cell r="I9960">
            <v>-3982953655.3400002</v>
          </cell>
        </row>
        <row r="9961">
          <cell r="H9961" t="str">
            <v>10227050595</v>
          </cell>
          <cell r="I9961">
            <v>-2634928801.6700001</v>
          </cell>
        </row>
        <row r="9962">
          <cell r="H9962" t="str">
            <v>10327050595</v>
          </cell>
          <cell r="I9962">
            <v>-1326823714</v>
          </cell>
        </row>
        <row r="9963">
          <cell r="H9963" t="str">
            <v>10427050595</v>
          </cell>
          <cell r="I9963">
            <v>-1081671293</v>
          </cell>
        </row>
        <row r="9964">
          <cell r="H9964" t="str">
            <v>10527050595</v>
          </cell>
          <cell r="I9964">
            <v>-1206555909</v>
          </cell>
        </row>
        <row r="9965">
          <cell r="H9965" t="str">
            <v>10727050595</v>
          </cell>
          <cell r="I9965">
            <v>-334234712</v>
          </cell>
        </row>
        <row r="9966">
          <cell r="H9966" t="str">
            <v>10827050595</v>
          </cell>
          <cell r="I9966">
            <v>-756885340</v>
          </cell>
        </row>
        <row r="9967">
          <cell r="H9967" t="str">
            <v>10927050595</v>
          </cell>
          <cell r="I9967">
            <v>-1544453961</v>
          </cell>
        </row>
        <row r="9968">
          <cell r="H9968" t="str">
            <v>11027050595</v>
          </cell>
          <cell r="I9968">
            <v>-580732208.41999996</v>
          </cell>
        </row>
        <row r="9969">
          <cell r="H9969" t="str">
            <v>11127050595</v>
          </cell>
          <cell r="I9969">
            <v>-1090502523</v>
          </cell>
        </row>
        <row r="9970">
          <cell r="H9970" t="str">
            <v>11227050595</v>
          </cell>
          <cell r="I9970">
            <v>-506019659</v>
          </cell>
        </row>
        <row r="9971">
          <cell r="H9971" t="str">
            <v>11327050595</v>
          </cell>
          <cell r="I9971">
            <v>-922623144</v>
          </cell>
        </row>
        <row r="9972">
          <cell r="H9972" t="str">
            <v>11427050595</v>
          </cell>
          <cell r="I9972">
            <v>-416302370</v>
          </cell>
        </row>
        <row r="9973">
          <cell r="H9973" t="str">
            <v>103270510</v>
          </cell>
          <cell r="I9973">
            <v>-133423</v>
          </cell>
        </row>
        <row r="9974">
          <cell r="H9974" t="str">
            <v>685270510</v>
          </cell>
          <cell r="I9974">
            <v>133423</v>
          </cell>
        </row>
        <row r="9975">
          <cell r="H9975" t="str">
            <v>68527051015</v>
          </cell>
          <cell r="I9975">
            <v>133423</v>
          </cell>
        </row>
        <row r="9976">
          <cell r="H9976" t="str">
            <v>10327051095</v>
          </cell>
          <cell r="I9976">
            <v>-133423</v>
          </cell>
        </row>
        <row r="9977">
          <cell r="H9977" t="str">
            <v>101270525</v>
          </cell>
          <cell r="I9977">
            <v>20208287.390000001</v>
          </cell>
        </row>
        <row r="9978">
          <cell r="H9978" t="str">
            <v>102270525</v>
          </cell>
          <cell r="I9978">
            <v>-15979000</v>
          </cell>
        </row>
        <row r="9979">
          <cell r="H9979" t="str">
            <v>104270525</v>
          </cell>
          <cell r="I9979">
            <v>-157000</v>
          </cell>
        </row>
        <row r="9980">
          <cell r="H9980" t="str">
            <v>105270525</v>
          </cell>
          <cell r="I9980">
            <v>520000</v>
          </cell>
        </row>
        <row r="9981">
          <cell r="H9981" t="str">
            <v>109270525</v>
          </cell>
          <cell r="I9981">
            <v>13721000</v>
          </cell>
        </row>
        <row r="9982">
          <cell r="H9982" t="str">
            <v>110270525</v>
          </cell>
          <cell r="I9982">
            <v>11713312.609999999</v>
          </cell>
        </row>
        <row r="9983">
          <cell r="H9983" t="str">
            <v>111270525</v>
          </cell>
          <cell r="I9983">
            <v>-445000</v>
          </cell>
        </row>
        <row r="9984">
          <cell r="H9984" t="str">
            <v>112270525</v>
          </cell>
          <cell r="I9984">
            <v>-6470000</v>
          </cell>
        </row>
        <row r="9985">
          <cell r="H9985" t="str">
            <v>114270525</v>
          </cell>
          <cell r="I9985">
            <v>-23111600</v>
          </cell>
        </row>
        <row r="9986">
          <cell r="H9986" t="str">
            <v>10227052505</v>
          </cell>
          <cell r="I9986">
            <v>-2045000</v>
          </cell>
        </row>
        <row r="9987">
          <cell r="H9987" t="str">
            <v>10427052505</v>
          </cell>
          <cell r="I9987">
            <v>-30000</v>
          </cell>
        </row>
        <row r="9988">
          <cell r="H9988" t="str">
            <v>11027052505</v>
          </cell>
          <cell r="I9988">
            <v>4788312.6100000003</v>
          </cell>
        </row>
        <row r="9989">
          <cell r="H9989" t="str">
            <v>11127052505</v>
          </cell>
          <cell r="I9989">
            <v>-320000</v>
          </cell>
        </row>
        <row r="9990">
          <cell r="H9990" t="str">
            <v>11227052505</v>
          </cell>
          <cell r="I9990">
            <v>-5570000</v>
          </cell>
        </row>
        <row r="9991">
          <cell r="H9991" t="str">
            <v>11427052505</v>
          </cell>
          <cell r="I9991">
            <v>-17031600</v>
          </cell>
        </row>
        <row r="9992">
          <cell r="H9992" t="str">
            <v>10127052510</v>
          </cell>
          <cell r="I9992">
            <v>2045000</v>
          </cell>
        </row>
        <row r="9993">
          <cell r="H9993" t="str">
            <v>10427052510</v>
          </cell>
          <cell r="I9993">
            <v>-67000</v>
          </cell>
        </row>
        <row r="9994">
          <cell r="H9994" t="str">
            <v>10927052510</v>
          </cell>
          <cell r="I9994">
            <v>13721000</v>
          </cell>
        </row>
        <row r="9995">
          <cell r="H9995" t="str">
            <v>11027052510</v>
          </cell>
          <cell r="I9995">
            <v>280000</v>
          </cell>
        </row>
        <row r="9996">
          <cell r="H9996" t="str">
            <v>10127052520</v>
          </cell>
          <cell r="I9996">
            <v>30000</v>
          </cell>
        </row>
        <row r="9997">
          <cell r="H9997" t="str">
            <v>10227052520</v>
          </cell>
          <cell r="I9997">
            <v>67000</v>
          </cell>
        </row>
        <row r="9998">
          <cell r="H9998" t="str">
            <v>10527052520</v>
          </cell>
          <cell r="I9998">
            <v>60000</v>
          </cell>
        </row>
        <row r="9999">
          <cell r="H9999" t="str">
            <v>10227052535</v>
          </cell>
          <cell r="I9999">
            <v>-13721000</v>
          </cell>
        </row>
        <row r="10000">
          <cell r="H10000" t="str">
            <v>10427052545</v>
          </cell>
          <cell r="I10000">
            <v>-60000</v>
          </cell>
        </row>
        <row r="10001">
          <cell r="H10001" t="str">
            <v>11427052545</v>
          </cell>
          <cell r="I10001">
            <v>-460000</v>
          </cell>
        </row>
        <row r="10002">
          <cell r="H10002" t="str">
            <v>10127052550</v>
          </cell>
          <cell r="I10002">
            <v>-4788312.6100000003</v>
          </cell>
        </row>
        <row r="10003">
          <cell r="H10003" t="str">
            <v>10227052550</v>
          </cell>
          <cell r="I10003">
            <v>-280000</v>
          </cell>
        </row>
        <row r="10004">
          <cell r="H10004" t="str">
            <v>11127052550</v>
          </cell>
          <cell r="I10004">
            <v>-125000</v>
          </cell>
        </row>
        <row r="10005">
          <cell r="H10005" t="str">
            <v>11227052550</v>
          </cell>
          <cell r="I10005">
            <v>-900000</v>
          </cell>
        </row>
        <row r="10006">
          <cell r="H10006" t="str">
            <v>11427052550</v>
          </cell>
          <cell r="I10006">
            <v>-5620000</v>
          </cell>
        </row>
        <row r="10007">
          <cell r="H10007" t="str">
            <v>10127052555</v>
          </cell>
          <cell r="I10007">
            <v>320000</v>
          </cell>
        </row>
        <row r="10008">
          <cell r="H10008" t="str">
            <v>11027052555</v>
          </cell>
          <cell r="I10008">
            <v>125000</v>
          </cell>
        </row>
        <row r="10009">
          <cell r="H10009" t="str">
            <v>10127052560</v>
          </cell>
          <cell r="I10009">
            <v>5570000</v>
          </cell>
        </row>
        <row r="10010">
          <cell r="H10010" t="str">
            <v>11027052560</v>
          </cell>
          <cell r="I10010">
            <v>900000</v>
          </cell>
        </row>
        <row r="10011">
          <cell r="H10011" t="str">
            <v>10127052565</v>
          </cell>
          <cell r="I10011">
            <v>17031600</v>
          </cell>
        </row>
        <row r="10012">
          <cell r="H10012" t="str">
            <v>10527052565</v>
          </cell>
          <cell r="I10012">
            <v>460000</v>
          </cell>
        </row>
        <row r="10013">
          <cell r="H10013" t="str">
            <v>11027052565</v>
          </cell>
          <cell r="I10013">
            <v>5620000</v>
          </cell>
        </row>
        <row r="10014">
          <cell r="H10014" t="str">
            <v>101270535</v>
          </cell>
          <cell r="I10014">
            <v>833012571.33000004</v>
          </cell>
        </row>
        <row r="10015">
          <cell r="H10015" t="str">
            <v>102270535</v>
          </cell>
          <cell r="I10015">
            <v>255873262</v>
          </cell>
        </row>
        <row r="10016">
          <cell r="H10016" t="str">
            <v>103270535</v>
          </cell>
          <cell r="I10016">
            <v>83153193</v>
          </cell>
        </row>
        <row r="10017">
          <cell r="H10017" t="str">
            <v>104270535</v>
          </cell>
          <cell r="I10017">
            <v>101702106</v>
          </cell>
        </row>
        <row r="10018">
          <cell r="H10018" t="str">
            <v>105270535</v>
          </cell>
          <cell r="I10018">
            <v>72944465</v>
          </cell>
        </row>
        <row r="10019">
          <cell r="H10019" t="str">
            <v>107270535</v>
          </cell>
          <cell r="I10019">
            <v>40061679</v>
          </cell>
        </row>
        <row r="10020">
          <cell r="H10020" t="str">
            <v>108270535</v>
          </cell>
          <cell r="I10020">
            <v>78532268</v>
          </cell>
        </row>
        <row r="10021">
          <cell r="H10021" t="str">
            <v>109270535</v>
          </cell>
          <cell r="I10021">
            <v>55280172</v>
          </cell>
        </row>
        <row r="10022">
          <cell r="H10022" t="str">
            <v>110270535</v>
          </cell>
          <cell r="I10022">
            <v>124181806.67</v>
          </cell>
        </row>
        <row r="10023">
          <cell r="H10023" t="str">
            <v>111270535</v>
          </cell>
          <cell r="I10023">
            <v>156068458</v>
          </cell>
        </row>
        <row r="10024">
          <cell r="H10024" t="str">
            <v>112270535</v>
          </cell>
          <cell r="I10024">
            <v>22499657</v>
          </cell>
        </row>
        <row r="10025">
          <cell r="H10025" t="str">
            <v>113270535</v>
          </cell>
          <cell r="I10025">
            <v>76757333</v>
          </cell>
        </row>
        <row r="10026">
          <cell r="H10026" t="str">
            <v>114270535</v>
          </cell>
          <cell r="I10026">
            <v>36025751</v>
          </cell>
        </row>
        <row r="10027">
          <cell r="H10027" t="str">
            <v>685270535</v>
          </cell>
          <cell r="I10027">
            <v>-1936092722</v>
          </cell>
        </row>
        <row r="10028">
          <cell r="H10028" t="str">
            <v>10227053505</v>
          </cell>
          <cell r="I10028">
            <v>9026327</v>
          </cell>
        </row>
        <row r="10029">
          <cell r="H10029" t="str">
            <v>10327053505</v>
          </cell>
          <cell r="I10029">
            <v>5676565</v>
          </cell>
        </row>
        <row r="10030">
          <cell r="H10030" t="str">
            <v>10427053505</v>
          </cell>
          <cell r="I10030">
            <v>7703086</v>
          </cell>
        </row>
        <row r="10031">
          <cell r="H10031" t="str">
            <v>10527053505</v>
          </cell>
          <cell r="I10031">
            <v>1902110</v>
          </cell>
        </row>
        <row r="10032">
          <cell r="H10032" t="str">
            <v>10727053505</v>
          </cell>
          <cell r="I10032">
            <v>5325563</v>
          </cell>
        </row>
        <row r="10033">
          <cell r="H10033" t="str">
            <v>10827053505</v>
          </cell>
          <cell r="I10033">
            <v>7086680</v>
          </cell>
        </row>
        <row r="10034">
          <cell r="H10034" t="str">
            <v>10927053505</v>
          </cell>
          <cell r="I10034">
            <v>3662695</v>
          </cell>
        </row>
        <row r="10035">
          <cell r="H10035" t="str">
            <v>11027053505</v>
          </cell>
          <cell r="I10035">
            <v>4105437.67</v>
          </cell>
        </row>
        <row r="10036">
          <cell r="H10036" t="str">
            <v>11127053505</v>
          </cell>
          <cell r="I10036">
            <v>1472347</v>
          </cell>
        </row>
        <row r="10037">
          <cell r="H10037" t="str">
            <v>11227053505</v>
          </cell>
          <cell r="I10037">
            <v>-5930461</v>
          </cell>
        </row>
        <row r="10038">
          <cell r="H10038" t="str">
            <v>11327053505</v>
          </cell>
          <cell r="I10038">
            <v>10467011</v>
          </cell>
        </row>
        <row r="10039">
          <cell r="H10039" t="str">
            <v>11427053505</v>
          </cell>
          <cell r="I10039">
            <v>-4103467</v>
          </cell>
        </row>
        <row r="10040">
          <cell r="H10040" t="str">
            <v>68527053505</v>
          </cell>
          <cell r="I10040">
            <v>-879406465</v>
          </cell>
        </row>
        <row r="10041">
          <cell r="H10041" t="str">
            <v>10127053510</v>
          </cell>
          <cell r="I10041">
            <v>-9026327</v>
          </cell>
        </row>
        <row r="10042">
          <cell r="H10042" t="str">
            <v>10327053510</v>
          </cell>
          <cell r="I10042">
            <v>2980988</v>
          </cell>
        </row>
        <row r="10043">
          <cell r="H10043" t="str">
            <v>10427053510</v>
          </cell>
          <cell r="I10043">
            <v>833018</v>
          </cell>
        </row>
        <row r="10044">
          <cell r="H10044" t="str">
            <v>10527053510</v>
          </cell>
          <cell r="I10044">
            <v>187977</v>
          </cell>
        </row>
        <row r="10045">
          <cell r="H10045" t="str">
            <v>10927053510</v>
          </cell>
          <cell r="I10045">
            <v>1422440</v>
          </cell>
        </row>
        <row r="10046">
          <cell r="H10046" t="str">
            <v>11027053510</v>
          </cell>
          <cell r="I10046">
            <v>-376206</v>
          </cell>
        </row>
        <row r="10047">
          <cell r="H10047" t="str">
            <v>11127053510</v>
          </cell>
          <cell r="I10047">
            <v>-2065380</v>
          </cell>
        </row>
        <row r="10048">
          <cell r="H10048" t="str">
            <v>11227053510</v>
          </cell>
          <cell r="I10048">
            <v>1878949</v>
          </cell>
        </row>
        <row r="10049">
          <cell r="H10049" t="str">
            <v>11327053510</v>
          </cell>
          <cell r="I10049">
            <v>56000</v>
          </cell>
        </row>
        <row r="10050">
          <cell r="H10050" t="str">
            <v>11427053510</v>
          </cell>
          <cell r="I10050">
            <v>2372995</v>
          </cell>
        </row>
        <row r="10051">
          <cell r="H10051" t="str">
            <v>68527053510</v>
          </cell>
          <cell r="I10051">
            <v>-254137716</v>
          </cell>
        </row>
        <row r="10052">
          <cell r="H10052" t="str">
            <v>10127053515</v>
          </cell>
          <cell r="I10052">
            <v>-5676565</v>
          </cell>
        </row>
        <row r="10053">
          <cell r="H10053" t="str">
            <v>10227053515</v>
          </cell>
          <cell r="I10053">
            <v>-2980988</v>
          </cell>
        </row>
        <row r="10054">
          <cell r="H10054" t="str">
            <v>10927053515</v>
          </cell>
          <cell r="I10054">
            <v>52000</v>
          </cell>
        </row>
        <row r="10055">
          <cell r="H10055" t="str">
            <v>11027053515</v>
          </cell>
          <cell r="I10055">
            <v>222744</v>
          </cell>
        </row>
        <row r="10056">
          <cell r="H10056" t="str">
            <v>11127053515</v>
          </cell>
          <cell r="I10056">
            <v>30672</v>
          </cell>
        </row>
        <row r="10057">
          <cell r="H10057" t="str">
            <v>11227053515</v>
          </cell>
          <cell r="I10057">
            <v>76000</v>
          </cell>
        </row>
        <row r="10058">
          <cell r="H10058" t="str">
            <v>68527053515</v>
          </cell>
          <cell r="I10058">
            <v>-74877056</v>
          </cell>
        </row>
        <row r="10059">
          <cell r="H10059" t="str">
            <v>10127053520</v>
          </cell>
          <cell r="I10059">
            <v>-7703086</v>
          </cell>
        </row>
        <row r="10060">
          <cell r="H10060" t="str">
            <v>10227053520</v>
          </cell>
          <cell r="I10060">
            <v>-833018</v>
          </cell>
        </row>
        <row r="10061">
          <cell r="H10061" t="str">
            <v>10527053520</v>
          </cell>
          <cell r="I10061">
            <v>88000</v>
          </cell>
        </row>
        <row r="10062">
          <cell r="H10062" t="str">
            <v>10727053520</v>
          </cell>
          <cell r="I10062">
            <v>9000</v>
          </cell>
        </row>
        <row r="10063">
          <cell r="H10063" t="str">
            <v>10927053520</v>
          </cell>
          <cell r="I10063">
            <v>-21000</v>
          </cell>
        </row>
        <row r="10064">
          <cell r="H10064" t="str">
            <v>11027053520</v>
          </cell>
          <cell r="I10064">
            <v>-1138272</v>
          </cell>
        </row>
        <row r="10065">
          <cell r="H10065" t="str">
            <v>11227053520</v>
          </cell>
          <cell r="I10065">
            <v>2030088</v>
          </cell>
        </row>
        <row r="10066">
          <cell r="H10066" t="str">
            <v>11327053520</v>
          </cell>
          <cell r="I10066">
            <v>222630</v>
          </cell>
        </row>
        <row r="10067">
          <cell r="H10067" t="str">
            <v>11427053520</v>
          </cell>
          <cell r="I10067">
            <v>-513931</v>
          </cell>
        </row>
        <row r="10068">
          <cell r="H10068" t="str">
            <v>68527053520</v>
          </cell>
          <cell r="I10068">
            <v>-93842517</v>
          </cell>
        </row>
        <row r="10069">
          <cell r="H10069" t="str">
            <v>10127053525</v>
          </cell>
          <cell r="I10069">
            <v>-5325563</v>
          </cell>
        </row>
        <row r="10070">
          <cell r="H10070" t="str">
            <v>10427053525</v>
          </cell>
          <cell r="I10070">
            <v>-9000</v>
          </cell>
        </row>
        <row r="10071">
          <cell r="H10071" t="str">
            <v>11027053525</v>
          </cell>
          <cell r="I10071">
            <v>-74000</v>
          </cell>
        </row>
        <row r="10072">
          <cell r="H10072" t="str">
            <v>11427053525</v>
          </cell>
          <cell r="I10072">
            <v>-132570</v>
          </cell>
        </row>
        <row r="10073">
          <cell r="H10073" t="str">
            <v>68527053525</v>
          </cell>
          <cell r="I10073">
            <v>-34520546</v>
          </cell>
        </row>
        <row r="10074">
          <cell r="H10074" t="str">
            <v>10127053530</v>
          </cell>
          <cell r="I10074">
            <v>-7086680</v>
          </cell>
        </row>
        <row r="10075">
          <cell r="H10075" t="str">
            <v>10527053530</v>
          </cell>
          <cell r="I10075">
            <v>195724</v>
          </cell>
        </row>
        <row r="10076">
          <cell r="H10076" t="str">
            <v>11027053530</v>
          </cell>
          <cell r="I10076">
            <v>192864</v>
          </cell>
        </row>
        <row r="10077">
          <cell r="H10077" t="str">
            <v>11227053530</v>
          </cell>
          <cell r="I10077">
            <v>-161865</v>
          </cell>
        </row>
        <row r="10078">
          <cell r="H10078" t="str">
            <v>11327053530</v>
          </cell>
          <cell r="I10078">
            <v>10569</v>
          </cell>
        </row>
        <row r="10079">
          <cell r="H10079" t="str">
            <v>11427053530</v>
          </cell>
          <cell r="I10079">
            <v>33000</v>
          </cell>
        </row>
        <row r="10080">
          <cell r="H10080" t="str">
            <v>68527053530</v>
          </cell>
          <cell r="I10080">
            <v>-71715880</v>
          </cell>
        </row>
        <row r="10081">
          <cell r="H10081" t="str">
            <v>10127053535</v>
          </cell>
          <cell r="I10081">
            <v>-3662695</v>
          </cell>
        </row>
        <row r="10082">
          <cell r="H10082" t="str">
            <v>10227053535</v>
          </cell>
          <cell r="I10082">
            <v>-1422440</v>
          </cell>
        </row>
        <row r="10083">
          <cell r="H10083" t="str">
            <v>10327053535</v>
          </cell>
          <cell r="I10083">
            <v>-52000</v>
          </cell>
        </row>
        <row r="10084">
          <cell r="H10084" t="str">
            <v>10427053535</v>
          </cell>
          <cell r="I10084">
            <v>21000</v>
          </cell>
        </row>
        <row r="10085">
          <cell r="H10085" t="str">
            <v>11027053535</v>
          </cell>
          <cell r="I10085">
            <v>-1230</v>
          </cell>
        </row>
        <row r="10086">
          <cell r="H10086" t="str">
            <v>11127053535</v>
          </cell>
          <cell r="I10086">
            <v>-7000</v>
          </cell>
        </row>
        <row r="10087">
          <cell r="H10087" t="str">
            <v>11227053535</v>
          </cell>
          <cell r="I10087">
            <v>-1483000</v>
          </cell>
        </row>
        <row r="10088">
          <cell r="H10088" t="str">
            <v>68527053535</v>
          </cell>
          <cell r="I10088">
            <v>-48672807</v>
          </cell>
        </row>
        <row r="10089">
          <cell r="H10089" t="str">
            <v>10127053540</v>
          </cell>
          <cell r="I10089">
            <v>-10467011</v>
          </cell>
        </row>
        <row r="10090">
          <cell r="H10090" t="str">
            <v>10227053540</v>
          </cell>
          <cell r="I10090">
            <v>-56000</v>
          </cell>
        </row>
        <row r="10091">
          <cell r="H10091" t="str">
            <v>10427053540</v>
          </cell>
          <cell r="I10091">
            <v>-222630</v>
          </cell>
        </row>
        <row r="10092">
          <cell r="H10092" t="str">
            <v>10527053540</v>
          </cell>
          <cell r="I10092">
            <v>-276230</v>
          </cell>
        </row>
        <row r="10093">
          <cell r="H10093" t="str">
            <v>10827053540</v>
          </cell>
          <cell r="I10093">
            <v>-10569</v>
          </cell>
        </row>
        <row r="10094">
          <cell r="H10094" t="str">
            <v>11027053540</v>
          </cell>
          <cell r="I10094">
            <v>46430</v>
          </cell>
        </row>
        <row r="10095">
          <cell r="H10095" t="str">
            <v>11127053540</v>
          </cell>
          <cell r="I10095">
            <v>10000</v>
          </cell>
        </row>
        <row r="10096">
          <cell r="H10096" t="str">
            <v>11227053540</v>
          </cell>
          <cell r="I10096">
            <v>78358</v>
          </cell>
        </row>
        <row r="10097">
          <cell r="H10097" t="str">
            <v>11427053540</v>
          </cell>
          <cell r="I10097">
            <v>2580906</v>
          </cell>
        </row>
        <row r="10098">
          <cell r="H10098" t="str">
            <v>68527053540</v>
          </cell>
          <cell r="I10098">
            <v>-68440587</v>
          </cell>
        </row>
        <row r="10099">
          <cell r="H10099" t="str">
            <v>10127053545</v>
          </cell>
          <cell r="I10099">
            <v>-1902110</v>
          </cell>
        </row>
        <row r="10100">
          <cell r="H10100" t="str">
            <v>10227053545</v>
          </cell>
          <cell r="I10100">
            <v>-187977</v>
          </cell>
        </row>
        <row r="10101">
          <cell r="H10101" t="str">
            <v>10427053545</v>
          </cell>
          <cell r="I10101">
            <v>-88000</v>
          </cell>
        </row>
        <row r="10102">
          <cell r="H10102" t="str">
            <v>10827053545</v>
          </cell>
          <cell r="I10102">
            <v>-195724</v>
          </cell>
        </row>
        <row r="10103">
          <cell r="H10103" t="str">
            <v>11027053545</v>
          </cell>
          <cell r="I10103">
            <v>122276</v>
          </cell>
        </row>
        <row r="10104">
          <cell r="H10104" t="str">
            <v>11227053545</v>
          </cell>
          <cell r="I10104">
            <v>19776</v>
          </cell>
        </row>
        <row r="10105">
          <cell r="H10105" t="str">
            <v>11327053545</v>
          </cell>
          <cell r="I10105">
            <v>276230</v>
          </cell>
        </row>
        <row r="10106">
          <cell r="H10106" t="str">
            <v>11427053545</v>
          </cell>
          <cell r="I10106">
            <v>-65474</v>
          </cell>
        </row>
        <row r="10107">
          <cell r="H10107" t="str">
            <v>68527053545</v>
          </cell>
          <cell r="I10107">
            <v>-70923462</v>
          </cell>
        </row>
        <row r="10108">
          <cell r="H10108" t="str">
            <v>10127053550</v>
          </cell>
          <cell r="I10108">
            <v>-4105437.67</v>
          </cell>
        </row>
        <row r="10109">
          <cell r="H10109" t="str">
            <v>10227053550</v>
          </cell>
          <cell r="I10109">
            <v>376206</v>
          </cell>
        </row>
        <row r="10110">
          <cell r="H10110" t="str">
            <v>10327053550</v>
          </cell>
          <cell r="I10110">
            <v>-222744</v>
          </cell>
        </row>
        <row r="10111">
          <cell r="H10111" t="str">
            <v>10427053550</v>
          </cell>
          <cell r="I10111">
            <v>1138272</v>
          </cell>
        </row>
        <row r="10112">
          <cell r="H10112" t="str">
            <v>10527053550</v>
          </cell>
          <cell r="I10112">
            <v>-122276</v>
          </cell>
        </row>
        <row r="10113">
          <cell r="H10113" t="str">
            <v>10727053550</v>
          </cell>
          <cell r="I10113">
            <v>74000</v>
          </cell>
        </row>
        <row r="10114">
          <cell r="H10114" t="str">
            <v>10827053550</v>
          </cell>
          <cell r="I10114">
            <v>-192864</v>
          </cell>
        </row>
        <row r="10115">
          <cell r="H10115" t="str">
            <v>10927053550</v>
          </cell>
          <cell r="I10115">
            <v>1230</v>
          </cell>
        </row>
        <row r="10116">
          <cell r="H10116" t="str">
            <v>11127053550</v>
          </cell>
          <cell r="I10116">
            <v>-112545</v>
          </cell>
        </row>
        <row r="10117">
          <cell r="H10117" t="str">
            <v>11227053550</v>
          </cell>
          <cell r="I10117">
            <v>-173000</v>
          </cell>
        </row>
        <row r="10118">
          <cell r="H10118" t="str">
            <v>11327053550</v>
          </cell>
          <cell r="I10118">
            <v>-46430</v>
          </cell>
        </row>
        <row r="10119">
          <cell r="H10119" t="str">
            <v>11427053550</v>
          </cell>
          <cell r="I10119">
            <v>1687496</v>
          </cell>
        </row>
        <row r="10120">
          <cell r="H10120" t="str">
            <v>68527053550</v>
          </cell>
          <cell r="I10120">
            <v>-122483714</v>
          </cell>
        </row>
        <row r="10121">
          <cell r="H10121" t="str">
            <v>10127053555</v>
          </cell>
          <cell r="I10121">
            <v>-1472347</v>
          </cell>
        </row>
        <row r="10122">
          <cell r="H10122" t="str">
            <v>10227053555</v>
          </cell>
          <cell r="I10122">
            <v>2065380</v>
          </cell>
        </row>
        <row r="10123">
          <cell r="H10123" t="str">
            <v>10327053555</v>
          </cell>
          <cell r="I10123">
            <v>-30672</v>
          </cell>
        </row>
        <row r="10124">
          <cell r="H10124" t="str">
            <v>10927053555</v>
          </cell>
          <cell r="I10124">
            <v>7000</v>
          </cell>
        </row>
        <row r="10125">
          <cell r="H10125" t="str">
            <v>11027053555</v>
          </cell>
          <cell r="I10125">
            <v>112545</v>
          </cell>
        </row>
        <row r="10126">
          <cell r="H10126" t="str">
            <v>11227053555</v>
          </cell>
          <cell r="I10126">
            <v>85716</v>
          </cell>
        </row>
        <row r="10127">
          <cell r="H10127" t="str">
            <v>11327053555</v>
          </cell>
          <cell r="I10127">
            <v>-10000</v>
          </cell>
        </row>
        <row r="10128">
          <cell r="H10128" t="str">
            <v>11427053555</v>
          </cell>
          <cell r="I10128">
            <v>614889</v>
          </cell>
        </row>
        <row r="10129">
          <cell r="H10129" t="str">
            <v>68527053555</v>
          </cell>
          <cell r="I10129">
            <v>-157440969</v>
          </cell>
        </row>
        <row r="10130">
          <cell r="H10130" t="str">
            <v>10127053560</v>
          </cell>
          <cell r="I10130">
            <v>5930461</v>
          </cell>
        </row>
        <row r="10131">
          <cell r="H10131" t="str">
            <v>10227053560</v>
          </cell>
          <cell r="I10131">
            <v>-1878949</v>
          </cell>
        </row>
        <row r="10132">
          <cell r="H10132" t="str">
            <v>10327053560</v>
          </cell>
          <cell r="I10132">
            <v>-76000</v>
          </cell>
        </row>
        <row r="10133">
          <cell r="H10133" t="str">
            <v>10427053560</v>
          </cell>
          <cell r="I10133">
            <v>-2030088</v>
          </cell>
        </row>
        <row r="10134">
          <cell r="H10134" t="str">
            <v>10527053560</v>
          </cell>
          <cell r="I10134">
            <v>-19776</v>
          </cell>
        </row>
        <row r="10135">
          <cell r="H10135" t="str">
            <v>10827053560</v>
          </cell>
          <cell r="I10135">
            <v>161865</v>
          </cell>
        </row>
        <row r="10136">
          <cell r="H10136" t="str">
            <v>10927053560</v>
          </cell>
          <cell r="I10136">
            <v>1483000</v>
          </cell>
        </row>
        <row r="10137">
          <cell r="H10137" t="str">
            <v>11027053560</v>
          </cell>
          <cell r="I10137">
            <v>173000</v>
          </cell>
        </row>
        <row r="10138">
          <cell r="H10138" t="str">
            <v>11127053560</v>
          </cell>
          <cell r="I10138">
            <v>-85716</v>
          </cell>
        </row>
        <row r="10139">
          <cell r="H10139" t="str">
            <v>11327053560</v>
          </cell>
          <cell r="I10139">
            <v>-78358</v>
          </cell>
        </row>
        <row r="10140">
          <cell r="H10140" t="str">
            <v>11427053560</v>
          </cell>
          <cell r="I10140">
            <v>14569</v>
          </cell>
        </row>
        <row r="10141">
          <cell r="H10141" t="str">
            <v>68527053560</v>
          </cell>
          <cell r="I10141">
            <v>-26093665</v>
          </cell>
        </row>
        <row r="10142">
          <cell r="H10142" t="str">
            <v>10127053565</v>
          </cell>
          <cell r="I10142">
            <v>4103467</v>
          </cell>
        </row>
        <row r="10143">
          <cell r="H10143" t="str">
            <v>10227053565</v>
          </cell>
          <cell r="I10143">
            <v>-2372995</v>
          </cell>
        </row>
        <row r="10144">
          <cell r="H10144" t="str">
            <v>10427053565</v>
          </cell>
          <cell r="I10144">
            <v>513931</v>
          </cell>
        </row>
        <row r="10145">
          <cell r="H10145" t="str">
            <v>10527053565</v>
          </cell>
          <cell r="I10145">
            <v>65474</v>
          </cell>
        </row>
        <row r="10146">
          <cell r="H10146" t="str">
            <v>10727053565</v>
          </cell>
          <cell r="I10146">
            <v>132570</v>
          </cell>
        </row>
        <row r="10147">
          <cell r="H10147" t="str">
            <v>10827053565</v>
          </cell>
          <cell r="I10147">
            <v>-33000</v>
          </cell>
        </row>
        <row r="10148">
          <cell r="H10148" t="str">
            <v>11027053565</v>
          </cell>
          <cell r="I10148">
            <v>-1687496</v>
          </cell>
        </row>
        <row r="10149">
          <cell r="H10149" t="str">
            <v>11127053565</v>
          </cell>
          <cell r="I10149">
            <v>-614889</v>
          </cell>
        </row>
        <row r="10150">
          <cell r="H10150" t="str">
            <v>11227053565</v>
          </cell>
          <cell r="I10150">
            <v>-14569</v>
          </cell>
        </row>
        <row r="10151">
          <cell r="H10151" t="str">
            <v>11327053565</v>
          </cell>
          <cell r="I10151">
            <v>-2580906</v>
          </cell>
        </row>
        <row r="10152">
          <cell r="H10152" t="str">
            <v>68527053565</v>
          </cell>
          <cell r="I10152">
            <v>-33537338</v>
          </cell>
        </row>
        <row r="10153">
          <cell r="H10153" t="str">
            <v>10127053595</v>
          </cell>
          <cell r="I10153">
            <v>879406465</v>
          </cell>
        </row>
        <row r="10154">
          <cell r="H10154" t="str">
            <v>10227053595</v>
          </cell>
          <cell r="I10154">
            <v>254137716</v>
          </cell>
        </row>
        <row r="10155">
          <cell r="H10155" t="str">
            <v>10327053595</v>
          </cell>
          <cell r="I10155">
            <v>74877056</v>
          </cell>
        </row>
        <row r="10156">
          <cell r="H10156" t="str">
            <v>10427053595</v>
          </cell>
          <cell r="I10156">
            <v>93842517</v>
          </cell>
        </row>
        <row r="10157">
          <cell r="H10157" t="str">
            <v>10527053595</v>
          </cell>
          <cell r="I10157">
            <v>70923462</v>
          </cell>
        </row>
        <row r="10158">
          <cell r="H10158" t="str">
            <v>10727053595</v>
          </cell>
          <cell r="I10158">
            <v>34520546</v>
          </cell>
        </row>
        <row r="10159">
          <cell r="H10159" t="str">
            <v>10827053595</v>
          </cell>
          <cell r="I10159">
            <v>71715880</v>
          </cell>
        </row>
        <row r="10160">
          <cell r="H10160" t="str">
            <v>10927053595</v>
          </cell>
          <cell r="I10160">
            <v>48672807</v>
          </cell>
        </row>
        <row r="10161">
          <cell r="H10161" t="str">
            <v>11027053595</v>
          </cell>
          <cell r="I10161">
            <v>122483714</v>
          </cell>
        </row>
        <row r="10162">
          <cell r="H10162" t="str">
            <v>11127053595</v>
          </cell>
          <cell r="I10162">
            <v>157440969</v>
          </cell>
        </row>
        <row r="10163">
          <cell r="H10163" t="str">
            <v>11227053595</v>
          </cell>
          <cell r="I10163">
            <v>26093665</v>
          </cell>
        </row>
        <row r="10164">
          <cell r="H10164" t="str">
            <v>11327053595</v>
          </cell>
          <cell r="I10164">
            <v>68440587</v>
          </cell>
        </row>
        <row r="10165">
          <cell r="H10165" t="str">
            <v>11427053595</v>
          </cell>
          <cell r="I10165">
            <v>33537338</v>
          </cell>
        </row>
        <row r="10166">
          <cell r="H10166" t="str">
            <v>101270540</v>
          </cell>
          <cell r="I10166">
            <v>-2588556</v>
          </cell>
        </row>
        <row r="10167">
          <cell r="H10167" t="str">
            <v>102270540</v>
          </cell>
          <cell r="I10167">
            <v>4109092</v>
          </cell>
        </row>
        <row r="10168">
          <cell r="H10168" t="str">
            <v>103270540</v>
          </cell>
          <cell r="I10168">
            <v>2321099</v>
          </cell>
        </row>
        <row r="10169">
          <cell r="H10169" t="str">
            <v>104270540</v>
          </cell>
          <cell r="I10169">
            <v>2447844</v>
          </cell>
        </row>
        <row r="10170">
          <cell r="H10170" t="str">
            <v>105270540</v>
          </cell>
          <cell r="I10170">
            <v>-3121598</v>
          </cell>
        </row>
        <row r="10171">
          <cell r="H10171" t="str">
            <v>107270540</v>
          </cell>
          <cell r="I10171">
            <v>358068</v>
          </cell>
        </row>
        <row r="10172">
          <cell r="H10172" t="str">
            <v>108270540</v>
          </cell>
          <cell r="I10172">
            <v>51125</v>
          </cell>
        </row>
        <row r="10173">
          <cell r="H10173" t="str">
            <v>109270540</v>
          </cell>
          <cell r="I10173">
            <v>360983</v>
          </cell>
        </row>
        <row r="10174">
          <cell r="H10174" t="str">
            <v>110270540</v>
          </cell>
          <cell r="I10174">
            <v>366854</v>
          </cell>
        </row>
        <row r="10175">
          <cell r="H10175" t="str">
            <v>111270540</v>
          </cell>
          <cell r="I10175">
            <v>638445</v>
          </cell>
        </row>
        <row r="10176">
          <cell r="H10176" t="str">
            <v>112270540</v>
          </cell>
          <cell r="I10176">
            <v>-12811316</v>
          </cell>
        </row>
        <row r="10177">
          <cell r="H10177" t="str">
            <v>113270540</v>
          </cell>
          <cell r="I10177">
            <v>1522851</v>
          </cell>
        </row>
        <row r="10178">
          <cell r="H10178" t="str">
            <v>114270540</v>
          </cell>
          <cell r="I10178">
            <v>1713954</v>
          </cell>
        </row>
        <row r="10179">
          <cell r="H10179" t="str">
            <v>685270540</v>
          </cell>
          <cell r="I10179">
            <v>6152150</v>
          </cell>
        </row>
        <row r="10180">
          <cell r="H10180" t="str">
            <v>11227054005</v>
          </cell>
          <cell r="I10180">
            <v>-136</v>
          </cell>
        </row>
        <row r="10181">
          <cell r="H10181" t="str">
            <v>68527054005</v>
          </cell>
          <cell r="I10181">
            <v>2588692</v>
          </cell>
        </row>
        <row r="10182">
          <cell r="H10182" t="str">
            <v>68527054010</v>
          </cell>
          <cell r="I10182">
            <v>-4109092</v>
          </cell>
        </row>
        <row r="10183">
          <cell r="H10183" t="str">
            <v>68527054015</v>
          </cell>
          <cell r="I10183">
            <v>-1111779</v>
          </cell>
        </row>
        <row r="10184">
          <cell r="H10184" t="str">
            <v>68527054020</v>
          </cell>
          <cell r="I10184">
            <v>-2447844</v>
          </cell>
        </row>
        <row r="10185">
          <cell r="H10185" t="str">
            <v>68527054025</v>
          </cell>
          <cell r="I10185">
            <v>-358068</v>
          </cell>
        </row>
        <row r="10186">
          <cell r="H10186" t="str">
            <v>68527054030</v>
          </cell>
          <cell r="I10186">
            <v>-51125</v>
          </cell>
        </row>
        <row r="10187">
          <cell r="H10187" t="str">
            <v>68527054035</v>
          </cell>
          <cell r="I10187">
            <v>-360983</v>
          </cell>
        </row>
        <row r="10188">
          <cell r="H10188" t="str">
            <v>68527054040</v>
          </cell>
          <cell r="I10188">
            <v>-1522851</v>
          </cell>
        </row>
        <row r="10189">
          <cell r="H10189" t="str">
            <v>68527054045</v>
          </cell>
          <cell r="I10189">
            <v>3121598</v>
          </cell>
        </row>
        <row r="10190">
          <cell r="H10190" t="str">
            <v>68527054050</v>
          </cell>
          <cell r="I10190">
            <v>-55179</v>
          </cell>
        </row>
        <row r="10191">
          <cell r="H10191" t="str">
            <v>68527054055</v>
          </cell>
          <cell r="I10191">
            <v>-638445</v>
          </cell>
        </row>
        <row r="10192">
          <cell r="H10192" t="str">
            <v>10127054060</v>
          </cell>
          <cell r="I10192">
            <v>136</v>
          </cell>
        </row>
        <row r="10193">
          <cell r="H10193" t="str">
            <v>68527054060</v>
          </cell>
          <cell r="I10193">
            <v>12811180</v>
          </cell>
        </row>
        <row r="10194">
          <cell r="H10194" t="str">
            <v>68527054065</v>
          </cell>
          <cell r="I10194">
            <v>-1713954</v>
          </cell>
        </row>
        <row r="10195">
          <cell r="H10195" t="str">
            <v>10127054095</v>
          </cell>
          <cell r="I10195">
            <v>-2588692</v>
          </cell>
        </row>
        <row r="10196">
          <cell r="H10196" t="str">
            <v>10227054095</v>
          </cell>
          <cell r="I10196">
            <v>4109092</v>
          </cell>
        </row>
        <row r="10197">
          <cell r="H10197" t="str">
            <v>10327054095</v>
          </cell>
          <cell r="I10197">
            <v>2321099</v>
          </cell>
        </row>
        <row r="10198">
          <cell r="H10198" t="str">
            <v>10427054095</v>
          </cell>
          <cell r="I10198">
            <v>2447844</v>
          </cell>
        </row>
        <row r="10199">
          <cell r="H10199" t="str">
            <v>10527054095</v>
          </cell>
          <cell r="I10199">
            <v>-3121598</v>
          </cell>
        </row>
        <row r="10200">
          <cell r="H10200" t="str">
            <v>10727054095</v>
          </cell>
          <cell r="I10200">
            <v>358068</v>
          </cell>
        </row>
        <row r="10201">
          <cell r="H10201" t="str">
            <v>10827054095</v>
          </cell>
          <cell r="I10201">
            <v>51125</v>
          </cell>
        </row>
        <row r="10202">
          <cell r="H10202" t="str">
            <v>10927054095</v>
          </cell>
          <cell r="I10202">
            <v>360983</v>
          </cell>
        </row>
        <row r="10203">
          <cell r="H10203" t="str">
            <v>11027054095</v>
          </cell>
          <cell r="I10203">
            <v>366854</v>
          </cell>
        </row>
        <row r="10204">
          <cell r="H10204" t="str">
            <v>11127054095</v>
          </cell>
          <cell r="I10204">
            <v>638445</v>
          </cell>
        </row>
        <row r="10205">
          <cell r="H10205" t="str">
            <v>11227054095</v>
          </cell>
          <cell r="I10205">
            <v>-12811180</v>
          </cell>
        </row>
        <row r="10206">
          <cell r="H10206" t="str">
            <v>11327054095</v>
          </cell>
          <cell r="I10206">
            <v>1522851</v>
          </cell>
        </row>
        <row r="10207">
          <cell r="H10207" t="str">
            <v>11427054095</v>
          </cell>
          <cell r="I10207">
            <v>1713954</v>
          </cell>
        </row>
        <row r="10208">
          <cell r="H10208" t="str">
            <v>101270545</v>
          </cell>
          <cell r="I10208">
            <v>-59615182.32</v>
          </cell>
        </row>
        <row r="10209">
          <cell r="H10209" t="str">
            <v>102270545</v>
          </cell>
          <cell r="I10209">
            <v>-28762199.489999998</v>
          </cell>
        </row>
        <row r="10210">
          <cell r="H10210" t="str">
            <v>103270545</v>
          </cell>
          <cell r="I10210">
            <v>-3978548</v>
          </cell>
        </row>
        <row r="10211">
          <cell r="H10211" t="str">
            <v>104270545</v>
          </cell>
          <cell r="I10211">
            <v>-7695538</v>
          </cell>
        </row>
        <row r="10212">
          <cell r="H10212" t="str">
            <v>105270545</v>
          </cell>
          <cell r="I10212">
            <v>-5129700</v>
          </cell>
        </row>
        <row r="10213">
          <cell r="H10213" t="str">
            <v>107270545</v>
          </cell>
          <cell r="I10213">
            <v>-1309922</v>
          </cell>
        </row>
        <row r="10214">
          <cell r="H10214" t="str">
            <v>108270545</v>
          </cell>
          <cell r="I10214">
            <v>-2660607</v>
          </cell>
        </row>
        <row r="10215">
          <cell r="H10215" t="str">
            <v>109270545</v>
          </cell>
          <cell r="I10215">
            <v>-2432369</v>
          </cell>
        </row>
        <row r="10216">
          <cell r="H10216" t="str">
            <v>110270545</v>
          </cell>
          <cell r="I10216">
            <v>-4770362</v>
          </cell>
        </row>
        <row r="10217">
          <cell r="H10217" t="str">
            <v>111270545</v>
          </cell>
          <cell r="I10217">
            <v>-12491932.460000001</v>
          </cell>
        </row>
        <row r="10218">
          <cell r="H10218" t="str">
            <v>112270545</v>
          </cell>
          <cell r="I10218">
            <v>-5690414.2400000002</v>
          </cell>
        </row>
        <row r="10219">
          <cell r="H10219" t="str">
            <v>113270545</v>
          </cell>
          <cell r="I10219">
            <v>-3047308.8</v>
          </cell>
        </row>
        <row r="10220">
          <cell r="H10220" t="str">
            <v>114270545</v>
          </cell>
          <cell r="I10220">
            <v>-4776108</v>
          </cell>
        </row>
        <row r="10221">
          <cell r="H10221" t="str">
            <v>685270545</v>
          </cell>
          <cell r="I10221">
            <v>142360191.31</v>
          </cell>
        </row>
        <row r="10222">
          <cell r="H10222" t="str">
            <v>68527054505</v>
          </cell>
          <cell r="I10222">
            <v>59615182.32</v>
          </cell>
        </row>
        <row r="10223">
          <cell r="H10223" t="str">
            <v>68527054510</v>
          </cell>
          <cell r="I10223">
            <v>28762199.489999998</v>
          </cell>
        </row>
        <row r="10224">
          <cell r="H10224" t="str">
            <v>68527054515</v>
          </cell>
          <cell r="I10224">
            <v>3978548</v>
          </cell>
        </row>
        <row r="10225">
          <cell r="H10225" t="str">
            <v>68527054520</v>
          </cell>
          <cell r="I10225">
            <v>7695538</v>
          </cell>
        </row>
        <row r="10226">
          <cell r="H10226" t="str">
            <v>68527054525</v>
          </cell>
          <cell r="I10226">
            <v>1309922</v>
          </cell>
        </row>
        <row r="10227">
          <cell r="H10227" t="str">
            <v>68527054530</v>
          </cell>
          <cell r="I10227">
            <v>2660607</v>
          </cell>
        </row>
        <row r="10228">
          <cell r="H10228" t="str">
            <v>68527054535</v>
          </cell>
          <cell r="I10228">
            <v>2432369</v>
          </cell>
        </row>
        <row r="10229">
          <cell r="H10229" t="str">
            <v>68527054540</v>
          </cell>
          <cell r="I10229">
            <v>3047308.8</v>
          </cell>
        </row>
        <row r="10230">
          <cell r="H10230" t="str">
            <v>68527054545</v>
          </cell>
          <cell r="I10230">
            <v>5129700</v>
          </cell>
        </row>
        <row r="10231">
          <cell r="H10231" t="str">
            <v>68527054550</v>
          </cell>
          <cell r="I10231">
            <v>4770362</v>
          </cell>
        </row>
        <row r="10232">
          <cell r="H10232" t="str">
            <v>68527054555</v>
          </cell>
          <cell r="I10232">
            <v>12491932.460000001</v>
          </cell>
        </row>
        <row r="10233">
          <cell r="H10233" t="str">
            <v>68527054560</v>
          </cell>
          <cell r="I10233">
            <v>5690414.2400000002</v>
          </cell>
        </row>
        <row r="10234">
          <cell r="H10234" t="str">
            <v>68527054565</v>
          </cell>
          <cell r="I10234">
            <v>4776108</v>
          </cell>
        </row>
        <row r="10235">
          <cell r="H10235" t="str">
            <v>10127054595</v>
          </cell>
          <cell r="I10235">
            <v>-59615182.32</v>
          </cell>
        </row>
        <row r="10236">
          <cell r="H10236" t="str">
            <v>10227054595</v>
          </cell>
          <cell r="I10236">
            <v>-28762199.489999998</v>
          </cell>
        </row>
        <row r="10237">
          <cell r="H10237" t="str">
            <v>10327054595</v>
          </cell>
          <cell r="I10237">
            <v>-3978548</v>
          </cell>
        </row>
        <row r="10238">
          <cell r="H10238" t="str">
            <v>10427054595</v>
          </cell>
          <cell r="I10238">
            <v>-7695538</v>
          </cell>
        </row>
        <row r="10239">
          <cell r="H10239" t="str">
            <v>10527054595</v>
          </cell>
          <cell r="I10239">
            <v>-5129700</v>
          </cell>
        </row>
        <row r="10240">
          <cell r="H10240" t="str">
            <v>10727054595</v>
          </cell>
          <cell r="I10240">
            <v>-1309922</v>
          </cell>
        </row>
        <row r="10241">
          <cell r="H10241" t="str">
            <v>10827054595</v>
          </cell>
          <cell r="I10241">
            <v>-2660607</v>
          </cell>
        </row>
        <row r="10242">
          <cell r="H10242" t="str">
            <v>10927054595</v>
          </cell>
          <cell r="I10242">
            <v>-2432369</v>
          </cell>
        </row>
        <row r="10243">
          <cell r="H10243" t="str">
            <v>11027054595</v>
          </cell>
          <cell r="I10243">
            <v>-4770362</v>
          </cell>
        </row>
        <row r="10244">
          <cell r="H10244" t="str">
            <v>11127054595</v>
          </cell>
          <cell r="I10244">
            <v>-12491932.460000001</v>
          </cell>
        </row>
        <row r="10245">
          <cell r="H10245" t="str">
            <v>11227054595</v>
          </cell>
          <cell r="I10245">
            <v>-5690414.2400000002</v>
          </cell>
        </row>
        <row r="10246">
          <cell r="H10246" t="str">
            <v>11327054595</v>
          </cell>
          <cell r="I10246">
            <v>-3047308.8</v>
          </cell>
        </row>
        <row r="10247">
          <cell r="H10247" t="str">
            <v>11427054595</v>
          </cell>
          <cell r="I10247">
            <v>-4776108</v>
          </cell>
        </row>
        <row r="10248">
          <cell r="H10248" t="str">
            <v>101270550</v>
          </cell>
          <cell r="I10248">
            <v>507032524.05000001</v>
          </cell>
        </row>
        <row r="10249">
          <cell r="H10249" t="str">
            <v>102270550</v>
          </cell>
          <cell r="I10249">
            <v>-1523065961</v>
          </cell>
        </row>
        <row r="10250">
          <cell r="H10250" t="str">
            <v>103270550</v>
          </cell>
          <cell r="I10250">
            <v>-397876784</v>
          </cell>
        </row>
        <row r="10251">
          <cell r="H10251" t="str">
            <v>104270550</v>
          </cell>
          <cell r="I10251">
            <v>-424339006</v>
          </cell>
        </row>
        <row r="10252">
          <cell r="H10252" t="str">
            <v>105270550</v>
          </cell>
          <cell r="I10252">
            <v>-807018378</v>
          </cell>
        </row>
        <row r="10253">
          <cell r="H10253" t="str">
            <v>107270550</v>
          </cell>
          <cell r="I10253">
            <v>-215115851</v>
          </cell>
        </row>
        <row r="10254">
          <cell r="H10254" t="str">
            <v>108270550</v>
          </cell>
          <cell r="I10254">
            <v>-199746881</v>
          </cell>
        </row>
        <row r="10255">
          <cell r="H10255" t="str">
            <v>109270550</v>
          </cell>
          <cell r="I10255">
            <v>-325836500.05000001</v>
          </cell>
        </row>
        <row r="10256">
          <cell r="H10256" t="str">
            <v>110270550</v>
          </cell>
          <cell r="I10256">
            <v>-1118427793</v>
          </cell>
        </row>
        <row r="10257">
          <cell r="H10257" t="str">
            <v>111270550</v>
          </cell>
          <cell r="I10257">
            <v>-32295701</v>
          </cell>
        </row>
        <row r="10258">
          <cell r="H10258" t="str">
            <v>112270550</v>
          </cell>
          <cell r="I10258">
            <v>-106810593</v>
          </cell>
        </row>
        <row r="10259">
          <cell r="H10259" t="str">
            <v>113270550</v>
          </cell>
          <cell r="I10259">
            <v>-248530261</v>
          </cell>
        </row>
        <row r="10260">
          <cell r="H10260" t="str">
            <v>114270550</v>
          </cell>
          <cell r="I10260">
            <v>-1144362115</v>
          </cell>
        </row>
        <row r="10261">
          <cell r="H10261" t="str">
            <v>685270550</v>
          </cell>
          <cell r="I10261">
            <v>6036393300</v>
          </cell>
        </row>
        <row r="10262">
          <cell r="H10262" t="str">
            <v>10227055005</v>
          </cell>
          <cell r="I10262">
            <v>14957733</v>
          </cell>
        </row>
        <row r="10263">
          <cell r="H10263" t="str">
            <v>10327055005</v>
          </cell>
          <cell r="I10263">
            <v>-419100</v>
          </cell>
        </row>
        <row r="10264">
          <cell r="H10264" t="str">
            <v>10427055005</v>
          </cell>
          <cell r="I10264">
            <v>-416168911</v>
          </cell>
        </row>
        <row r="10265">
          <cell r="H10265" t="str">
            <v>10527055005</v>
          </cell>
          <cell r="I10265">
            <v>-796430763</v>
          </cell>
        </row>
        <row r="10266">
          <cell r="H10266" t="str">
            <v>10727055005</v>
          </cell>
          <cell r="I10266">
            <v>-209849917</v>
          </cell>
        </row>
        <row r="10267">
          <cell r="H10267" t="str">
            <v>10827055005</v>
          </cell>
          <cell r="I10267">
            <v>-189256515</v>
          </cell>
        </row>
        <row r="10268">
          <cell r="H10268" t="str">
            <v>10927055005</v>
          </cell>
          <cell r="I10268">
            <v>-138633884.05000001</v>
          </cell>
        </row>
        <row r="10269">
          <cell r="H10269" t="str">
            <v>11027055005</v>
          </cell>
          <cell r="I10269">
            <v>-1109763258</v>
          </cell>
        </row>
        <row r="10270">
          <cell r="H10270" t="str">
            <v>11127055005</v>
          </cell>
          <cell r="I10270">
            <v>-19640539</v>
          </cell>
        </row>
        <row r="10271">
          <cell r="H10271" t="str">
            <v>11227055005</v>
          </cell>
          <cell r="I10271">
            <v>-666533264</v>
          </cell>
        </row>
        <row r="10272">
          <cell r="H10272" t="str">
            <v>11327055005</v>
          </cell>
          <cell r="I10272">
            <v>-243468594</v>
          </cell>
        </row>
        <row r="10273">
          <cell r="H10273" t="str">
            <v>11427055005</v>
          </cell>
          <cell r="I10273">
            <v>-1159188050</v>
          </cell>
        </row>
        <row r="10274">
          <cell r="H10274" t="str">
            <v>68527055005</v>
          </cell>
          <cell r="I10274">
            <v>4427362538</v>
          </cell>
        </row>
        <row r="10275">
          <cell r="H10275" t="str">
            <v>10127055010</v>
          </cell>
          <cell r="I10275">
            <v>-14957733</v>
          </cell>
        </row>
        <row r="10276">
          <cell r="H10276" t="str">
            <v>10327055010</v>
          </cell>
          <cell r="I10276">
            <v>-389200473</v>
          </cell>
        </row>
        <row r="10277">
          <cell r="H10277" t="str">
            <v>10927055010</v>
          </cell>
          <cell r="I10277">
            <v>-180960588</v>
          </cell>
        </row>
        <row r="10278">
          <cell r="H10278" t="str">
            <v>11027055010</v>
          </cell>
          <cell r="I10278">
            <v>1488157</v>
          </cell>
        </row>
        <row r="10279">
          <cell r="H10279" t="str">
            <v>11227055010</v>
          </cell>
          <cell r="I10279">
            <v>566259786</v>
          </cell>
        </row>
        <row r="10280">
          <cell r="H10280" t="str">
            <v>11427055010</v>
          </cell>
          <cell r="I10280">
            <v>19011000</v>
          </cell>
        </row>
        <row r="10281">
          <cell r="H10281" t="str">
            <v>68527055010</v>
          </cell>
          <cell r="I10281">
            <v>1521425812</v>
          </cell>
        </row>
        <row r="10282">
          <cell r="H10282" t="str">
            <v>10127055015</v>
          </cell>
          <cell r="I10282">
            <v>419100</v>
          </cell>
        </row>
        <row r="10283">
          <cell r="H10283" t="str">
            <v>10227055015</v>
          </cell>
          <cell r="I10283">
            <v>389200473</v>
          </cell>
        </row>
        <row r="10284">
          <cell r="H10284" t="str">
            <v>10527055015</v>
          </cell>
          <cell r="I10284">
            <v>-5000</v>
          </cell>
        </row>
        <row r="10285">
          <cell r="H10285" t="str">
            <v>11427055015</v>
          </cell>
          <cell r="I10285">
            <v>300000</v>
          </cell>
        </row>
        <row r="10286">
          <cell r="H10286" t="str">
            <v>68527055015</v>
          </cell>
          <cell r="I10286">
            <v>7962211</v>
          </cell>
        </row>
        <row r="10287">
          <cell r="H10287" t="str">
            <v>10127055020</v>
          </cell>
          <cell r="I10287">
            <v>416168911</v>
          </cell>
        </row>
        <row r="10288">
          <cell r="H10288" t="str">
            <v>10527055020</v>
          </cell>
          <cell r="I10288">
            <v>60000</v>
          </cell>
        </row>
        <row r="10289">
          <cell r="H10289" t="str">
            <v>11427055020</v>
          </cell>
          <cell r="I10289">
            <v>250000</v>
          </cell>
        </row>
        <row r="10290">
          <cell r="H10290" t="str">
            <v>68527055020</v>
          </cell>
          <cell r="I10290">
            <v>7860095</v>
          </cell>
        </row>
        <row r="10291">
          <cell r="H10291" t="str">
            <v>10127055025</v>
          </cell>
          <cell r="I10291">
            <v>209849917</v>
          </cell>
        </row>
        <row r="10292">
          <cell r="H10292" t="str">
            <v>68527055025</v>
          </cell>
          <cell r="I10292">
            <v>5265934</v>
          </cell>
        </row>
        <row r="10293">
          <cell r="H10293" t="str">
            <v>10127055030</v>
          </cell>
          <cell r="I10293">
            <v>189256515</v>
          </cell>
        </row>
        <row r="10294">
          <cell r="H10294" t="str">
            <v>11427055030</v>
          </cell>
          <cell r="I10294">
            <v>3140000</v>
          </cell>
        </row>
        <row r="10295">
          <cell r="H10295" t="str">
            <v>68527055030</v>
          </cell>
          <cell r="I10295">
            <v>7350366</v>
          </cell>
        </row>
        <row r="10296">
          <cell r="H10296" t="str">
            <v>10127055035</v>
          </cell>
          <cell r="I10296">
            <v>138633884.05000001</v>
          </cell>
        </row>
        <row r="10297">
          <cell r="H10297" t="str">
            <v>10227055035</v>
          </cell>
          <cell r="I10297">
            <v>180960588</v>
          </cell>
        </row>
        <row r="10298">
          <cell r="H10298" t="str">
            <v>68527055035</v>
          </cell>
          <cell r="I10298">
            <v>6242028</v>
          </cell>
        </row>
        <row r="10299">
          <cell r="H10299" t="str">
            <v>10127055040</v>
          </cell>
          <cell r="I10299">
            <v>243468594</v>
          </cell>
        </row>
        <row r="10300">
          <cell r="H10300" t="str">
            <v>11427055040</v>
          </cell>
          <cell r="I10300">
            <v>-1200000</v>
          </cell>
        </row>
        <row r="10301">
          <cell r="H10301" t="str">
            <v>68527055040</v>
          </cell>
          <cell r="I10301">
            <v>6261667</v>
          </cell>
        </row>
        <row r="10302">
          <cell r="H10302" t="str">
            <v>10127055045</v>
          </cell>
          <cell r="I10302">
            <v>796430763</v>
          </cell>
        </row>
        <row r="10303">
          <cell r="H10303" t="str">
            <v>10327055045</v>
          </cell>
          <cell r="I10303">
            <v>5000</v>
          </cell>
        </row>
        <row r="10304">
          <cell r="H10304" t="str">
            <v>10427055045</v>
          </cell>
          <cell r="I10304">
            <v>-60000</v>
          </cell>
        </row>
        <row r="10305">
          <cell r="H10305" t="str">
            <v>11427055045</v>
          </cell>
          <cell r="I10305">
            <v>750000</v>
          </cell>
        </row>
        <row r="10306">
          <cell r="H10306" t="str">
            <v>68527055045</v>
          </cell>
          <cell r="I10306">
            <v>9892615</v>
          </cell>
        </row>
        <row r="10307">
          <cell r="H10307" t="str">
            <v>10127055050</v>
          </cell>
          <cell r="I10307">
            <v>1109763258</v>
          </cell>
        </row>
        <row r="10308">
          <cell r="H10308" t="str">
            <v>10227055050</v>
          </cell>
          <cell r="I10308">
            <v>-1488157</v>
          </cell>
        </row>
        <row r="10309">
          <cell r="H10309" t="str">
            <v>11127055050</v>
          </cell>
          <cell r="I10309">
            <v>375607</v>
          </cell>
        </row>
        <row r="10310">
          <cell r="H10310" t="str">
            <v>11427055050</v>
          </cell>
          <cell r="I10310">
            <v>-2762622</v>
          </cell>
        </row>
        <row r="10311">
          <cell r="H10311" t="str">
            <v>68527055050</v>
          </cell>
          <cell r="I10311">
            <v>12539707</v>
          </cell>
        </row>
        <row r="10312">
          <cell r="H10312" t="str">
            <v>10127055055</v>
          </cell>
          <cell r="I10312">
            <v>19640539</v>
          </cell>
        </row>
        <row r="10313">
          <cell r="H10313" t="str">
            <v>11027055055</v>
          </cell>
          <cell r="I10313">
            <v>-375607</v>
          </cell>
        </row>
        <row r="10314">
          <cell r="H10314" t="str">
            <v>11427055055</v>
          </cell>
          <cell r="I10314">
            <v>250000</v>
          </cell>
        </row>
        <row r="10315">
          <cell r="H10315" t="str">
            <v>68527055055</v>
          </cell>
          <cell r="I10315">
            <v>12780769</v>
          </cell>
        </row>
        <row r="10316">
          <cell r="H10316" t="str">
            <v>10127055060</v>
          </cell>
          <cell r="I10316">
            <v>666533264</v>
          </cell>
        </row>
        <row r="10317">
          <cell r="H10317" t="str">
            <v>10227055060</v>
          </cell>
          <cell r="I10317">
            <v>-566259786</v>
          </cell>
        </row>
        <row r="10318">
          <cell r="H10318" t="str">
            <v>68527055060</v>
          </cell>
          <cell r="I10318">
            <v>6537115</v>
          </cell>
        </row>
        <row r="10319">
          <cell r="H10319" t="str">
            <v>10127055065</v>
          </cell>
          <cell r="I10319">
            <v>1159188050</v>
          </cell>
        </row>
        <row r="10320">
          <cell r="H10320" t="str">
            <v>10227055065</v>
          </cell>
          <cell r="I10320">
            <v>-19011000</v>
          </cell>
        </row>
        <row r="10321">
          <cell r="H10321" t="str">
            <v>10327055065</v>
          </cell>
          <cell r="I10321">
            <v>-300000</v>
          </cell>
        </row>
        <row r="10322">
          <cell r="H10322" t="str">
            <v>10427055065</v>
          </cell>
          <cell r="I10322">
            <v>-250000</v>
          </cell>
        </row>
        <row r="10323">
          <cell r="H10323" t="str">
            <v>10527055065</v>
          </cell>
          <cell r="I10323">
            <v>-750000</v>
          </cell>
        </row>
        <row r="10324">
          <cell r="H10324" t="str">
            <v>10827055065</v>
          </cell>
          <cell r="I10324">
            <v>-3140000</v>
          </cell>
        </row>
        <row r="10325">
          <cell r="H10325" t="str">
            <v>11027055065</v>
          </cell>
          <cell r="I10325">
            <v>2762622</v>
          </cell>
        </row>
        <row r="10326">
          <cell r="H10326" t="str">
            <v>11127055065</v>
          </cell>
          <cell r="I10326">
            <v>-250000</v>
          </cell>
        </row>
        <row r="10327">
          <cell r="H10327" t="str">
            <v>11327055065</v>
          </cell>
          <cell r="I10327">
            <v>1200000</v>
          </cell>
        </row>
        <row r="10328">
          <cell r="H10328" t="str">
            <v>68527055065</v>
          </cell>
          <cell r="I10328">
            <v>4912443</v>
          </cell>
        </row>
        <row r="10329">
          <cell r="H10329" t="str">
            <v>10127055095</v>
          </cell>
          <cell r="I10329">
            <v>-4427362538</v>
          </cell>
        </row>
        <row r="10330">
          <cell r="H10330" t="str">
            <v>10227055095</v>
          </cell>
          <cell r="I10330">
            <v>-1521425812</v>
          </cell>
        </row>
        <row r="10331">
          <cell r="H10331" t="str">
            <v>10327055095</v>
          </cell>
          <cell r="I10331">
            <v>-7962211</v>
          </cell>
        </row>
        <row r="10332">
          <cell r="H10332" t="str">
            <v>10427055095</v>
          </cell>
          <cell r="I10332">
            <v>-7860095</v>
          </cell>
        </row>
        <row r="10333">
          <cell r="H10333" t="str">
            <v>10527055095</v>
          </cell>
          <cell r="I10333">
            <v>-9892615</v>
          </cell>
        </row>
        <row r="10334">
          <cell r="H10334" t="str">
            <v>10727055095</v>
          </cell>
          <cell r="I10334">
            <v>-5265934</v>
          </cell>
        </row>
        <row r="10335">
          <cell r="H10335" t="str">
            <v>10827055095</v>
          </cell>
          <cell r="I10335">
            <v>-7350366</v>
          </cell>
        </row>
        <row r="10336">
          <cell r="H10336" t="str">
            <v>10927055095</v>
          </cell>
          <cell r="I10336">
            <v>-6242028</v>
          </cell>
        </row>
        <row r="10337">
          <cell r="H10337" t="str">
            <v>11027055095</v>
          </cell>
          <cell r="I10337">
            <v>-12539707</v>
          </cell>
        </row>
        <row r="10338">
          <cell r="H10338" t="str">
            <v>11127055095</v>
          </cell>
          <cell r="I10338">
            <v>-12780769</v>
          </cell>
        </row>
        <row r="10339">
          <cell r="H10339" t="str">
            <v>11227055095</v>
          </cell>
          <cell r="I10339">
            <v>-6537115</v>
          </cell>
        </row>
        <row r="10340">
          <cell r="H10340" t="str">
            <v>11327055095</v>
          </cell>
          <cell r="I10340">
            <v>-6261667</v>
          </cell>
        </row>
        <row r="10341">
          <cell r="H10341" t="str">
            <v>11427055095</v>
          </cell>
          <cell r="I10341">
            <v>-4912443</v>
          </cell>
        </row>
        <row r="10342">
          <cell r="H10342" t="str">
            <v>101270595</v>
          </cell>
          <cell r="I10342">
            <v>-87414003</v>
          </cell>
        </row>
        <row r="10343">
          <cell r="H10343" t="str">
            <v>102270595</v>
          </cell>
          <cell r="I10343">
            <v>-88298018</v>
          </cell>
        </row>
        <row r="10344">
          <cell r="H10344" t="str">
            <v>103270595</v>
          </cell>
          <cell r="I10344">
            <v>-17970343</v>
          </cell>
        </row>
        <row r="10345">
          <cell r="H10345" t="str">
            <v>104270595</v>
          </cell>
          <cell r="I10345">
            <v>-26454205</v>
          </cell>
        </row>
        <row r="10346">
          <cell r="H10346" t="str">
            <v>105270595</v>
          </cell>
          <cell r="I10346">
            <v>-12869871</v>
          </cell>
        </row>
        <row r="10347">
          <cell r="H10347" t="str">
            <v>107270595</v>
          </cell>
          <cell r="I10347">
            <v>-8746335</v>
          </cell>
        </row>
        <row r="10348">
          <cell r="H10348" t="str">
            <v>108270595</v>
          </cell>
          <cell r="I10348">
            <v>-15358023</v>
          </cell>
        </row>
        <row r="10349">
          <cell r="H10349" t="str">
            <v>109270595</v>
          </cell>
          <cell r="I10349">
            <v>-13024219</v>
          </cell>
        </row>
        <row r="10350">
          <cell r="H10350" t="str">
            <v>110270595</v>
          </cell>
          <cell r="I10350">
            <v>3321558</v>
          </cell>
        </row>
        <row r="10351">
          <cell r="H10351" t="str">
            <v>111270595</v>
          </cell>
          <cell r="I10351">
            <v>-8648221</v>
          </cell>
        </row>
        <row r="10352">
          <cell r="H10352" t="str">
            <v>112270595</v>
          </cell>
          <cell r="I10352">
            <v>-40376758</v>
          </cell>
        </row>
        <row r="10353">
          <cell r="H10353" t="str">
            <v>113270595</v>
          </cell>
          <cell r="I10353">
            <v>-17232593</v>
          </cell>
        </row>
        <row r="10354">
          <cell r="H10354" t="str">
            <v>114270595</v>
          </cell>
          <cell r="I10354">
            <v>9048962</v>
          </cell>
        </row>
        <row r="10355">
          <cell r="H10355" t="str">
            <v>685270595</v>
          </cell>
          <cell r="I10355">
            <v>324022069</v>
          </cell>
        </row>
        <row r="10356">
          <cell r="H10356" t="str">
            <v>10527059505</v>
          </cell>
          <cell r="I10356">
            <v>156025</v>
          </cell>
        </row>
        <row r="10357">
          <cell r="H10357" t="str">
            <v>10727059505</v>
          </cell>
          <cell r="I10357">
            <v>-1492420</v>
          </cell>
        </row>
        <row r="10358">
          <cell r="H10358" t="str">
            <v>10827059505</v>
          </cell>
          <cell r="I10358">
            <v>52601</v>
          </cell>
        </row>
        <row r="10359">
          <cell r="H10359" t="str">
            <v>11027059505</v>
          </cell>
          <cell r="I10359">
            <v>337942</v>
          </cell>
        </row>
        <row r="10360">
          <cell r="H10360" t="str">
            <v>11227059505</v>
          </cell>
          <cell r="I10360">
            <v>-560000</v>
          </cell>
        </row>
        <row r="10361">
          <cell r="H10361" t="str">
            <v>11427059505</v>
          </cell>
          <cell r="I10361">
            <v>-8840240</v>
          </cell>
        </row>
        <row r="10362">
          <cell r="H10362" t="str">
            <v>68527059505</v>
          </cell>
          <cell r="I10362">
            <v>97760095</v>
          </cell>
        </row>
        <row r="10363">
          <cell r="H10363" t="str">
            <v>10927059510</v>
          </cell>
          <cell r="I10363">
            <v>30150000</v>
          </cell>
        </row>
        <row r="10364">
          <cell r="H10364" t="str">
            <v>11127059510</v>
          </cell>
          <cell r="I10364">
            <v>79382</v>
          </cell>
        </row>
        <row r="10365">
          <cell r="H10365" t="str">
            <v>68527059510</v>
          </cell>
          <cell r="I10365">
            <v>58068636</v>
          </cell>
        </row>
        <row r="10366">
          <cell r="H10366" t="str">
            <v>68527059515</v>
          </cell>
          <cell r="I10366">
            <v>17970343</v>
          </cell>
        </row>
        <row r="10367">
          <cell r="H10367" t="str">
            <v>11127059520</v>
          </cell>
          <cell r="I10367">
            <v>8500</v>
          </cell>
        </row>
        <row r="10368">
          <cell r="H10368" t="str">
            <v>68527059520</v>
          </cell>
          <cell r="I10368">
            <v>26445705</v>
          </cell>
        </row>
        <row r="10369">
          <cell r="H10369" t="str">
            <v>10127059525</v>
          </cell>
          <cell r="I10369">
            <v>1492420</v>
          </cell>
        </row>
        <row r="10370">
          <cell r="H10370" t="str">
            <v>68527059525</v>
          </cell>
          <cell r="I10370">
            <v>7253915</v>
          </cell>
        </row>
        <row r="10371">
          <cell r="H10371" t="str">
            <v>10127059530</v>
          </cell>
          <cell r="I10371">
            <v>-52601</v>
          </cell>
        </row>
        <row r="10372">
          <cell r="H10372" t="str">
            <v>68527059530</v>
          </cell>
          <cell r="I10372">
            <v>15410624</v>
          </cell>
        </row>
        <row r="10373">
          <cell r="H10373" t="str">
            <v>10227059535</v>
          </cell>
          <cell r="I10373">
            <v>-30150000</v>
          </cell>
        </row>
        <row r="10374">
          <cell r="H10374" t="str">
            <v>11027059535</v>
          </cell>
          <cell r="I10374">
            <v>33600000</v>
          </cell>
        </row>
        <row r="10375">
          <cell r="H10375" t="str">
            <v>11227059535</v>
          </cell>
          <cell r="I10375">
            <v>-4460000</v>
          </cell>
        </row>
        <row r="10376">
          <cell r="H10376" t="str">
            <v>68527059535</v>
          </cell>
          <cell r="I10376">
            <v>14034219</v>
          </cell>
        </row>
        <row r="10377">
          <cell r="H10377" t="str">
            <v>68527059540</v>
          </cell>
          <cell r="I10377">
            <v>17232593</v>
          </cell>
        </row>
        <row r="10378">
          <cell r="H10378" t="str">
            <v>10127059545</v>
          </cell>
          <cell r="I10378">
            <v>-156025</v>
          </cell>
        </row>
        <row r="10379">
          <cell r="H10379" t="str">
            <v>11227059545</v>
          </cell>
          <cell r="I10379">
            <v>-3660000</v>
          </cell>
        </row>
        <row r="10380">
          <cell r="H10380" t="str">
            <v>68527059545</v>
          </cell>
          <cell r="I10380">
            <v>16685896</v>
          </cell>
        </row>
        <row r="10381">
          <cell r="H10381" t="str">
            <v>10127059550</v>
          </cell>
          <cell r="I10381">
            <v>-337942</v>
          </cell>
        </row>
        <row r="10382">
          <cell r="H10382" t="str">
            <v>10927059550</v>
          </cell>
          <cell r="I10382">
            <v>-33600000</v>
          </cell>
        </row>
        <row r="10383">
          <cell r="H10383" t="str">
            <v>11427059550</v>
          </cell>
          <cell r="I10383">
            <v>-150000</v>
          </cell>
        </row>
        <row r="10384">
          <cell r="H10384" t="str">
            <v>68527059550</v>
          </cell>
          <cell r="I10384">
            <v>30766384</v>
          </cell>
        </row>
        <row r="10385">
          <cell r="H10385" t="str">
            <v>10227059555</v>
          </cell>
          <cell r="I10385">
            <v>-79382</v>
          </cell>
        </row>
        <row r="10386">
          <cell r="H10386" t="str">
            <v>10427059555</v>
          </cell>
          <cell r="I10386">
            <v>-8500</v>
          </cell>
        </row>
        <row r="10387">
          <cell r="H10387" t="str">
            <v>68527059555</v>
          </cell>
          <cell r="I10387">
            <v>8736103</v>
          </cell>
        </row>
        <row r="10388">
          <cell r="H10388" t="str">
            <v>10127059560</v>
          </cell>
          <cell r="I10388">
            <v>560000</v>
          </cell>
        </row>
        <row r="10389">
          <cell r="H10389" t="str">
            <v>10527059560</v>
          </cell>
          <cell r="I10389">
            <v>3660000</v>
          </cell>
        </row>
        <row r="10390">
          <cell r="H10390" t="str">
            <v>10927059560</v>
          </cell>
          <cell r="I10390">
            <v>4460000</v>
          </cell>
        </row>
        <row r="10391">
          <cell r="H10391" t="str">
            <v>11427059560</v>
          </cell>
          <cell r="I10391">
            <v>25112729</v>
          </cell>
        </row>
        <row r="10392">
          <cell r="H10392" t="str">
            <v>68527059560</v>
          </cell>
          <cell r="I10392">
            <v>6584029</v>
          </cell>
        </row>
        <row r="10393">
          <cell r="H10393" t="str">
            <v>10127059565</v>
          </cell>
          <cell r="I10393">
            <v>8840240</v>
          </cell>
        </row>
        <row r="10394">
          <cell r="H10394" t="str">
            <v>11027059565</v>
          </cell>
          <cell r="I10394">
            <v>150000</v>
          </cell>
        </row>
        <row r="10395">
          <cell r="H10395" t="str">
            <v>11227059565</v>
          </cell>
          <cell r="I10395">
            <v>-25112729</v>
          </cell>
        </row>
        <row r="10396">
          <cell r="H10396" t="str">
            <v>68527059565</v>
          </cell>
          <cell r="I10396">
            <v>7073527</v>
          </cell>
        </row>
        <row r="10397">
          <cell r="H10397" t="str">
            <v>10127059595</v>
          </cell>
          <cell r="I10397">
            <v>-97760095</v>
          </cell>
        </row>
        <row r="10398">
          <cell r="H10398" t="str">
            <v>10227059595</v>
          </cell>
          <cell r="I10398">
            <v>-58068636</v>
          </cell>
        </row>
        <row r="10399">
          <cell r="H10399" t="str">
            <v>10327059595</v>
          </cell>
          <cell r="I10399">
            <v>-17970343</v>
          </cell>
        </row>
        <row r="10400">
          <cell r="H10400" t="str">
            <v>10427059595</v>
          </cell>
          <cell r="I10400">
            <v>-26445705</v>
          </cell>
        </row>
        <row r="10401">
          <cell r="H10401" t="str">
            <v>10527059595</v>
          </cell>
          <cell r="I10401">
            <v>-16685896</v>
          </cell>
        </row>
        <row r="10402">
          <cell r="H10402" t="str">
            <v>10727059595</v>
          </cell>
          <cell r="I10402">
            <v>-7253915</v>
          </cell>
        </row>
        <row r="10403">
          <cell r="H10403" t="str">
            <v>10827059595</v>
          </cell>
          <cell r="I10403">
            <v>-15410624</v>
          </cell>
        </row>
        <row r="10404">
          <cell r="H10404" t="str">
            <v>10927059595</v>
          </cell>
          <cell r="I10404">
            <v>-14034219</v>
          </cell>
        </row>
        <row r="10405">
          <cell r="H10405" t="str">
            <v>11027059595</v>
          </cell>
          <cell r="I10405">
            <v>-30766384</v>
          </cell>
        </row>
        <row r="10406">
          <cell r="H10406" t="str">
            <v>11127059595</v>
          </cell>
          <cell r="I10406">
            <v>-8736103</v>
          </cell>
        </row>
        <row r="10407">
          <cell r="H10407" t="str">
            <v>11227059595</v>
          </cell>
          <cell r="I10407">
            <v>-6584029</v>
          </cell>
        </row>
        <row r="10408">
          <cell r="H10408" t="str">
            <v>11327059595</v>
          </cell>
          <cell r="I10408">
            <v>-17232593</v>
          </cell>
        </row>
        <row r="10409">
          <cell r="H10409" t="str">
            <v>11427059595</v>
          </cell>
          <cell r="I10409">
            <v>-7073527</v>
          </cell>
        </row>
        <row r="10410">
          <cell r="H10410" t="str">
            <v>1012710</v>
          </cell>
          <cell r="I10410">
            <v>-47252401</v>
          </cell>
        </row>
        <row r="10411">
          <cell r="H10411" t="str">
            <v>1022710</v>
          </cell>
          <cell r="I10411">
            <v>-15418907</v>
          </cell>
        </row>
        <row r="10412">
          <cell r="H10412" t="str">
            <v>1032710</v>
          </cell>
          <cell r="I10412">
            <v>-5035706</v>
          </cell>
        </row>
        <row r="10413">
          <cell r="H10413" t="str">
            <v>1042710</v>
          </cell>
          <cell r="I10413">
            <v>-9050565</v>
          </cell>
        </row>
        <row r="10414">
          <cell r="H10414" t="str">
            <v>1052710</v>
          </cell>
          <cell r="I10414">
            <v>-9330507</v>
          </cell>
        </row>
        <row r="10415">
          <cell r="H10415" t="str">
            <v>1072710</v>
          </cell>
          <cell r="I10415">
            <v>-5883047</v>
          </cell>
        </row>
        <row r="10416">
          <cell r="H10416" t="str">
            <v>1082710</v>
          </cell>
          <cell r="I10416">
            <v>-7187394</v>
          </cell>
        </row>
        <row r="10417">
          <cell r="H10417" t="str">
            <v>1092710</v>
          </cell>
          <cell r="I10417">
            <v>-5052807</v>
          </cell>
        </row>
        <row r="10418">
          <cell r="H10418" t="str">
            <v>1102710</v>
          </cell>
          <cell r="I10418">
            <v>-8911211</v>
          </cell>
        </row>
        <row r="10419">
          <cell r="H10419" t="str">
            <v>1112710</v>
          </cell>
          <cell r="I10419">
            <v>-9184193</v>
          </cell>
        </row>
        <row r="10420">
          <cell r="H10420" t="str">
            <v>1122710</v>
          </cell>
          <cell r="I10420">
            <v>-7416001</v>
          </cell>
        </row>
        <row r="10421">
          <cell r="H10421" t="str">
            <v>1132710</v>
          </cell>
          <cell r="I10421">
            <v>-6691831</v>
          </cell>
        </row>
        <row r="10422">
          <cell r="H10422" t="str">
            <v>1142710</v>
          </cell>
          <cell r="I10422">
            <v>-5892374</v>
          </cell>
        </row>
        <row r="10423">
          <cell r="H10423" t="str">
            <v>6852710</v>
          </cell>
          <cell r="I10423">
            <v>-74775879</v>
          </cell>
        </row>
        <row r="10424">
          <cell r="H10424" t="str">
            <v>10127101000000007690902</v>
          </cell>
          <cell r="I10424">
            <v>-295279</v>
          </cell>
        </row>
        <row r="10425">
          <cell r="H10425" t="str">
            <v>10127101000000007702014</v>
          </cell>
          <cell r="I10425">
            <v>-295793</v>
          </cell>
        </row>
        <row r="10426">
          <cell r="H10426" t="str">
            <v>10127101000000007702442</v>
          </cell>
          <cell r="I10426">
            <v>-298296</v>
          </cell>
        </row>
        <row r="10427">
          <cell r="H10427" t="str">
            <v>10127101000000007713906</v>
          </cell>
          <cell r="I10427">
            <v>-296156</v>
          </cell>
        </row>
        <row r="10428">
          <cell r="H10428" t="str">
            <v>10127101000000007722546</v>
          </cell>
          <cell r="I10428">
            <v>-272315</v>
          </cell>
        </row>
        <row r="10429">
          <cell r="H10429" t="str">
            <v>10127101000000012118553</v>
          </cell>
          <cell r="I10429">
            <v>-296741</v>
          </cell>
        </row>
        <row r="10430">
          <cell r="H10430" t="str">
            <v>10127101000000036065766</v>
          </cell>
          <cell r="I10430">
            <v>-295279</v>
          </cell>
        </row>
        <row r="10431">
          <cell r="H10431" t="str">
            <v>10127101000000036065971</v>
          </cell>
          <cell r="I10431">
            <v>-129125</v>
          </cell>
        </row>
        <row r="10432">
          <cell r="H10432" t="str">
            <v>10127101000000036068620</v>
          </cell>
          <cell r="I10432">
            <v>-284310</v>
          </cell>
        </row>
        <row r="10433">
          <cell r="H10433" t="str">
            <v>10127101000000036156514</v>
          </cell>
          <cell r="I10433">
            <v>-337194</v>
          </cell>
        </row>
        <row r="10434">
          <cell r="H10434" t="str">
            <v>10127101000000036164045</v>
          </cell>
          <cell r="I10434">
            <v>-295745</v>
          </cell>
        </row>
        <row r="10435">
          <cell r="H10435" t="str">
            <v>10127101000000036175460</v>
          </cell>
          <cell r="I10435">
            <v>-336064</v>
          </cell>
        </row>
        <row r="10436">
          <cell r="H10436" t="str">
            <v>10127101000000036304616</v>
          </cell>
          <cell r="I10436">
            <v>-296605</v>
          </cell>
        </row>
        <row r="10437">
          <cell r="H10437" t="str">
            <v>10127101000000036305518</v>
          </cell>
          <cell r="I10437">
            <v>-296156</v>
          </cell>
        </row>
        <row r="10438">
          <cell r="H10438" t="str">
            <v>10127101000000052267003</v>
          </cell>
          <cell r="I10438">
            <v>-867558</v>
          </cell>
        </row>
        <row r="10439">
          <cell r="H10439" t="str">
            <v>10127101000000055161122</v>
          </cell>
          <cell r="I10439">
            <v>-488446</v>
          </cell>
        </row>
        <row r="10440">
          <cell r="H10440" t="str">
            <v>10127101000000055162650</v>
          </cell>
          <cell r="I10440">
            <v>-300053</v>
          </cell>
        </row>
        <row r="10441">
          <cell r="H10441" t="str">
            <v>10127101000000055167951</v>
          </cell>
          <cell r="I10441">
            <v>-296156</v>
          </cell>
        </row>
        <row r="10442">
          <cell r="H10442" t="str">
            <v>10127101000000055169607</v>
          </cell>
          <cell r="I10442">
            <v>-315343</v>
          </cell>
        </row>
        <row r="10443">
          <cell r="H10443" t="str">
            <v>10127101000000055170136</v>
          </cell>
          <cell r="I10443">
            <v>-316330</v>
          </cell>
        </row>
        <row r="10444">
          <cell r="H10444" t="str">
            <v>10127101000000055172218</v>
          </cell>
          <cell r="I10444">
            <v>-295736</v>
          </cell>
        </row>
        <row r="10445">
          <cell r="H10445" t="str">
            <v>10127101000000055175614</v>
          </cell>
          <cell r="I10445">
            <v>-11434</v>
          </cell>
        </row>
        <row r="10446">
          <cell r="H10446" t="str">
            <v>10127101000001075213613</v>
          </cell>
          <cell r="I10446">
            <v>-295351</v>
          </cell>
        </row>
        <row r="10447">
          <cell r="H10447" t="str">
            <v>10127101000001075223462</v>
          </cell>
          <cell r="I10447">
            <v>-298762</v>
          </cell>
        </row>
        <row r="10448">
          <cell r="H10448" t="str">
            <v>10127101000001075225989</v>
          </cell>
          <cell r="I10448">
            <v>-297310</v>
          </cell>
        </row>
        <row r="10449">
          <cell r="H10449" t="str">
            <v>10127101000001080290672</v>
          </cell>
          <cell r="I10449">
            <v>-48350</v>
          </cell>
        </row>
        <row r="10450">
          <cell r="H10450" t="str">
            <v>10227101000000007713524</v>
          </cell>
          <cell r="I10450">
            <v>-270428</v>
          </cell>
        </row>
        <row r="10451">
          <cell r="H10451" t="str">
            <v>10227101000000012170573</v>
          </cell>
          <cell r="I10451">
            <v>-34478</v>
          </cell>
        </row>
        <row r="10452">
          <cell r="H10452" t="str">
            <v>10227101000000012240590</v>
          </cell>
          <cell r="I10452">
            <v>-297568</v>
          </cell>
        </row>
        <row r="10453">
          <cell r="H10453" t="str">
            <v>10227101000000026597182</v>
          </cell>
          <cell r="I10453">
            <v>-260010</v>
          </cell>
        </row>
        <row r="10454">
          <cell r="H10454" t="str">
            <v>10227101000000026597229</v>
          </cell>
          <cell r="I10454">
            <v>-599728</v>
          </cell>
        </row>
        <row r="10455">
          <cell r="H10455" t="str">
            <v>10227101000000036289586</v>
          </cell>
          <cell r="I10455">
            <v>-234009</v>
          </cell>
        </row>
        <row r="10456">
          <cell r="H10456" t="str">
            <v>10227101000000036295193</v>
          </cell>
          <cell r="I10456">
            <v>-270041</v>
          </cell>
        </row>
        <row r="10457">
          <cell r="H10457" t="str">
            <v>10227101000000036295350</v>
          </cell>
          <cell r="I10457">
            <v>-270428</v>
          </cell>
        </row>
        <row r="10458">
          <cell r="H10458" t="str">
            <v>10227101000000083042180</v>
          </cell>
          <cell r="I10458">
            <v>-48350</v>
          </cell>
        </row>
        <row r="10459">
          <cell r="H10459" t="str">
            <v>10227101000000083042866</v>
          </cell>
          <cell r="I10459">
            <v>-270428</v>
          </cell>
        </row>
        <row r="10460">
          <cell r="H10460" t="str">
            <v>10227101000000083232175</v>
          </cell>
          <cell r="I10460">
            <v>-281280</v>
          </cell>
        </row>
        <row r="10461">
          <cell r="H10461" t="str">
            <v>10327101000000012144398</v>
          </cell>
          <cell r="I10461">
            <v>-254714</v>
          </cell>
        </row>
        <row r="10462">
          <cell r="H10462" t="str">
            <v>10327101000000012236484</v>
          </cell>
          <cell r="I10462">
            <v>-263537</v>
          </cell>
        </row>
        <row r="10463">
          <cell r="H10463" t="str">
            <v>10327101000000026564714</v>
          </cell>
          <cell r="I10463">
            <v>-474953</v>
          </cell>
        </row>
        <row r="10464">
          <cell r="H10464" t="str">
            <v>10327101000000036289518</v>
          </cell>
          <cell r="I10464">
            <v>-255094</v>
          </cell>
        </row>
        <row r="10465">
          <cell r="H10465" t="str">
            <v>10427101000000036087704</v>
          </cell>
          <cell r="I10465">
            <v>-289673</v>
          </cell>
        </row>
        <row r="10466">
          <cell r="H10466" t="str">
            <v>10427101000000036088777</v>
          </cell>
          <cell r="I10466">
            <v>-262190</v>
          </cell>
        </row>
        <row r="10467">
          <cell r="H10467" t="str">
            <v>10427101000000036089820</v>
          </cell>
          <cell r="I10467">
            <v>-529707</v>
          </cell>
        </row>
        <row r="10468">
          <cell r="H10468" t="str">
            <v>10427101000000036345510</v>
          </cell>
          <cell r="I10468">
            <v>-262565</v>
          </cell>
        </row>
        <row r="10469">
          <cell r="H10469" t="str">
            <v>10427101000000036346304</v>
          </cell>
          <cell r="I10469">
            <v>-262190</v>
          </cell>
        </row>
        <row r="10470">
          <cell r="H10470" t="str">
            <v>10527101000000012279926</v>
          </cell>
          <cell r="I10470">
            <v>-273574</v>
          </cell>
        </row>
        <row r="10471">
          <cell r="H10471" t="str">
            <v>10527101000000026522897</v>
          </cell>
          <cell r="I10471">
            <v>-285622</v>
          </cell>
        </row>
        <row r="10472">
          <cell r="H10472" t="str">
            <v>10527101000000036382340</v>
          </cell>
          <cell r="I10472">
            <v>-552493</v>
          </cell>
        </row>
        <row r="10473">
          <cell r="H10473" t="str">
            <v>10527101000000036382466</v>
          </cell>
          <cell r="I10473">
            <v>-129125</v>
          </cell>
        </row>
        <row r="10474">
          <cell r="H10474" t="str">
            <v>10527101000000036383163</v>
          </cell>
          <cell r="I10474">
            <v>-262252</v>
          </cell>
        </row>
        <row r="10475">
          <cell r="H10475" t="str">
            <v>10527101000000055130156</v>
          </cell>
          <cell r="I10475">
            <v>-262190</v>
          </cell>
        </row>
        <row r="10476">
          <cell r="H10476" t="str">
            <v>10527101000001081393268</v>
          </cell>
          <cell r="I10476">
            <v>-129125</v>
          </cell>
        </row>
        <row r="10477">
          <cell r="H10477" t="str">
            <v>10727101000000026459572</v>
          </cell>
          <cell r="I10477">
            <v>-275370</v>
          </cell>
        </row>
        <row r="10478">
          <cell r="H10478" t="str">
            <v>10727101000000036164906</v>
          </cell>
          <cell r="I10478">
            <v>-475058</v>
          </cell>
        </row>
        <row r="10479">
          <cell r="H10479" t="str">
            <v>10727101000000036303056</v>
          </cell>
          <cell r="I10479">
            <v>-264559</v>
          </cell>
        </row>
        <row r="10480">
          <cell r="H10480" t="str">
            <v>10827101000000051843362</v>
          </cell>
          <cell r="I10480">
            <v>-255094</v>
          </cell>
        </row>
        <row r="10481">
          <cell r="H10481" t="str">
            <v>10827101000000055115852</v>
          </cell>
          <cell r="I10481">
            <v>-254338</v>
          </cell>
        </row>
        <row r="10482">
          <cell r="H10482" t="str">
            <v>10827101000000055162457</v>
          </cell>
          <cell r="I10482">
            <v>-272912</v>
          </cell>
        </row>
        <row r="10483">
          <cell r="H10483" t="str">
            <v>10827101000000063326263</v>
          </cell>
          <cell r="I10483">
            <v>-513703</v>
          </cell>
        </row>
        <row r="10484">
          <cell r="H10484" t="str">
            <v>10927101000000012266047</v>
          </cell>
          <cell r="I10484">
            <v>-254338</v>
          </cell>
        </row>
        <row r="10485">
          <cell r="H10485" t="str">
            <v>10927101000000026571351</v>
          </cell>
          <cell r="I10485">
            <v>-503504</v>
          </cell>
        </row>
        <row r="10486">
          <cell r="H10486" t="str">
            <v>10927101000000055195365</v>
          </cell>
          <cell r="I10486">
            <v>-301137</v>
          </cell>
        </row>
        <row r="10487">
          <cell r="H10487" t="str">
            <v>11027101000000004888238</v>
          </cell>
          <cell r="I10487">
            <v>-459027</v>
          </cell>
        </row>
        <row r="10488">
          <cell r="H10488" t="str">
            <v>11027101000000007694490</v>
          </cell>
          <cell r="I10488">
            <v>-48350</v>
          </cell>
        </row>
        <row r="10489">
          <cell r="H10489" t="str">
            <v>11027101000000007724919</v>
          </cell>
          <cell r="I10489">
            <v>-214345</v>
          </cell>
        </row>
        <row r="10490">
          <cell r="H10490" t="str">
            <v>11027101000000026599061</v>
          </cell>
          <cell r="I10490">
            <v>-263415</v>
          </cell>
        </row>
        <row r="10491">
          <cell r="H10491" t="str">
            <v>11027101000000030506791</v>
          </cell>
          <cell r="I10491">
            <v>-273488</v>
          </cell>
        </row>
        <row r="10492">
          <cell r="H10492" t="str">
            <v>11027101000000036304939</v>
          </cell>
          <cell r="I10492">
            <v>-129125</v>
          </cell>
        </row>
        <row r="10493">
          <cell r="H10493" t="str">
            <v>11027101000000036312237</v>
          </cell>
          <cell r="I10493">
            <v>-252450</v>
          </cell>
        </row>
        <row r="10494">
          <cell r="H10494" t="str">
            <v>11127101000000016189247</v>
          </cell>
          <cell r="I10494">
            <v>-277240</v>
          </cell>
        </row>
        <row r="10495">
          <cell r="H10495" t="str">
            <v>11127101000000017656331</v>
          </cell>
          <cell r="I10495">
            <v>-227205</v>
          </cell>
        </row>
        <row r="10496">
          <cell r="H10496" t="str">
            <v>11127101000000026638488</v>
          </cell>
          <cell r="I10496">
            <v>-262969</v>
          </cell>
        </row>
        <row r="10497">
          <cell r="H10497" t="str">
            <v>11127101000000026648703</v>
          </cell>
          <cell r="I10497">
            <v>-551778</v>
          </cell>
        </row>
        <row r="10498">
          <cell r="H10498" t="str">
            <v>11127101000000040781056</v>
          </cell>
          <cell r="I10498">
            <v>-262565</v>
          </cell>
        </row>
        <row r="10499">
          <cell r="H10499" t="str">
            <v>11127101000000096362019</v>
          </cell>
          <cell r="I10499">
            <v>-227205</v>
          </cell>
        </row>
        <row r="10500">
          <cell r="H10500" t="str">
            <v>11127101000001117487383</v>
          </cell>
          <cell r="I10500">
            <v>-48350</v>
          </cell>
        </row>
        <row r="10501">
          <cell r="H10501" t="str">
            <v>11127101000001117490808</v>
          </cell>
          <cell r="I10501">
            <v>-227205</v>
          </cell>
        </row>
        <row r="10502">
          <cell r="H10502" t="str">
            <v>11127101000001117508006</v>
          </cell>
          <cell r="I10502">
            <v>-44153</v>
          </cell>
        </row>
        <row r="10503">
          <cell r="H10503" t="str">
            <v>11227101000000012195164</v>
          </cell>
          <cell r="I10503">
            <v>-48350</v>
          </cell>
        </row>
        <row r="10504">
          <cell r="H10504" t="str">
            <v>11227101000000012197505</v>
          </cell>
          <cell r="I10504">
            <v>-409698</v>
          </cell>
        </row>
        <row r="10505">
          <cell r="H10505" t="str">
            <v>11227101000000052775756</v>
          </cell>
          <cell r="I10505">
            <v>-254338</v>
          </cell>
        </row>
        <row r="10506">
          <cell r="H10506" t="str">
            <v>11227101000000055062615</v>
          </cell>
          <cell r="I10506">
            <v>-254338</v>
          </cell>
        </row>
        <row r="10507">
          <cell r="H10507" t="str">
            <v>11227101000000055067834</v>
          </cell>
          <cell r="I10507">
            <v>-48350</v>
          </cell>
        </row>
        <row r="10508">
          <cell r="H10508" t="str">
            <v>11227101000000055069664</v>
          </cell>
          <cell r="I10508">
            <v>-254338</v>
          </cell>
        </row>
        <row r="10509">
          <cell r="H10509" t="str">
            <v>11327101000000012269612</v>
          </cell>
          <cell r="I10509">
            <v>-472783</v>
          </cell>
        </row>
        <row r="10510">
          <cell r="H10510" t="str">
            <v>11327101000000026470960</v>
          </cell>
          <cell r="I10510">
            <v>-263313</v>
          </cell>
        </row>
        <row r="10511">
          <cell r="H10511" t="str">
            <v>11327101000000026471354</v>
          </cell>
          <cell r="I10511">
            <v>-255551</v>
          </cell>
        </row>
        <row r="10512">
          <cell r="H10512" t="str">
            <v>11327101000000026471560</v>
          </cell>
          <cell r="I10512">
            <v>-254338</v>
          </cell>
        </row>
        <row r="10513">
          <cell r="H10513" t="str">
            <v>11427101000000007708493</v>
          </cell>
          <cell r="I10513">
            <v>-62281</v>
          </cell>
        </row>
        <row r="10514">
          <cell r="H10514" t="str">
            <v>11427101000000007718449</v>
          </cell>
          <cell r="I10514">
            <v>-48350</v>
          </cell>
        </row>
        <row r="10515">
          <cell r="H10515" t="str">
            <v>11427101000000036309236</v>
          </cell>
          <cell r="I10515">
            <v>-234151</v>
          </cell>
        </row>
        <row r="10516">
          <cell r="H10516" t="str">
            <v>11427101000000055163167</v>
          </cell>
          <cell r="I10516">
            <v>-477517</v>
          </cell>
        </row>
        <row r="10517">
          <cell r="H10517" t="str">
            <v>11427101000001075219262</v>
          </cell>
          <cell r="I10517">
            <v>-129125</v>
          </cell>
        </row>
        <row r="10518">
          <cell r="H10518" t="str">
            <v>11427101000001075228855</v>
          </cell>
          <cell r="I10518">
            <v>-234151</v>
          </cell>
        </row>
        <row r="10519">
          <cell r="H10519" t="str">
            <v>68527101000000007690312</v>
          </cell>
          <cell r="I10519">
            <v>-366100</v>
          </cell>
        </row>
        <row r="10520">
          <cell r="H10520" t="str">
            <v>68527101000000007694098</v>
          </cell>
          <cell r="I10520">
            <v>-297476</v>
          </cell>
        </row>
        <row r="10521">
          <cell r="H10521" t="str">
            <v>68527101000000007697271</v>
          </cell>
          <cell r="I10521">
            <v>-425569</v>
          </cell>
        </row>
        <row r="10522">
          <cell r="H10522" t="str">
            <v>68527101000000007702241</v>
          </cell>
          <cell r="I10522">
            <v>-318644</v>
          </cell>
        </row>
        <row r="10523">
          <cell r="H10523" t="str">
            <v>68527101000000007703064</v>
          </cell>
          <cell r="I10523">
            <v>-312113</v>
          </cell>
        </row>
        <row r="10524">
          <cell r="H10524" t="str">
            <v>68527101000000012118348</v>
          </cell>
          <cell r="I10524">
            <v>-472948</v>
          </cell>
        </row>
        <row r="10525">
          <cell r="H10525" t="str">
            <v>68527101000000012120172</v>
          </cell>
          <cell r="I10525">
            <v>-472219</v>
          </cell>
        </row>
        <row r="10526">
          <cell r="H10526" t="str">
            <v>68527101000000012126258</v>
          </cell>
          <cell r="I10526">
            <v>-835349</v>
          </cell>
        </row>
        <row r="10527">
          <cell r="H10527" t="str">
            <v>68527101000000012139501</v>
          </cell>
          <cell r="I10527">
            <v>-682534</v>
          </cell>
        </row>
        <row r="10528">
          <cell r="H10528" t="str">
            <v>68527101000000012198038</v>
          </cell>
          <cell r="I10528">
            <v>-185065</v>
          </cell>
        </row>
        <row r="10529">
          <cell r="H10529" t="str">
            <v>68527101000000012223003</v>
          </cell>
          <cell r="I10529">
            <v>-2999513</v>
          </cell>
        </row>
        <row r="10530">
          <cell r="H10530" t="str">
            <v>68527101000000012225527</v>
          </cell>
          <cell r="I10530">
            <v>-1135516</v>
          </cell>
        </row>
        <row r="10531">
          <cell r="H10531" t="str">
            <v>68527101000000012227291</v>
          </cell>
          <cell r="I10531">
            <v>-1632065</v>
          </cell>
        </row>
        <row r="10532">
          <cell r="H10532" t="str">
            <v>68527101000000026431898</v>
          </cell>
          <cell r="I10532">
            <v>-302879</v>
          </cell>
        </row>
        <row r="10533">
          <cell r="H10533" t="str">
            <v>68527101000000026606705</v>
          </cell>
          <cell r="I10533">
            <v>-472948</v>
          </cell>
        </row>
        <row r="10534">
          <cell r="H10534" t="str">
            <v>68527101000000036159065</v>
          </cell>
          <cell r="I10534">
            <v>-1250995</v>
          </cell>
        </row>
        <row r="10535">
          <cell r="H10535" t="str">
            <v>68527101000000036162071</v>
          </cell>
          <cell r="I10535">
            <v>-686022</v>
          </cell>
        </row>
        <row r="10536">
          <cell r="H10536" t="str">
            <v>68527101000000036166242</v>
          </cell>
          <cell r="I10536">
            <v>-236809</v>
          </cell>
        </row>
        <row r="10537">
          <cell r="H10537" t="str">
            <v>68527101000000036307804</v>
          </cell>
          <cell r="I10537">
            <v>-335105</v>
          </cell>
        </row>
        <row r="10538">
          <cell r="H10538" t="str">
            <v>68527101000000055160966</v>
          </cell>
          <cell r="I10538">
            <v>-479751</v>
          </cell>
        </row>
        <row r="10539">
          <cell r="H10539" t="str">
            <v>101271015</v>
          </cell>
          <cell r="I10539">
            <v>-234486</v>
          </cell>
        </row>
        <row r="10540">
          <cell r="H10540" t="str">
            <v>102271015</v>
          </cell>
          <cell r="I10540">
            <v>-83496</v>
          </cell>
        </row>
        <row r="10541">
          <cell r="H10541" t="str">
            <v>103271015</v>
          </cell>
          <cell r="I10541">
            <v>-37449</v>
          </cell>
        </row>
        <row r="10542">
          <cell r="H10542" t="str">
            <v>104271015</v>
          </cell>
          <cell r="I10542">
            <v>-48190</v>
          </cell>
        </row>
        <row r="10543">
          <cell r="H10543" t="str">
            <v>105271015</v>
          </cell>
          <cell r="I10543">
            <v>-56833</v>
          </cell>
        </row>
        <row r="10544">
          <cell r="H10544" t="str">
            <v>107271015</v>
          </cell>
          <cell r="I10544">
            <v>-30450</v>
          </cell>
        </row>
        <row r="10545">
          <cell r="H10545" t="str">
            <v>108271015</v>
          </cell>
          <cell r="I10545">
            <v>-38881</v>
          </cell>
        </row>
        <row r="10546">
          <cell r="H10546" t="str">
            <v>109271015</v>
          </cell>
          <cell r="I10546">
            <v>-31769</v>
          </cell>
        </row>
        <row r="10547">
          <cell r="H10547" t="str">
            <v>110271015</v>
          </cell>
          <cell r="I10547">
            <v>-48336</v>
          </cell>
        </row>
        <row r="10548">
          <cell r="H10548" t="str">
            <v>111271015</v>
          </cell>
          <cell r="I10548">
            <v>-62150</v>
          </cell>
        </row>
        <row r="10549">
          <cell r="H10549" t="str">
            <v>112271015</v>
          </cell>
          <cell r="I10549">
            <v>-36341</v>
          </cell>
        </row>
        <row r="10550">
          <cell r="H10550" t="str">
            <v>113271015</v>
          </cell>
          <cell r="I10550">
            <v>-37379</v>
          </cell>
        </row>
        <row r="10551">
          <cell r="H10551" t="str">
            <v>114271015</v>
          </cell>
          <cell r="I10551">
            <v>-33411</v>
          </cell>
        </row>
        <row r="10552">
          <cell r="H10552" t="str">
            <v>685271015</v>
          </cell>
          <cell r="I10552">
            <v>-416986</v>
          </cell>
        </row>
        <row r="10553">
          <cell r="H10553" t="str">
            <v>101271020</v>
          </cell>
          <cell r="I10553">
            <v>-7595853</v>
          </cell>
        </row>
        <row r="10554">
          <cell r="H10554" t="str">
            <v>102271020</v>
          </cell>
          <cell r="I10554">
            <v>-2736445</v>
          </cell>
        </row>
        <row r="10555">
          <cell r="H10555" t="str">
            <v>103271020</v>
          </cell>
          <cell r="I10555">
            <v>-1228685</v>
          </cell>
        </row>
        <row r="10556">
          <cell r="H10556" t="str">
            <v>104271020</v>
          </cell>
          <cell r="I10556">
            <v>-1519830</v>
          </cell>
        </row>
        <row r="10557">
          <cell r="H10557" t="str">
            <v>105271020</v>
          </cell>
          <cell r="I10557">
            <v>-1811605</v>
          </cell>
        </row>
        <row r="10558">
          <cell r="H10558" t="str">
            <v>107271020</v>
          </cell>
          <cell r="I10558">
            <v>-945000</v>
          </cell>
        </row>
        <row r="10559">
          <cell r="H10559" t="str">
            <v>108271020</v>
          </cell>
          <cell r="I10559">
            <v>-1285868</v>
          </cell>
        </row>
        <row r="10560">
          <cell r="H10560" t="str">
            <v>109271020</v>
          </cell>
          <cell r="I10560">
            <v>-987267</v>
          </cell>
        </row>
        <row r="10561">
          <cell r="H10561" t="str">
            <v>110271020</v>
          </cell>
          <cell r="I10561">
            <v>-1637397</v>
          </cell>
        </row>
        <row r="10562">
          <cell r="H10562" t="str">
            <v>111271020</v>
          </cell>
          <cell r="I10562">
            <v>-2076667</v>
          </cell>
        </row>
        <row r="10563">
          <cell r="H10563" t="str">
            <v>112271020</v>
          </cell>
          <cell r="I10563">
            <v>-1241068</v>
          </cell>
        </row>
        <row r="10564">
          <cell r="H10564" t="str">
            <v>113271020</v>
          </cell>
          <cell r="I10564">
            <v>-1200551</v>
          </cell>
        </row>
        <row r="10565">
          <cell r="H10565" t="str">
            <v>114271020</v>
          </cell>
          <cell r="I10565">
            <v>-1117756</v>
          </cell>
        </row>
        <row r="10566">
          <cell r="H10566" t="str">
            <v>685271020</v>
          </cell>
          <cell r="I10566">
            <v>-12871035</v>
          </cell>
        </row>
        <row r="10567">
          <cell r="H10567" t="str">
            <v>10127102500000007690902</v>
          </cell>
          <cell r="I10567">
            <v>-895679</v>
          </cell>
        </row>
        <row r="10568">
          <cell r="H10568" t="str">
            <v>10127102500000007702014</v>
          </cell>
          <cell r="I10568">
            <v>-343449</v>
          </cell>
        </row>
        <row r="10569">
          <cell r="H10569" t="str">
            <v>10127102500000007702442</v>
          </cell>
          <cell r="I10569">
            <v>-1247873</v>
          </cell>
        </row>
        <row r="10570">
          <cell r="H10570" t="str">
            <v>10127102500000007713906</v>
          </cell>
          <cell r="I10570">
            <v>-227053</v>
          </cell>
        </row>
        <row r="10571">
          <cell r="H10571" t="str">
            <v>10127102500000007722546</v>
          </cell>
          <cell r="I10571">
            <v>-245083</v>
          </cell>
        </row>
        <row r="10572">
          <cell r="H10572" t="str">
            <v>10127102500000012118553</v>
          </cell>
          <cell r="I10572">
            <v>-1275987</v>
          </cell>
        </row>
        <row r="10573">
          <cell r="H10573" t="str">
            <v>10127102500000036065766</v>
          </cell>
          <cell r="I10573">
            <v>-816938</v>
          </cell>
        </row>
        <row r="10574">
          <cell r="H10574" t="str">
            <v>10127102500000036065971</v>
          </cell>
          <cell r="I10574">
            <v>-119862</v>
          </cell>
        </row>
        <row r="10575">
          <cell r="H10575" t="str">
            <v>10127102500000036068620</v>
          </cell>
          <cell r="I10575">
            <v>-759740</v>
          </cell>
        </row>
        <row r="10576">
          <cell r="H10576" t="str">
            <v>10127102500000036156514</v>
          </cell>
          <cell r="I10576">
            <v>-653782</v>
          </cell>
        </row>
        <row r="10577">
          <cell r="H10577" t="str">
            <v>10127102500000036164045</v>
          </cell>
          <cell r="I10577">
            <v>-588204</v>
          </cell>
        </row>
        <row r="10578">
          <cell r="H10578" t="str">
            <v>10127102500000036175460</v>
          </cell>
          <cell r="I10578">
            <v>-147495</v>
          </cell>
        </row>
        <row r="10579">
          <cell r="H10579" t="str">
            <v>10127102500000036304616</v>
          </cell>
          <cell r="I10579">
            <v>-44530</v>
          </cell>
        </row>
        <row r="10580">
          <cell r="H10580" t="str">
            <v>10127102500000036305518</v>
          </cell>
          <cell r="I10580">
            <v>-197438</v>
          </cell>
        </row>
        <row r="10581">
          <cell r="H10581" t="str">
            <v>10127102500000052267003</v>
          </cell>
          <cell r="I10581">
            <v>-1773674</v>
          </cell>
        </row>
        <row r="10582">
          <cell r="H10582" t="str">
            <v>10127102500000055161122</v>
          </cell>
          <cell r="I10582">
            <v>-1663430</v>
          </cell>
        </row>
        <row r="10583">
          <cell r="H10583" t="str">
            <v>10127102500000055162650</v>
          </cell>
          <cell r="I10583">
            <v>-1316900</v>
          </cell>
        </row>
        <row r="10584">
          <cell r="H10584" t="str">
            <v>10127102500000055167951</v>
          </cell>
          <cell r="I10584">
            <v>-210600</v>
          </cell>
        </row>
        <row r="10585">
          <cell r="H10585" t="str">
            <v>10127102500000055169607</v>
          </cell>
          <cell r="I10585">
            <v>-408193</v>
          </cell>
        </row>
        <row r="10586">
          <cell r="H10586" t="str">
            <v>10127102500000055170136</v>
          </cell>
          <cell r="I10586">
            <v>-578180</v>
          </cell>
        </row>
        <row r="10587">
          <cell r="H10587" t="str">
            <v>10127102500000055172218</v>
          </cell>
          <cell r="I10587">
            <v>-688407</v>
          </cell>
        </row>
        <row r="10588">
          <cell r="H10588" t="str">
            <v>10127102500000055175614</v>
          </cell>
          <cell r="I10588">
            <v>-5686</v>
          </cell>
        </row>
        <row r="10589">
          <cell r="H10589" t="str">
            <v>10127102500001075213613</v>
          </cell>
          <cell r="I10589">
            <v>-525069</v>
          </cell>
        </row>
        <row r="10590">
          <cell r="H10590" t="str">
            <v>10127102500001075223462</v>
          </cell>
          <cell r="I10590">
            <v>-325318</v>
          </cell>
        </row>
        <row r="10591">
          <cell r="H10591" t="str">
            <v>10127102500001075225989</v>
          </cell>
          <cell r="I10591">
            <v>-622699</v>
          </cell>
        </row>
        <row r="10592">
          <cell r="H10592" t="str">
            <v>10127102500001080290672</v>
          </cell>
          <cell r="I10592">
            <v>-23075</v>
          </cell>
        </row>
        <row r="10593">
          <cell r="H10593" t="str">
            <v>10227102500000007713524</v>
          </cell>
          <cell r="I10593">
            <v>-521325</v>
          </cell>
        </row>
        <row r="10594">
          <cell r="H10594" t="str">
            <v>10227102500000012170573</v>
          </cell>
          <cell r="I10594">
            <v>-16665</v>
          </cell>
        </row>
        <row r="10595">
          <cell r="H10595" t="str">
            <v>10227102500000012240590</v>
          </cell>
          <cell r="I10595">
            <v>-214910</v>
          </cell>
        </row>
        <row r="10596">
          <cell r="H10596" t="str">
            <v>10227102500000026597182</v>
          </cell>
          <cell r="I10596">
            <v>-566244</v>
          </cell>
        </row>
        <row r="10597">
          <cell r="H10597" t="str">
            <v>10227102500000026597229</v>
          </cell>
          <cell r="I10597">
            <v>-939573</v>
          </cell>
        </row>
        <row r="10598">
          <cell r="H10598" t="str">
            <v>10227102500000036289586</v>
          </cell>
          <cell r="I10598">
            <v>-501819</v>
          </cell>
        </row>
        <row r="10599">
          <cell r="H10599" t="str">
            <v>10227102500000036295193</v>
          </cell>
          <cell r="I10599">
            <v>-589590</v>
          </cell>
        </row>
        <row r="10600">
          <cell r="H10600" t="str">
            <v>10227102500000036295350</v>
          </cell>
          <cell r="I10600">
            <v>-521325</v>
          </cell>
        </row>
        <row r="10601">
          <cell r="H10601" t="str">
            <v>10227102500000083042180</v>
          </cell>
          <cell r="I10601">
            <v>-23075</v>
          </cell>
        </row>
        <row r="10602">
          <cell r="H10602" t="str">
            <v>10227102500000083042866</v>
          </cell>
          <cell r="I10602">
            <v>-492780</v>
          </cell>
        </row>
        <row r="10603">
          <cell r="H10603" t="str">
            <v>10227102500000083232175</v>
          </cell>
          <cell r="I10603">
            <v>-493803</v>
          </cell>
        </row>
        <row r="10604">
          <cell r="H10604" t="str">
            <v>10327102500000012144398</v>
          </cell>
          <cell r="I10604">
            <v>-442918</v>
          </cell>
        </row>
        <row r="10605">
          <cell r="H10605" t="str">
            <v>10327102500000012236484</v>
          </cell>
          <cell r="I10605">
            <v>-270858</v>
          </cell>
        </row>
        <row r="10606">
          <cell r="H10606" t="str">
            <v>10327102500000026564714</v>
          </cell>
          <cell r="I10606">
            <v>-250669</v>
          </cell>
        </row>
        <row r="10607">
          <cell r="H10607" t="str">
            <v>10327102500000036289518</v>
          </cell>
          <cell r="I10607">
            <v>-296192</v>
          </cell>
        </row>
        <row r="10608">
          <cell r="H10608" t="str">
            <v>10427102500000036087704</v>
          </cell>
          <cell r="I10608">
            <v>-420025</v>
          </cell>
        </row>
        <row r="10609">
          <cell r="H10609" t="str">
            <v>10427102500000036088777</v>
          </cell>
          <cell r="I10609">
            <v>-304431</v>
          </cell>
        </row>
        <row r="10610">
          <cell r="H10610" t="str">
            <v>10427102500000036089820</v>
          </cell>
          <cell r="I10610">
            <v>-1209498</v>
          </cell>
        </row>
        <row r="10611">
          <cell r="H10611" t="str">
            <v>10427102500000036345510</v>
          </cell>
          <cell r="I10611">
            <v>-386554</v>
          </cell>
        </row>
        <row r="10612">
          <cell r="H10612" t="str">
            <v>10427102500000036346304</v>
          </cell>
          <cell r="I10612">
            <v>-617602</v>
          </cell>
        </row>
        <row r="10613">
          <cell r="H10613" t="str">
            <v>10527102500000012279926</v>
          </cell>
          <cell r="I10613">
            <v>-335888</v>
          </cell>
        </row>
        <row r="10614">
          <cell r="H10614" t="str">
            <v>10527102500000026522897</v>
          </cell>
          <cell r="I10614">
            <v>-350681</v>
          </cell>
        </row>
        <row r="10615">
          <cell r="H10615" t="str">
            <v>10527102500000036382340</v>
          </cell>
          <cell r="I10615">
            <v>-1190929</v>
          </cell>
        </row>
        <row r="10616">
          <cell r="H10616" t="str">
            <v>10527102500000036382466</v>
          </cell>
          <cell r="I10616">
            <v>-119862</v>
          </cell>
        </row>
        <row r="10617">
          <cell r="H10617" t="str">
            <v>10527102500000036383163</v>
          </cell>
          <cell r="I10617">
            <v>-304504</v>
          </cell>
        </row>
        <row r="10618">
          <cell r="H10618" t="str">
            <v>10527102500000055130156</v>
          </cell>
          <cell r="I10618">
            <v>-304431</v>
          </cell>
        </row>
        <row r="10619">
          <cell r="H10619" t="str">
            <v>10527102500001081393268</v>
          </cell>
          <cell r="I10619">
            <v>-177549</v>
          </cell>
        </row>
        <row r="10620">
          <cell r="H10620" t="str">
            <v>10727102500000026459572</v>
          </cell>
          <cell r="I10620">
            <v>-443651</v>
          </cell>
        </row>
        <row r="10621">
          <cell r="H10621" t="str">
            <v>10727102500000036164906</v>
          </cell>
          <cell r="I10621">
            <v>-989703</v>
          </cell>
        </row>
        <row r="10622">
          <cell r="H10622" t="str">
            <v>10727102500000036303056</v>
          </cell>
          <cell r="I10622">
            <v>-512951</v>
          </cell>
        </row>
        <row r="10623">
          <cell r="H10623" t="str">
            <v>10827102500000051843362</v>
          </cell>
          <cell r="I10623">
            <v>-296192</v>
          </cell>
        </row>
        <row r="10624">
          <cell r="H10624" t="str">
            <v>10827102500000055115852</v>
          </cell>
          <cell r="I10624">
            <v>-255751</v>
          </cell>
        </row>
        <row r="10625">
          <cell r="H10625" t="str">
            <v>10827102500000055162457</v>
          </cell>
          <cell r="I10625">
            <v>-638310</v>
          </cell>
        </row>
        <row r="10626">
          <cell r="H10626" t="str">
            <v>10827102500000063326263</v>
          </cell>
          <cell r="I10626">
            <v>-1093046</v>
          </cell>
        </row>
        <row r="10627">
          <cell r="H10627" t="str">
            <v>10927102500000012266047</v>
          </cell>
          <cell r="I10627">
            <v>-460634</v>
          </cell>
        </row>
        <row r="10628">
          <cell r="H10628" t="str">
            <v>10927102500000026571351</v>
          </cell>
          <cell r="I10628">
            <v>-906307</v>
          </cell>
        </row>
        <row r="10629">
          <cell r="H10629" t="str">
            <v>10927102500000055195365</v>
          </cell>
          <cell r="I10629">
            <v>-120455</v>
          </cell>
        </row>
        <row r="10630">
          <cell r="H10630" t="str">
            <v>11027102500000004888238</v>
          </cell>
          <cell r="I10630">
            <v>-816048</v>
          </cell>
        </row>
        <row r="10631">
          <cell r="H10631" t="str">
            <v>11027102500000007694490</v>
          </cell>
          <cell r="I10631">
            <v>-23075</v>
          </cell>
        </row>
        <row r="10632">
          <cell r="H10632" t="str">
            <v>11027102500000007724919</v>
          </cell>
          <cell r="I10632">
            <v>-392274</v>
          </cell>
        </row>
        <row r="10633">
          <cell r="H10633" t="str">
            <v>11027102500000026599061</v>
          </cell>
          <cell r="I10633">
            <v>-626342</v>
          </cell>
        </row>
        <row r="10634">
          <cell r="H10634" t="str">
            <v>11027102500000030506791</v>
          </cell>
          <cell r="I10634">
            <v>-127628</v>
          </cell>
        </row>
        <row r="10635">
          <cell r="H10635" t="str">
            <v>11027102500000036304939</v>
          </cell>
          <cell r="I10635">
            <v>-177549</v>
          </cell>
        </row>
        <row r="10636">
          <cell r="H10636" t="str">
            <v>11027102500000036312237</v>
          </cell>
          <cell r="I10636">
            <v>-629723</v>
          </cell>
        </row>
        <row r="10637">
          <cell r="H10637" t="str">
            <v>11127102500000016189247</v>
          </cell>
          <cell r="I10637">
            <v>-321907</v>
          </cell>
        </row>
        <row r="10638">
          <cell r="H10638" t="str">
            <v>11127102500000017656331</v>
          </cell>
          <cell r="I10638">
            <v>-443050</v>
          </cell>
        </row>
        <row r="10639">
          <cell r="H10639" t="str">
            <v>11127102500000026638488</v>
          </cell>
          <cell r="I10639">
            <v>-305336</v>
          </cell>
        </row>
        <row r="10640">
          <cell r="H10640" t="str">
            <v>11127102500000026648703</v>
          </cell>
          <cell r="I10640">
            <v>-695854</v>
          </cell>
        </row>
        <row r="10641">
          <cell r="H10641" t="str">
            <v>11127102500000040781056</v>
          </cell>
          <cell r="I10641">
            <v>-350087</v>
          </cell>
        </row>
        <row r="10642">
          <cell r="H10642" t="str">
            <v>11127102500000096362019</v>
          </cell>
          <cell r="I10642">
            <v>-148946</v>
          </cell>
        </row>
        <row r="10643">
          <cell r="H10643" t="str">
            <v>11127102500001117487383</v>
          </cell>
          <cell r="I10643">
            <v>-23075</v>
          </cell>
        </row>
        <row r="10644">
          <cell r="H10644" t="str">
            <v>11127102500001117490808</v>
          </cell>
          <cell r="I10644">
            <v>-148946</v>
          </cell>
        </row>
        <row r="10645">
          <cell r="H10645" t="str">
            <v>11127102500001117508006</v>
          </cell>
          <cell r="I10645">
            <v>-21152</v>
          </cell>
        </row>
        <row r="10646">
          <cell r="H10646" t="str">
            <v>11227102500000012195164</v>
          </cell>
          <cell r="I10646">
            <v>-23075</v>
          </cell>
        </row>
        <row r="10647">
          <cell r="H10647" t="str">
            <v>11227102500000012197505</v>
          </cell>
          <cell r="I10647">
            <v>-828500</v>
          </cell>
        </row>
        <row r="10648">
          <cell r="H10648" t="str">
            <v>11227102500000052775756</v>
          </cell>
          <cell r="I10648">
            <v>-519980</v>
          </cell>
        </row>
        <row r="10649">
          <cell r="H10649" t="str">
            <v>11227102500000055062615</v>
          </cell>
          <cell r="I10649">
            <v>-519980</v>
          </cell>
        </row>
        <row r="10650">
          <cell r="H10650" t="str">
            <v>11227102500000055067834</v>
          </cell>
          <cell r="I10650">
            <v>-23075</v>
          </cell>
        </row>
        <row r="10651">
          <cell r="H10651" t="str">
            <v>11227102500000055069664</v>
          </cell>
          <cell r="I10651">
            <v>-519980</v>
          </cell>
        </row>
        <row r="10652">
          <cell r="H10652" t="str">
            <v>11327102500000012269612</v>
          </cell>
          <cell r="I10652">
            <v>-914046</v>
          </cell>
        </row>
        <row r="10653">
          <cell r="H10653" t="str">
            <v>11327102500000026470960</v>
          </cell>
          <cell r="I10653">
            <v>-583677</v>
          </cell>
        </row>
        <row r="10654">
          <cell r="H10654" t="str">
            <v>11327102500000026471354</v>
          </cell>
          <cell r="I10654">
            <v>-310920</v>
          </cell>
        </row>
        <row r="10655">
          <cell r="H10655" t="str">
            <v>11327102500000026471560</v>
          </cell>
          <cell r="I10655">
            <v>-295315</v>
          </cell>
        </row>
        <row r="10656">
          <cell r="H10656" t="str">
            <v>11427102500000007708493</v>
          </cell>
          <cell r="I10656">
            <v>-30475</v>
          </cell>
        </row>
        <row r="10657">
          <cell r="H10657" t="str">
            <v>11427102500000007718449</v>
          </cell>
          <cell r="I10657">
            <v>-23075</v>
          </cell>
        </row>
        <row r="10658">
          <cell r="H10658" t="str">
            <v>11427102500000036309236</v>
          </cell>
          <cell r="I10658">
            <v>-386926</v>
          </cell>
        </row>
        <row r="10659">
          <cell r="H10659" t="str">
            <v>11427102500000055163167</v>
          </cell>
          <cell r="I10659">
            <v>-833001</v>
          </cell>
        </row>
        <row r="10660">
          <cell r="H10660" t="str">
            <v>11427102500001075219262</v>
          </cell>
          <cell r="I10660">
            <v>-119862</v>
          </cell>
        </row>
        <row r="10661">
          <cell r="H10661" t="str">
            <v>11427102500001075228855</v>
          </cell>
          <cell r="I10661">
            <v>-384477</v>
          </cell>
        </row>
        <row r="10662">
          <cell r="H10662" t="str">
            <v>68527102500000007690312</v>
          </cell>
          <cell r="I10662">
            <v>-408811</v>
          </cell>
        </row>
        <row r="10663">
          <cell r="H10663" t="str">
            <v>68527102500000007694098</v>
          </cell>
          <cell r="I10663">
            <v>-791617</v>
          </cell>
        </row>
        <row r="10664">
          <cell r="H10664" t="str">
            <v>68527102500000007697271</v>
          </cell>
          <cell r="I10664">
            <v>-541418</v>
          </cell>
        </row>
        <row r="10665">
          <cell r="H10665" t="str">
            <v>68527102500000007702241</v>
          </cell>
          <cell r="I10665">
            <v>-453183</v>
          </cell>
        </row>
        <row r="10666">
          <cell r="H10666" t="str">
            <v>68527102500000007703064</v>
          </cell>
          <cell r="I10666">
            <v>-450830</v>
          </cell>
        </row>
        <row r="10667">
          <cell r="H10667" t="str">
            <v>68527102500000012118348</v>
          </cell>
          <cell r="I10667">
            <v>-415143</v>
          </cell>
        </row>
        <row r="10668">
          <cell r="H10668" t="str">
            <v>68527102500000012120172</v>
          </cell>
          <cell r="I10668">
            <v>-595520</v>
          </cell>
        </row>
        <row r="10669">
          <cell r="H10669" t="str">
            <v>68527102500000012126258</v>
          </cell>
          <cell r="I10669">
            <v>-2682398</v>
          </cell>
        </row>
        <row r="10670">
          <cell r="H10670" t="str">
            <v>68527102500000012139501</v>
          </cell>
          <cell r="I10670">
            <v>-845584</v>
          </cell>
        </row>
        <row r="10671">
          <cell r="H10671" t="str">
            <v>68527102500000012198038</v>
          </cell>
          <cell r="I10671">
            <v>-335016</v>
          </cell>
        </row>
        <row r="10672">
          <cell r="H10672" t="str">
            <v>68527102500000012223003</v>
          </cell>
          <cell r="I10672">
            <v>-3232808</v>
          </cell>
        </row>
        <row r="10673">
          <cell r="H10673" t="str">
            <v>68527102500000012225527</v>
          </cell>
          <cell r="I10673">
            <v>-1267993</v>
          </cell>
        </row>
        <row r="10674">
          <cell r="H10674" t="str">
            <v>68527102500000012227291</v>
          </cell>
          <cell r="I10674">
            <v>-2828913</v>
          </cell>
        </row>
        <row r="10675">
          <cell r="H10675" t="str">
            <v>68527102500000026431898</v>
          </cell>
          <cell r="I10675">
            <v>-551912</v>
          </cell>
        </row>
        <row r="10676">
          <cell r="H10676" t="str">
            <v>68527102500000026606705</v>
          </cell>
          <cell r="I10676">
            <v>-312671</v>
          </cell>
        </row>
        <row r="10677">
          <cell r="H10677" t="str">
            <v>68527102500000036159065</v>
          </cell>
          <cell r="I10677">
            <v>-5476577</v>
          </cell>
        </row>
        <row r="10678">
          <cell r="H10678" t="str">
            <v>68527102500000036162071</v>
          </cell>
          <cell r="I10678">
            <v>-1177671</v>
          </cell>
        </row>
        <row r="10679">
          <cell r="H10679" t="str">
            <v>68527102500000036166242</v>
          </cell>
          <cell r="I10679">
            <v>-99154</v>
          </cell>
        </row>
        <row r="10680">
          <cell r="H10680" t="str">
            <v>68527102500000036307804</v>
          </cell>
          <cell r="I10680">
            <v>-809836</v>
          </cell>
        </row>
        <row r="10681">
          <cell r="H10681" t="str">
            <v>68527102500000055160966</v>
          </cell>
          <cell r="I10681">
            <v>-517064</v>
          </cell>
        </row>
        <row r="10682">
          <cell r="H10682" t="str">
            <v>101271095</v>
          </cell>
          <cell r="I10682">
            <v>-15861831</v>
          </cell>
        </row>
        <row r="10683">
          <cell r="H10683" t="str">
            <v>102271095</v>
          </cell>
          <cell r="I10683">
            <v>-4881109</v>
          </cell>
        </row>
        <row r="10684">
          <cell r="H10684" t="str">
            <v>103271095</v>
          </cell>
          <cell r="I10684">
            <v>-1260637</v>
          </cell>
        </row>
        <row r="10685">
          <cell r="H10685" t="str">
            <v>104271095</v>
          </cell>
          <cell r="I10685">
            <v>-2938110</v>
          </cell>
        </row>
        <row r="10686">
          <cell r="H10686" t="str">
            <v>105271095</v>
          </cell>
          <cell r="I10686">
            <v>-2783844</v>
          </cell>
        </row>
        <row r="10687">
          <cell r="H10687" t="str">
            <v>107271095</v>
          </cell>
          <cell r="I10687">
            <v>-1946305</v>
          </cell>
        </row>
        <row r="10688">
          <cell r="H10688" t="str">
            <v>108271095</v>
          </cell>
          <cell r="I10688">
            <v>-2283299</v>
          </cell>
        </row>
        <row r="10689">
          <cell r="H10689" t="str">
            <v>109271095</v>
          </cell>
          <cell r="I10689">
            <v>-1487396</v>
          </cell>
        </row>
        <row r="10690">
          <cell r="H10690" t="str">
            <v>110271095</v>
          </cell>
          <cell r="I10690">
            <v>-2792639</v>
          </cell>
        </row>
        <row r="10691">
          <cell r="H10691" t="str">
            <v>111271095</v>
          </cell>
          <cell r="I10691">
            <v>-2458353</v>
          </cell>
        </row>
        <row r="10692">
          <cell r="H10692" t="str">
            <v>112271095</v>
          </cell>
          <cell r="I10692">
            <v>-2434590</v>
          </cell>
        </row>
        <row r="10693">
          <cell r="H10693" t="str">
            <v>113271095</v>
          </cell>
          <cell r="I10693">
            <v>-2103958</v>
          </cell>
        </row>
        <row r="10694">
          <cell r="H10694" t="str">
            <v>114271095</v>
          </cell>
          <cell r="I10694">
            <v>-1777816</v>
          </cell>
        </row>
        <row r="10695">
          <cell r="H10695" t="str">
            <v>685271095</v>
          </cell>
          <cell r="I10695">
            <v>-23794119</v>
          </cell>
        </row>
        <row r="10696">
          <cell r="H10696" t="str">
            <v>1012710950500000007690902</v>
          </cell>
          <cell r="I10696">
            <v>-895679</v>
          </cell>
        </row>
        <row r="10697">
          <cell r="H10697" t="str">
            <v>1012710950500000007702014</v>
          </cell>
          <cell r="I10697">
            <v>-343449</v>
          </cell>
        </row>
        <row r="10698">
          <cell r="H10698" t="str">
            <v>1012710950500000007702442</v>
          </cell>
          <cell r="I10698">
            <v>-1247873</v>
          </cell>
        </row>
        <row r="10699">
          <cell r="H10699" t="str">
            <v>1012710950500000007713906</v>
          </cell>
          <cell r="I10699">
            <v>-227053</v>
          </cell>
        </row>
        <row r="10700">
          <cell r="H10700" t="str">
            <v>1012710950500000007722546</v>
          </cell>
          <cell r="I10700">
            <v>-245083</v>
          </cell>
        </row>
        <row r="10701">
          <cell r="H10701" t="str">
            <v>1012710950500000012118553</v>
          </cell>
          <cell r="I10701">
            <v>-1275987</v>
          </cell>
        </row>
        <row r="10702">
          <cell r="H10702" t="str">
            <v>1012710950500000036065766</v>
          </cell>
          <cell r="I10702">
            <v>-816938</v>
          </cell>
        </row>
        <row r="10703">
          <cell r="H10703" t="str">
            <v>1012710950500000036065971</v>
          </cell>
          <cell r="I10703">
            <v>-119862</v>
          </cell>
        </row>
        <row r="10704">
          <cell r="H10704" t="str">
            <v>1012710950500000036068620</v>
          </cell>
          <cell r="I10704">
            <v>-759740</v>
          </cell>
        </row>
        <row r="10705">
          <cell r="H10705" t="str">
            <v>1012710950500000036156514</v>
          </cell>
          <cell r="I10705">
            <v>-653782</v>
          </cell>
        </row>
        <row r="10706">
          <cell r="H10706" t="str">
            <v>1012710950500000036164045</v>
          </cell>
          <cell r="I10706">
            <v>-588204</v>
          </cell>
        </row>
        <row r="10707">
          <cell r="H10707" t="str">
            <v>1012710950500000036175460</v>
          </cell>
          <cell r="I10707">
            <v>-147495</v>
          </cell>
        </row>
        <row r="10708">
          <cell r="H10708" t="str">
            <v>1012710950500000036304616</v>
          </cell>
          <cell r="I10708">
            <v>-202017</v>
          </cell>
        </row>
        <row r="10709">
          <cell r="H10709" t="str">
            <v>1012710950500000036305518</v>
          </cell>
          <cell r="I10709">
            <v>-197438</v>
          </cell>
        </row>
        <row r="10710">
          <cell r="H10710" t="str">
            <v>1012710950500000052267003</v>
          </cell>
          <cell r="I10710">
            <v>-1773674</v>
          </cell>
        </row>
        <row r="10711">
          <cell r="H10711" t="str">
            <v>1012710950500000055161122</v>
          </cell>
          <cell r="I10711">
            <v>-1663430</v>
          </cell>
        </row>
        <row r="10712">
          <cell r="H10712" t="str">
            <v>1012710950500000055162650</v>
          </cell>
          <cell r="I10712">
            <v>-1316900</v>
          </cell>
        </row>
        <row r="10713">
          <cell r="H10713" t="str">
            <v>1012710950500000055167951</v>
          </cell>
          <cell r="I10713">
            <v>-210600</v>
          </cell>
        </row>
        <row r="10714">
          <cell r="H10714" t="str">
            <v>1012710950500000055169607</v>
          </cell>
          <cell r="I10714">
            <v>-408193</v>
          </cell>
        </row>
        <row r="10715">
          <cell r="H10715" t="str">
            <v>1012710950500000055170136</v>
          </cell>
          <cell r="I10715">
            <v>-578180</v>
          </cell>
        </row>
        <row r="10716">
          <cell r="H10716" t="str">
            <v>1012710950500000055172218</v>
          </cell>
          <cell r="I10716">
            <v>-688407</v>
          </cell>
        </row>
        <row r="10717">
          <cell r="H10717" t="str">
            <v>1012710950500000055175614</v>
          </cell>
          <cell r="I10717">
            <v>-5686</v>
          </cell>
        </row>
        <row r="10718">
          <cell r="H10718" t="str">
            <v>1012710950500001075213613</v>
          </cell>
          <cell r="I10718">
            <v>-525069</v>
          </cell>
        </row>
        <row r="10719">
          <cell r="H10719" t="str">
            <v>1012710950500001075223462</v>
          </cell>
          <cell r="I10719">
            <v>-325318</v>
          </cell>
        </row>
        <row r="10720">
          <cell r="H10720" t="str">
            <v>1012710950500001075225989</v>
          </cell>
          <cell r="I10720">
            <v>-622699</v>
          </cell>
        </row>
        <row r="10721">
          <cell r="H10721" t="str">
            <v>1012710950500001080290672</v>
          </cell>
          <cell r="I10721">
            <v>-23075</v>
          </cell>
        </row>
        <row r="10722">
          <cell r="H10722" t="str">
            <v>1022710950500000007713524</v>
          </cell>
          <cell r="I10722">
            <v>-521325</v>
          </cell>
        </row>
        <row r="10723">
          <cell r="H10723" t="str">
            <v>1022710950500000012170573</v>
          </cell>
          <cell r="I10723">
            <v>-16665</v>
          </cell>
        </row>
        <row r="10724">
          <cell r="H10724" t="str">
            <v>1022710950500000012240590</v>
          </cell>
          <cell r="I10724">
            <v>-214910</v>
          </cell>
        </row>
        <row r="10725">
          <cell r="H10725" t="str">
            <v>1022710950500000026597182</v>
          </cell>
          <cell r="I10725">
            <v>-566244</v>
          </cell>
        </row>
        <row r="10726">
          <cell r="H10726" t="str">
            <v>1022710950500000026597229</v>
          </cell>
          <cell r="I10726">
            <v>-939573</v>
          </cell>
        </row>
        <row r="10727">
          <cell r="H10727" t="str">
            <v>1022710950500000036289586</v>
          </cell>
          <cell r="I10727">
            <v>-501819</v>
          </cell>
        </row>
        <row r="10728">
          <cell r="H10728" t="str">
            <v>1022710950500000036295193</v>
          </cell>
          <cell r="I10728">
            <v>-589590</v>
          </cell>
        </row>
        <row r="10729">
          <cell r="H10729" t="str">
            <v>1022710950500000036295350</v>
          </cell>
          <cell r="I10729">
            <v>-521325</v>
          </cell>
        </row>
        <row r="10730">
          <cell r="H10730" t="str">
            <v>1022710950500000083042180</v>
          </cell>
          <cell r="I10730">
            <v>-23075</v>
          </cell>
        </row>
        <row r="10731">
          <cell r="H10731" t="str">
            <v>1022710950500000083042866</v>
          </cell>
          <cell r="I10731">
            <v>-492780</v>
          </cell>
        </row>
        <row r="10732">
          <cell r="H10732" t="str">
            <v>1022710950500000083232175</v>
          </cell>
          <cell r="I10732">
            <v>-493803</v>
          </cell>
        </row>
        <row r="10733">
          <cell r="H10733" t="str">
            <v>1032710950500000012144398</v>
          </cell>
          <cell r="I10733">
            <v>-442918</v>
          </cell>
        </row>
        <row r="10734">
          <cell r="H10734" t="str">
            <v>1032710950500000012236484</v>
          </cell>
          <cell r="I10734">
            <v>-270858</v>
          </cell>
        </row>
        <row r="10735">
          <cell r="H10735" t="str">
            <v>1032710950500000026564714</v>
          </cell>
          <cell r="I10735">
            <v>-250669</v>
          </cell>
        </row>
        <row r="10736">
          <cell r="H10736" t="str">
            <v>1032710950500000036289518</v>
          </cell>
          <cell r="I10736">
            <v>-296192</v>
          </cell>
        </row>
        <row r="10737">
          <cell r="H10737" t="str">
            <v>1042710950500000036087704</v>
          </cell>
          <cell r="I10737">
            <v>-420025</v>
          </cell>
        </row>
        <row r="10738">
          <cell r="H10738" t="str">
            <v>1042710950500000036088777</v>
          </cell>
          <cell r="I10738">
            <v>-304431</v>
          </cell>
        </row>
        <row r="10739">
          <cell r="H10739" t="str">
            <v>1042710950500000036089820</v>
          </cell>
          <cell r="I10739">
            <v>-1209498</v>
          </cell>
        </row>
        <row r="10740">
          <cell r="H10740" t="str">
            <v>1042710950500000036345510</v>
          </cell>
          <cell r="I10740">
            <v>-386554</v>
          </cell>
        </row>
        <row r="10741">
          <cell r="H10741" t="str">
            <v>1042710950500000036346304</v>
          </cell>
          <cell r="I10741">
            <v>-617602</v>
          </cell>
        </row>
        <row r="10742">
          <cell r="H10742" t="str">
            <v>1052710950500000012279926</v>
          </cell>
          <cell r="I10742">
            <v>-335888</v>
          </cell>
        </row>
        <row r="10743">
          <cell r="H10743" t="str">
            <v>1052710950500000026522897</v>
          </cell>
          <cell r="I10743">
            <v>-350681</v>
          </cell>
        </row>
        <row r="10744">
          <cell r="H10744" t="str">
            <v>1052710950500000036382340</v>
          </cell>
          <cell r="I10744">
            <v>-1190929</v>
          </cell>
        </row>
        <row r="10745">
          <cell r="H10745" t="str">
            <v>1052710950500000036382466</v>
          </cell>
          <cell r="I10745">
            <v>-119862</v>
          </cell>
        </row>
        <row r="10746">
          <cell r="H10746" t="str">
            <v>1052710950500000036383163</v>
          </cell>
          <cell r="I10746">
            <v>-304504</v>
          </cell>
        </row>
        <row r="10747">
          <cell r="H10747" t="str">
            <v>1052710950500000055130156</v>
          </cell>
          <cell r="I10747">
            <v>-304431</v>
          </cell>
        </row>
        <row r="10748">
          <cell r="H10748" t="str">
            <v>1052710950500001081393268</v>
          </cell>
          <cell r="I10748">
            <v>-177549</v>
          </cell>
        </row>
        <row r="10749">
          <cell r="H10749" t="str">
            <v>1072710950500000026459572</v>
          </cell>
          <cell r="I10749">
            <v>-443651</v>
          </cell>
        </row>
        <row r="10750">
          <cell r="H10750" t="str">
            <v>1072710950500000036164906</v>
          </cell>
          <cell r="I10750">
            <v>-989703</v>
          </cell>
        </row>
        <row r="10751">
          <cell r="H10751" t="str">
            <v>1072710950500000036303056</v>
          </cell>
          <cell r="I10751">
            <v>-512951</v>
          </cell>
        </row>
        <row r="10752">
          <cell r="H10752" t="str">
            <v>1082710950500000051843362</v>
          </cell>
          <cell r="I10752">
            <v>-296192</v>
          </cell>
        </row>
        <row r="10753">
          <cell r="H10753" t="str">
            <v>1082710950500000055115852</v>
          </cell>
          <cell r="I10753">
            <v>-255751</v>
          </cell>
        </row>
        <row r="10754">
          <cell r="H10754" t="str">
            <v>1082710950500000055162457</v>
          </cell>
          <cell r="I10754">
            <v>-638310</v>
          </cell>
        </row>
        <row r="10755">
          <cell r="H10755" t="str">
            <v>1082710950500000063326263</v>
          </cell>
          <cell r="I10755">
            <v>-1093046</v>
          </cell>
        </row>
        <row r="10756">
          <cell r="H10756" t="str">
            <v>1092710950500000012266047</v>
          </cell>
          <cell r="I10756">
            <v>-460634</v>
          </cell>
        </row>
        <row r="10757">
          <cell r="H10757" t="str">
            <v>1092710950500000026571351</v>
          </cell>
          <cell r="I10757">
            <v>-906307</v>
          </cell>
        </row>
        <row r="10758">
          <cell r="H10758" t="str">
            <v>1092710950500000055195365</v>
          </cell>
          <cell r="I10758">
            <v>-120455</v>
          </cell>
        </row>
        <row r="10759">
          <cell r="H10759" t="str">
            <v>1102710950500000004888238</v>
          </cell>
          <cell r="I10759">
            <v>-816048</v>
          </cell>
        </row>
        <row r="10760">
          <cell r="H10760" t="str">
            <v>1102710950500000007694490</v>
          </cell>
          <cell r="I10760">
            <v>-23075</v>
          </cell>
        </row>
        <row r="10761">
          <cell r="H10761" t="str">
            <v>1102710950500000007724919</v>
          </cell>
          <cell r="I10761">
            <v>-392274</v>
          </cell>
        </row>
        <row r="10762">
          <cell r="H10762" t="str">
            <v>1102710950500000026599061</v>
          </cell>
          <cell r="I10762">
            <v>-626342</v>
          </cell>
        </row>
        <row r="10763">
          <cell r="H10763" t="str">
            <v>1102710950500000030506791</v>
          </cell>
          <cell r="I10763">
            <v>-127628</v>
          </cell>
        </row>
        <row r="10764">
          <cell r="H10764" t="str">
            <v>1102710950500000036304939</v>
          </cell>
          <cell r="I10764">
            <v>-177549</v>
          </cell>
        </row>
        <row r="10765">
          <cell r="H10765" t="str">
            <v>1102710950500000036312237</v>
          </cell>
          <cell r="I10765">
            <v>-629723</v>
          </cell>
        </row>
        <row r="10766">
          <cell r="H10766" t="str">
            <v>1112710950500000016189247</v>
          </cell>
          <cell r="I10766">
            <v>-321907</v>
          </cell>
        </row>
        <row r="10767">
          <cell r="H10767" t="str">
            <v>1112710950500000017656331</v>
          </cell>
          <cell r="I10767">
            <v>-443050</v>
          </cell>
        </row>
        <row r="10768">
          <cell r="H10768" t="str">
            <v>1112710950500000026638488</v>
          </cell>
          <cell r="I10768">
            <v>-305336</v>
          </cell>
        </row>
        <row r="10769">
          <cell r="H10769" t="str">
            <v>1112710950500000026648703</v>
          </cell>
          <cell r="I10769">
            <v>-695854</v>
          </cell>
        </row>
        <row r="10770">
          <cell r="H10770" t="str">
            <v>1112710950500000040781056</v>
          </cell>
          <cell r="I10770">
            <v>-350087</v>
          </cell>
        </row>
        <row r="10771">
          <cell r="H10771" t="str">
            <v>1112710950500000096362019</v>
          </cell>
          <cell r="I10771">
            <v>-148946</v>
          </cell>
        </row>
        <row r="10772">
          <cell r="H10772" t="str">
            <v>1112710950500001117487383</v>
          </cell>
          <cell r="I10772">
            <v>-23075</v>
          </cell>
        </row>
        <row r="10773">
          <cell r="H10773" t="str">
            <v>1112710950500001117490808</v>
          </cell>
          <cell r="I10773">
            <v>-148946</v>
          </cell>
        </row>
        <row r="10774">
          <cell r="H10774" t="str">
            <v>1112710950500001117508006</v>
          </cell>
          <cell r="I10774">
            <v>-21152</v>
          </cell>
        </row>
        <row r="10775">
          <cell r="H10775" t="str">
            <v>1122710950500000012195164</v>
          </cell>
          <cell r="I10775">
            <v>-23075</v>
          </cell>
        </row>
        <row r="10776">
          <cell r="H10776" t="str">
            <v>1122710950500000012197505</v>
          </cell>
          <cell r="I10776">
            <v>-828500</v>
          </cell>
        </row>
        <row r="10777">
          <cell r="H10777" t="str">
            <v>1122710950500000052775756</v>
          </cell>
          <cell r="I10777">
            <v>-519980</v>
          </cell>
        </row>
        <row r="10778">
          <cell r="H10778" t="str">
            <v>1122710950500000055062615</v>
          </cell>
          <cell r="I10778">
            <v>-519980</v>
          </cell>
        </row>
        <row r="10779">
          <cell r="H10779" t="str">
            <v>1122710950500000055067834</v>
          </cell>
          <cell r="I10779">
            <v>-23075</v>
          </cell>
        </row>
        <row r="10780">
          <cell r="H10780" t="str">
            <v>1122710950500000055069664</v>
          </cell>
          <cell r="I10780">
            <v>-519980</v>
          </cell>
        </row>
        <row r="10781">
          <cell r="H10781" t="str">
            <v>1132710950500000012269612</v>
          </cell>
          <cell r="I10781">
            <v>-914046</v>
          </cell>
        </row>
        <row r="10782">
          <cell r="H10782" t="str">
            <v>1132710950500000026470960</v>
          </cell>
          <cell r="I10782">
            <v>-583677</v>
          </cell>
        </row>
        <row r="10783">
          <cell r="H10783" t="str">
            <v>1132710950500000026471354</v>
          </cell>
          <cell r="I10783">
            <v>-310920</v>
          </cell>
        </row>
        <row r="10784">
          <cell r="H10784" t="str">
            <v>1132710950500000026471560</v>
          </cell>
          <cell r="I10784">
            <v>-295315</v>
          </cell>
        </row>
        <row r="10785">
          <cell r="H10785" t="str">
            <v>1142710950500000007708493</v>
          </cell>
          <cell r="I10785">
            <v>-30475</v>
          </cell>
        </row>
        <row r="10786">
          <cell r="H10786" t="str">
            <v>1142710950500000007718449</v>
          </cell>
          <cell r="I10786">
            <v>-23075</v>
          </cell>
        </row>
        <row r="10787">
          <cell r="H10787" t="str">
            <v>1142710950500000036309236</v>
          </cell>
          <cell r="I10787">
            <v>-386926</v>
          </cell>
        </row>
        <row r="10788">
          <cell r="H10788" t="str">
            <v>1142710950500000055163167</v>
          </cell>
          <cell r="I10788">
            <v>-833001</v>
          </cell>
        </row>
        <row r="10789">
          <cell r="H10789" t="str">
            <v>1142710950500001075219262</v>
          </cell>
          <cell r="I10789">
            <v>-119862</v>
          </cell>
        </row>
        <row r="10790">
          <cell r="H10790" t="str">
            <v>1142710950500001075228855</v>
          </cell>
          <cell r="I10790">
            <v>-384477</v>
          </cell>
        </row>
        <row r="10791">
          <cell r="H10791" t="str">
            <v>6852710950500000007690312</v>
          </cell>
          <cell r="I10791">
            <v>-408811</v>
          </cell>
        </row>
        <row r="10792">
          <cell r="H10792" t="str">
            <v>6852710950500000007694098</v>
          </cell>
          <cell r="I10792">
            <v>-791617</v>
          </cell>
        </row>
        <row r="10793">
          <cell r="H10793" t="str">
            <v>6852710950500000007697271</v>
          </cell>
          <cell r="I10793">
            <v>-541418</v>
          </cell>
        </row>
        <row r="10794">
          <cell r="H10794" t="str">
            <v>6852710950500000007702241</v>
          </cell>
          <cell r="I10794">
            <v>-453183</v>
          </cell>
        </row>
        <row r="10795">
          <cell r="H10795" t="str">
            <v>6852710950500000007703064</v>
          </cell>
          <cell r="I10795">
            <v>-450830</v>
          </cell>
        </row>
        <row r="10796">
          <cell r="H10796" t="str">
            <v>6852710950500000012118348</v>
          </cell>
          <cell r="I10796">
            <v>-415143</v>
          </cell>
        </row>
        <row r="10797">
          <cell r="H10797" t="str">
            <v>6852710950500000012120172</v>
          </cell>
          <cell r="I10797">
            <v>-595520</v>
          </cell>
        </row>
        <row r="10798">
          <cell r="H10798" t="str">
            <v>6852710950500000012126258</v>
          </cell>
          <cell r="I10798">
            <v>-2682398</v>
          </cell>
        </row>
        <row r="10799">
          <cell r="H10799" t="str">
            <v>6852710950500000012139501</v>
          </cell>
          <cell r="I10799">
            <v>-845584</v>
          </cell>
        </row>
        <row r="10800">
          <cell r="H10800" t="str">
            <v>6852710950500000012198038</v>
          </cell>
          <cell r="I10800">
            <v>-335016</v>
          </cell>
        </row>
        <row r="10801">
          <cell r="H10801" t="str">
            <v>6852710950500000012223003</v>
          </cell>
          <cell r="I10801">
            <v>-3232808</v>
          </cell>
        </row>
        <row r="10802">
          <cell r="H10802" t="str">
            <v>6852710950500000012225527</v>
          </cell>
          <cell r="I10802">
            <v>-1267993</v>
          </cell>
        </row>
        <row r="10803">
          <cell r="H10803" t="str">
            <v>6852710950500000012227291</v>
          </cell>
          <cell r="I10803">
            <v>-2828913</v>
          </cell>
        </row>
        <row r="10804">
          <cell r="H10804" t="str">
            <v>6852710950500000026431898</v>
          </cell>
          <cell r="I10804">
            <v>-551912</v>
          </cell>
        </row>
        <row r="10805">
          <cell r="H10805" t="str">
            <v>6852710950500000026606705</v>
          </cell>
          <cell r="I10805">
            <v>-312671</v>
          </cell>
        </row>
        <row r="10806">
          <cell r="H10806" t="str">
            <v>6852710950500000036159065</v>
          </cell>
          <cell r="I10806">
            <v>-5476577</v>
          </cell>
        </row>
        <row r="10807">
          <cell r="H10807" t="str">
            <v>6852710950500000036162071</v>
          </cell>
          <cell r="I10807">
            <v>-1177671</v>
          </cell>
        </row>
        <row r="10808">
          <cell r="H10808" t="str">
            <v>6852710950500000036166242</v>
          </cell>
          <cell r="I10808">
            <v>-99154</v>
          </cell>
        </row>
        <row r="10809">
          <cell r="H10809" t="str">
            <v>6852710950500000036307804</v>
          </cell>
          <cell r="I10809">
            <v>-809836</v>
          </cell>
        </row>
        <row r="10810">
          <cell r="H10810" t="str">
            <v>6852710950500000055160966</v>
          </cell>
          <cell r="I10810">
            <v>-517064</v>
          </cell>
        </row>
        <row r="10811">
          <cell r="H10811" t="str">
            <v>1022725</v>
          </cell>
          <cell r="I10811">
            <v>-1629423</v>
          </cell>
        </row>
        <row r="10812">
          <cell r="H10812" t="str">
            <v>102272505</v>
          </cell>
          <cell r="I10812">
            <v>-1629423</v>
          </cell>
        </row>
        <row r="10813">
          <cell r="H10813" t="str">
            <v>10227250505</v>
          </cell>
          <cell r="I10813">
            <v>-1629423</v>
          </cell>
        </row>
        <row r="10814">
          <cell r="H10814" t="str">
            <v>1012730</v>
          </cell>
          <cell r="I10814">
            <v>-3628717</v>
          </cell>
        </row>
        <row r="10815">
          <cell r="H10815" t="str">
            <v>1022730</v>
          </cell>
          <cell r="I10815">
            <v>-299256</v>
          </cell>
        </row>
        <row r="10816">
          <cell r="H10816" t="str">
            <v>1032730</v>
          </cell>
          <cell r="I10816">
            <v>-3769804</v>
          </cell>
        </row>
        <row r="10817">
          <cell r="H10817" t="str">
            <v>1052730</v>
          </cell>
          <cell r="I10817">
            <v>2279593</v>
          </cell>
        </row>
        <row r="10818">
          <cell r="H10818" t="str">
            <v>1082730</v>
          </cell>
          <cell r="I10818">
            <v>-1270946</v>
          </cell>
        </row>
        <row r="10819">
          <cell r="H10819" t="str">
            <v>1092730</v>
          </cell>
          <cell r="I10819">
            <v>-6712286</v>
          </cell>
        </row>
        <row r="10820">
          <cell r="H10820" t="str">
            <v>1112730</v>
          </cell>
          <cell r="I10820">
            <v>-16409805</v>
          </cell>
        </row>
        <row r="10821">
          <cell r="H10821" t="str">
            <v>1122730</v>
          </cell>
          <cell r="I10821">
            <v>-208627</v>
          </cell>
        </row>
        <row r="10822">
          <cell r="H10822" t="str">
            <v>1132730</v>
          </cell>
          <cell r="I10822">
            <v>-2055696</v>
          </cell>
        </row>
        <row r="10823">
          <cell r="H10823" t="str">
            <v>1142730</v>
          </cell>
          <cell r="I10823">
            <v>-749580</v>
          </cell>
        </row>
        <row r="10824">
          <cell r="H10824" t="str">
            <v>10127302500008001179207</v>
          </cell>
          <cell r="I10824">
            <v>-155235</v>
          </cell>
        </row>
        <row r="10825">
          <cell r="H10825" t="str">
            <v>10127302500008002434079</v>
          </cell>
          <cell r="I10825">
            <v>-737066</v>
          </cell>
        </row>
        <row r="10826">
          <cell r="H10826" t="str">
            <v>10127302500008130004905</v>
          </cell>
          <cell r="I10826">
            <v>-90000</v>
          </cell>
        </row>
        <row r="10827">
          <cell r="H10827" t="str">
            <v>10127302500008130027149</v>
          </cell>
          <cell r="I10827">
            <v>-574306</v>
          </cell>
        </row>
        <row r="10828">
          <cell r="H10828" t="str">
            <v>10127302500008130102981</v>
          </cell>
          <cell r="I10828">
            <v>-110000</v>
          </cell>
        </row>
        <row r="10829">
          <cell r="H10829" t="str">
            <v>10127302500008130109781</v>
          </cell>
          <cell r="I10829">
            <v>-6000</v>
          </cell>
        </row>
        <row r="10830">
          <cell r="H10830" t="str">
            <v>10127302500008600190219</v>
          </cell>
          <cell r="I10830">
            <v>-669348</v>
          </cell>
        </row>
        <row r="10831">
          <cell r="H10831" t="str">
            <v>10127302500008911800004</v>
          </cell>
          <cell r="I10831">
            <v>-459300</v>
          </cell>
        </row>
        <row r="10832">
          <cell r="H10832" t="str">
            <v>10127302500008911800108</v>
          </cell>
          <cell r="I10832">
            <v>-759462</v>
          </cell>
        </row>
        <row r="10833">
          <cell r="H10833" t="str">
            <v>10127302500008911801270</v>
          </cell>
          <cell r="I10833">
            <v>-58000</v>
          </cell>
        </row>
        <row r="10834">
          <cell r="H10834" t="str">
            <v>10127302500009001054411</v>
          </cell>
          <cell r="I10834">
            <v>-10000</v>
          </cell>
        </row>
        <row r="10835">
          <cell r="H10835" t="str">
            <v>10227302500008130001989</v>
          </cell>
          <cell r="I10835">
            <v>-271256</v>
          </cell>
        </row>
        <row r="10836">
          <cell r="H10836" t="str">
            <v>10227302500008911801342</v>
          </cell>
          <cell r="I10836">
            <v>-28000</v>
          </cell>
        </row>
        <row r="10837">
          <cell r="H10837" t="str">
            <v>10327302500000076212345</v>
          </cell>
          <cell r="I10837">
            <v>-500000</v>
          </cell>
        </row>
        <row r="10838">
          <cell r="H10838" t="str">
            <v>10327302500008130045499</v>
          </cell>
          <cell r="I10838">
            <v>-3239804</v>
          </cell>
        </row>
        <row r="10839">
          <cell r="H10839" t="str">
            <v>10327302500008911801138</v>
          </cell>
          <cell r="I10839">
            <v>-30000</v>
          </cell>
        </row>
        <row r="10840">
          <cell r="H10840" t="str">
            <v>10527302500000004896786</v>
          </cell>
          <cell r="I10840">
            <v>-3660000</v>
          </cell>
        </row>
        <row r="10841">
          <cell r="H10841" t="str">
            <v>10527302500000012282999</v>
          </cell>
          <cell r="I10841">
            <v>400000</v>
          </cell>
        </row>
        <row r="10842">
          <cell r="H10842" t="str">
            <v>10527302500008130012720</v>
          </cell>
          <cell r="I10842">
            <v>6000000</v>
          </cell>
        </row>
        <row r="10843">
          <cell r="H10843" t="str">
            <v>10527302500008130034812</v>
          </cell>
          <cell r="I10843">
            <v>178</v>
          </cell>
        </row>
        <row r="10844">
          <cell r="H10844" t="str">
            <v>10527302500009000615250</v>
          </cell>
          <cell r="I10844">
            <v>-460585</v>
          </cell>
        </row>
        <row r="10845">
          <cell r="H10845" t="str">
            <v>10827302500000036290113</v>
          </cell>
          <cell r="I10845">
            <v>-1270946</v>
          </cell>
        </row>
        <row r="10846">
          <cell r="H10846" t="str">
            <v>10927302500000083085214</v>
          </cell>
          <cell r="I10846">
            <v>-581739</v>
          </cell>
        </row>
        <row r="10847">
          <cell r="H10847" t="str">
            <v>10927302500008911801983</v>
          </cell>
          <cell r="I10847">
            <v>-6130547</v>
          </cell>
        </row>
        <row r="10848">
          <cell r="H10848" t="str">
            <v>11127302500000019106754</v>
          </cell>
          <cell r="I10848">
            <v>-2508095</v>
          </cell>
        </row>
        <row r="10849">
          <cell r="H10849" t="str">
            <v>11127302500000040727034</v>
          </cell>
          <cell r="I10849">
            <v>-60000</v>
          </cell>
        </row>
        <row r="10850">
          <cell r="H10850" t="str">
            <v>11127302500000040766429</v>
          </cell>
          <cell r="I10850">
            <v>-13727</v>
          </cell>
        </row>
        <row r="10851">
          <cell r="H10851" t="str">
            <v>11127302500008000915944</v>
          </cell>
          <cell r="I10851">
            <v>-6822748</v>
          </cell>
        </row>
        <row r="10852">
          <cell r="H10852" t="str">
            <v>11127302500008001658661</v>
          </cell>
          <cell r="I10852">
            <v>-50000</v>
          </cell>
        </row>
        <row r="10853">
          <cell r="H10853" t="str">
            <v>11127302500008280000258</v>
          </cell>
          <cell r="I10853">
            <v>-584453</v>
          </cell>
        </row>
        <row r="10854">
          <cell r="H10854" t="str">
            <v>11127302500008280006716</v>
          </cell>
          <cell r="I10854">
            <v>-1030526</v>
          </cell>
        </row>
        <row r="10855">
          <cell r="H10855" t="str">
            <v>11127302500008911900100</v>
          </cell>
          <cell r="I10855">
            <v>-109126</v>
          </cell>
        </row>
        <row r="10856">
          <cell r="H10856" t="str">
            <v>11127302500008911903461</v>
          </cell>
          <cell r="I10856">
            <v>-5057387</v>
          </cell>
        </row>
        <row r="10857">
          <cell r="H10857" t="str">
            <v>11127302500008918902461</v>
          </cell>
          <cell r="I10857">
            <v>-173743</v>
          </cell>
        </row>
        <row r="10858">
          <cell r="H10858" t="str">
            <v>11227302500000900138063</v>
          </cell>
          <cell r="I10858">
            <v>-208627</v>
          </cell>
        </row>
        <row r="10859">
          <cell r="H10859" t="str">
            <v>11327302500008000971766</v>
          </cell>
          <cell r="I10859">
            <v>-1680696</v>
          </cell>
        </row>
        <row r="10860">
          <cell r="H10860" t="str">
            <v>11327302500008911801944</v>
          </cell>
          <cell r="I10860">
            <v>-375000</v>
          </cell>
        </row>
        <row r="10861">
          <cell r="H10861" t="str">
            <v>11427302500008911008807</v>
          </cell>
          <cell r="I10861">
            <v>-749580</v>
          </cell>
        </row>
        <row r="10862">
          <cell r="H10862" t="str">
            <v>1012740</v>
          </cell>
          <cell r="I10862">
            <v>-5577073.0038000001</v>
          </cell>
        </row>
        <row r="10863">
          <cell r="H10863" t="str">
            <v>1022740</v>
          </cell>
          <cell r="I10863">
            <v>-274537</v>
          </cell>
        </row>
        <row r="10864">
          <cell r="H10864" t="str">
            <v>1042740</v>
          </cell>
          <cell r="I10864">
            <v>-2802836</v>
          </cell>
        </row>
        <row r="10865">
          <cell r="H10865" t="str">
            <v>1052740</v>
          </cell>
          <cell r="I10865">
            <v>-856928</v>
          </cell>
        </row>
        <row r="10866">
          <cell r="H10866" t="str">
            <v>1072740</v>
          </cell>
          <cell r="I10866">
            <v>-773530</v>
          </cell>
        </row>
        <row r="10867">
          <cell r="H10867" t="str">
            <v>1082740</v>
          </cell>
          <cell r="I10867">
            <v>-120101</v>
          </cell>
        </row>
        <row r="10868">
          <cell r="H10868" t="str">
            <v>1102740</v>
          </cell>
          <cell r="I10868">
            <v>-579992</v>
          </cell>
        </row>
        <row r="10869">
          <cell r="H10869" t="str">
            <v>1112740</v>
          </cell>
          <cell r="I10869">
            <v>-37036031</v>
          </cell>
        </row>
        <row r="10870">
          <cell r="H10870" t="str">
            <v>1122740</v>
          </cell>
          <cell r="I10870">
            <v>-759435</v>
          </cell>
        </row>
        <row r="10871">
          <cell r="H10871" t="str">
            <v>1132740</v>
          </cell>
          <cell r="I10871">
            <v>-138150</v>
          </cell>
        </row>
        <row r="10872">
          <cell r="H10872" t="str">
            <v>1142740</v>
          </cell>
          <cell r="I10872">
            <v>-228445</v>
          </cell>
        </row>
        <row r="10873">
          <cell r="H10873" t="str">
            <v>6852740</v>
          </cell>
          <cell r="I10873">
            <v>-2747715319.6900001</v>
          </cell>
        </row>
        <row r="10874">
          <cell r="H10874" t="str">
            <v>101274005</v>
          </cell>
          <cell r="I10874">
            <v>-5577073.0038000001</v>
          </cell>
        </row>
        <row r="10875">
          <cell r="H10875" t="str">
            <v>102274005</v>
          </cell>
          <cell r="I10875">
            <v>-274537</v>
          </cell>
        </row>
        <row r="10876">
          <cell r="H10876" t="str">
            <v>104274005</v>
          </cell>
          <cell r="I10876">
            <v>-2802836</v>
          </cell>
        </row>
        <row r="10877">
          <cell r="H10877" t="str">
            <v>105274005</v>
          </cell>
          <cell r="I10877">
            <v>-856928</v>
          </cell>
        </row>
        <row r="10878">
          <cell r="H10878" t="str">
            <v>107274005</v>
          </cell>
          <cell r="I10878">
            <v>-773530</v>
          </cell>
        </row>
        <row r="10879">
          <cell r="H10879" t="str">
            <v>108274005</v>
          </cell>
          <cell r="I10879">
            <v>-120101</v>
          </cell>
        </row>
        <row r="10880">
          <cell r="H10880" t="str">
            <v>110274005</v>
          </cell>
          <cell r="I10880">
            <v>-579992</v>
          </cell>
        </row>
        <row r="10881">
          <cell r="H10881" t="str">
            <v>111274005</v>
          </cell>
          <cell r="I10881">
            <v>-37036031</v>
          </cell>
        </row>
        <row r="10882">
          <cell r="H10882" t="str">
            <v>112274005</v>
          </cell>
          <cell r="I10882">
            <v>-759435</v>
          </cell>
        </row>
        <row r="10883">
          <cell r="H10883" t="str">
            <v>113274005</v>
          </cell>
          <cell r="I10883">
            <v>-138150</v>
          </cell>
        </row>
        <row r="10884">
          <cell r="H10884" t="str">
            <v>114274005</v>
          </cell>
          <cell r="I10884">
            <v>-228445</v>
          </cell>
        </row>
        <row r="10885">
          <cell r="H10885" t="str">
            <v>685274005</v>
          </cell>
          <cell r="I10885">
            <v>-2747715319.6900001</v>
          </cell>
        </row>
        <row r="10886">
          <cell r="H10886" t="str">
            <v>1012740050500008130109781</v>
          </cell>
          <cell r="I10886">
            <v>-1240875</v>
          </cell>
        </row>
        <row r="10887">
          <cell r="H10887" t="str">
            <v>1022740050500008130109781</v>
          </cell>
          <cell r="I10887">
            <v>-273150</v>
          </cell>
        </row>
        <row r="10888">
          <cell r="H10888" t="str">
            <v>1042740050500008130109781</v>
          </cell>
          <cell r="I10888">
            <v>-67500</v>
          </cell>
        </row>
        <row r="10889">
          <cell r="H10889" t="str">
            <v>1052740050500008130109781</v>
          </cell>
          <cell r="I10889">
            <v>-135000</v>
          </cell>
        </row>
        <row r="10890">
          <cell r="H10890" t="str">
            <v>1082740050500008130109781</v>
          </cell>
          <cell r="I10890">
            <v>-67500</v>
          </cell>
        </row>
        <row r="10891">
          <cell r="H10891" t="str">
            <v>1102740050500008130109781</v>
          </cell>
          <cell r="I10891">
            <v>-75000</v>
          </cell>
        </row>
        <row r="10892">
          <cell r="H10892" t="str">
            <v>1122740050500008130109781</v>
          </cell>
          <cell r="I10892">
            <v>-205650</v>
          </cell>
        </row>
        <row r="10893">
          <cell r="H10893" t="str">
            <v>1132740050500008130109781</v>
          </cell>
          <cell r="I10893">
            <v>-138150</v>
          </cell>
        </row>
        <row r="10894">
          <cell r="H10894" t="str">
            <v>1142740050500008130109781</v>
          </cell>
          <cell r="I10894">
            <v>-135000</v>
          </cell>
        </row>
        <row r="10895">
          <cell r="H10895" t="str">
            <v>6852740050500008130109781</v>
          </cell>
          <cell r="I10895">
            <v>-311792817</v>
          </cell>
        </row>
        <row r="10896">
          <cell r="H10896" t="str">
            <v>6852740051000008600284155</v>
          </cell>
          <cell r="I10896">
            <v>-5275645</v>
          </cell>
        </row>
        <row r="10897">
          <cell r="H10897" t="str">
            <v>10127400515</v>
          </cell>
          <cell r="I10897">
            <v>-4336198</v>
          </cell>
        </row>
        <row r="10898">
          <cell r="H10898" t="str">
            <v>10227400515</v>
          </cell>
          <cell r="I10898">
            <v>-1387</v>
          </cell>
        </row>
        <row r="10899">
          <cell r="H10899" t="str">
            <v>10427400515</v>
          </cell>
          <cell r="I10899">
            <v>-2735336</v>
          </cell>
        </row>
        <row r="10900">
          <cell r="H10900" t="str">
            <v>10527400515</v>
          </cell>
          <cell r="I10900">
            <v>-721928</v>
          </cell>
        </row>
        <row r="10901">
          <cell r="H10901" t="str">
            <v>10727400515</v>
          </cell>
          <cell r="I10901">
            <v>-773530</v>
          </cell>
        </row>
        <row r="10902">
          <cell r="H10902" t="str">
            <v>10827400515</v>
          </cell>
          <cell r="I10902">
            <v>-52601</v>
          </cell>
        </row>
        <row r="10903">
          <cell r="H10903" t="str">
            <v>11027400515</v>
          </cell>
          <cell r="I10903">
            <v>-504992</v>
          </cell>
        </row>
        <row r="10904">
          <cell r="H10904" t="str">
            <v>11127400515</v>
          </cell>
          <cell r="I10904">
            <v>-5839879</v>
          </cell>
        </row>
        <row r="10905">
          <cell r="H10905" t="str">
            <v>11227400515</v>
          </cell>
          <cell r="I10905">
            <v>-553785</v>
          </cell>
        </row>
        <row r="10906">
          <cell r="H10906" t="str">
            <v>11427400515</v>
          </cell>
          <cell r="I10906">
            <v>-93445</v>
          </cell>
        </row>
        <row r="10907">
          <cell r="H10907" t="str">
            <v>68527400515</v>
          </cell>
          <cell r="I10907">
            <v>-728867</v>
          </cell>
        </row>
        <row r="10908">
          <cell r="H10908" t="str">
            <v>1012740053000008604022722</v>
          </cell>
          <cell r="I10908">
            <v>-3.8E-3</v>
          </cell>
        </row>
        <row r="10909">
          <cell r="H10909" t="str">
            <v>68527400550</v>
          </cell>
          <cell r="I10909">
            <v>-1471274398.3199999</v>
          </cell>
        </row>
        <row r="10910">
          <cell r="H10910" t="str">
            <v>6852740055005</v>
          </cell>
          <cell r="I10910">
            <v>-400000000</v>
          </cell>
        </row>
        <row r="10911">
          <cell r="H10911" t="str">
            <v>6852740055010</v>
          </cell>
          <cell r="I10911">
            <v>-482368713.31999999</v>
          </cell>
        </row>
        <row r="10912">
          <cell r="H10912" t="str">
            <v>685274005501005</v>
          </cell>
          <cell r="I10912">
            <v>-429378234.31999999</v>
          </cell>
        </row>
        <row r="10913">
          <cell r="H10913" t="str">
            <v>685274005501010</v>
          </cell>
          <cell r="I10913">
            <v>-52990479</v>
          </cell>
        </row>
        <row r="10914">
          <cell r="H10914" t="str">
            <v>6852740055020</v>
          </cell>
          <cell r="I10914">
            <v>-588905685</v>
          </cell>
        </row>
        <row r="10915">
          <cell r="H10915" t="str">
            <v>11127400555</v>
          </cell>
          <cell r="I10915">
            <v>-31196152</v>
          </cell>
        </row>
        <row r="10916">
          <cell r="H10916" t="str">
            <v>1112740055505</v>
          </cell>
          <cell r="I10916">
            <v>-31196152</v>
          </cell>
        </row>
        <row r="10917">
          <cell r="H10917" t="str">
            <v>111274005550505</v>
          </cell>
          <cell r="I10917">
            <v>-30000000</v>
          </cell>
        </row>
        <row r="10918">
          <cell r="H10918" t="str">
            <v>111274005550510</v>
          </cell>
          <cell r="I10918">
            <v>-1034847</v>
          </cell>
        </row>
        <row r="10919">
          <cell r="H10919" t="str">
            <v>111274005550515</v>
          </cell>
          <cell r="I10919">
            <v>-161305</v>
          </cell>
        </row>
        <row r="10920">
          <cell r="H10920" t="str">
            <v>68527400560</v>
          </cell>
          <cell r="I10920">
            <v>-958643592.37</v>
          </cell>
        </row>
        <row r="10921">
          <cell r="H10921" t="str">
            <v>6852740056005</v>
          </cell>
          <cell r="I10921">
            <v>-892887702.37</v>
          </cell>
        </row>
        <row r="10922">
          <cell r="H10922" t="str">
            <v>6852740056010</v>
          </cell>
          <cell r="I10922">
            <v>-39453510</v>
          </cell>
        </row>
        <row r="10923">
          <cell r="H10923" t="str">
            <v>6852740056015</v>
          </cell>
          <cell r="I10923">
            <v>-26302380</v>
          </cell>
        </row>
        <row r="10924">
          <cell r="H10924" t="str">
            <v>1012795</v>
          </cell>
          <cell r="I10924">
            <v>-8938019.9199999999</v>
          </cell>
        </row>
        <row r="10925">
          <cell r="H10925" t="str">
            <v>1022795</v>
          </cell>
          <cell r="I10925">
            <v>-5264270</v>
          </cell>
        </row>
        <row r="10926">
          <cell r="H10926" t="str">
            <v>1032795</v>
          </cell>
          <cell r="I10926">
            <v>-1939806.8</v>
          </cell>
        </row>
        <row r="10927">
          <cell r="H10927" t="str">
            <v>1042795</v>
          </cell>
          <cell r="I10927">
            <v>-439531</v>
          </cell>
        </row>
        <row r="10928">
          <cell r="H10928" t="str">
            <v>1052795</v>
          </cell>
          <cell r="I10928">
            <v>-7677156</v>
          </cell>
        </row>
        <row r="10929">
          <cell r="H10929" t="str">
            <v>1072795</v>
          </cell>
          <cell r="I10929">
            <v>-4096774</v>
          </cell>
        </row>
        <row r="10930">
          <cell r="H10930" t="str">
            <v>1082795</v>
          </cell>
          <cell r="I10930">
            <v>-4355206</v>
          </cell>
        </row>
        <row r="10931">
          <cell r="H10931" t="str">
            <v>1092795</v>
          </cell>
          <cell r="I10931">
            <v>-1275102.95</v>
          </cell>
        </row>
        <row r="10932">
          <cell r="H10932" t="str">
            <v>1102795</v>
          </cell>
          <cell r="I10932">
            <v>-1736520</v>
          </cell>
        </row>
        <row r="10933">
          <cell r="H10933" t="str">
            <v>1112795</v>
          </cell>
          <cell r="I10933">
            <v>-44875327.960000001</v>
          </cell>
        </row>
        <row r="10934">
          <cell r="H10934" t="str">
            <v>1122795</v>
          </cell>
          <cell r="I10934">
            <v>-3505761</v>
          </cell>
        </row>
        <row r="10935">
          <cell r="H10935" t="str">
            <v>1132795</v>
          </cell>
          <cell r="I10935">
            <v>-2088504</v>
          </cell>
        </row>
        <row r="10936">
          <cell r="H10936" t="str">
            <v>1142795</v>
          </cell>
          <cell r="I10936">
            <v>-896130</v>
          </cell>
        </row>
        <row r="10937">
          <cell r="H10937" t="str">
            <v>10127950500000001631677</v>
          </cell>
          <cell r="I10937">
            <v>-300000</v>
          </cell>
        </row>
        <row r="10938">
          <cell r="H10938" t="str">
            <v>10127950500000011226305</v>
          </cell>
          <cell r="I10938">
            <v>-75000</v>
          </cell>
        </row>
        <row r="10939">
          <cell r="H10939" t="str">
            <v>10127950500000012117137</v>
          </cell>
          <cell r="I10939">
            <v>-790900</v>
          </cell>
        </row>
        <row r="10940">
          <cell r="H10940" t="str">
            <v>10127950500000036170118</v>
          </cell>
          <cell r="I10940">
            <v>-1294654</v>
          </cell>
        </row>
        <row r="10941">
          <cell r="H10941" t="str">
            <v>10127950500000036173311</v>
          </cell>
          <cell r="I10941">
            <v>-60000</v>
          </cell>
        </row>
        <row r="10942">
          <cell r="H10942" t="str">
            <v>10127950500000036313584</v>
          </cell>
          <cell r="I10942">
            <v>-58000</v>
          </cell>
        </row>
        <row r="10943">
          <cell r="H10943" t="str">
            <v>10127950500000036313725</v>
          </cell>
          <cell r="I10943">
            <v>-750000</v>
          </cell>
        </row>
        <row r="10944">
          <cell r="H10944" t="str">
            <v>10127950500000043403132</v>
          </cell>
          <cell r="I10944">
            <v>-50000</v>
          </cell>
        </row>
        <row r="10945">
          <cell r="H10945" t="str">
            <v>10127950500000055066820</v>
          </cell>
          <cell r="I10945">
            <v>-14120.32</v>
          </cell>
        </row>
        <row r="10946">
          <cell r="H10946" t="str">
            <v>10127950500008002017177</v>
          </cell>
          <cell r="I10946">
            <v>-46100</v>
          </cell>
        </row>
        <row r="10947">
          <cell r="H10947" t="str">
            <v>10127950500008130015202</v>
          </cell>
          <cell r="I10947">
            <v>-4446720</v>
          </cell>
        </row>
        <row r="10948">
          <cell r="H10948" t="str">
            <v>10127950500009001054411</v>
          </cell>
          <cell r="I10948">
            <v>-28450</v>
          </cell>
        </row>
        <row r="10949">
          <cell r="H10949" t="str">
            <v>10227950500000036289369</v>
          </cell>
          <cell r="I10949">
            <v>-150000</v>
          </cell>
        </row>
        <row r="10950">
          <cell r="H10950" t="str">
            <v>10227950500000079468265</v>
          </cell>
          <cell r="I10950">
            <v>-89112</v>
          </cell>
        </row>
        <row r="10951">
          <cell r="H10951" t="str">
            <v>10227950500008911800770</v>
          </cell>
          <cell r="I10951">
            <v>-5000000</v>
          </cell>
        </row>
        <row r="10952">
          <cell r="H10952" t="str">
            <v>10427950500008911181199</v>
          </cell>
          <cell r="I10952">
            <v>-114058</v>
          </cell>
        </row>
        <row r="10953">
          <cell r="H10953" t="str">
            <v>10427950500008911800390</v>
          </cell>
          <cell r="I10953">
            <v>-172118</v>
          </cell>
        </row>
        <row r="10954">
          <cell r="H10954" t="str">
            <v>10527950500000006692203</v>
          </cell>
          <cell r="I10954">
            <v>-32</v>
          </cell>
        </row>
        <row r="10955">
          <cell r="H10955" t="str">
            <v>10527950500000012272704</v>
          </cell>
          <cell r="I10955">
            <v>-310000</v>
          </cell>
        </row>
        <row r="10956">
          <cell r="H10956" t="str">
            <v>10527950500000012275149</v>
          </cell>
          <cell r="I10956">
            <v>-15000</v>
          </cell>
        </row>
        <row r="10957">
          <cell r="H10957" t="str">
            <v>10527950500000012282999</v>
          </cell>
          <cell r="I10957">
            <v>-400000</v>
          </cell>
        </row>
        <row r="10958">
          <cell r="H10958" t="str">
            <v>10527950500000034526605</v>
          </cell>
          <cell r="I10958">
            <v>-277608</v>
          </cell>
        </row>
        <row r="10959">
          <cell r="H10959" t="str">
            <v>10527950500000036384601</v>
          </cell>
          <cell r="I10959">
            <v>-60000</v>
          </cell>
        </row>
        <row r="10960">
          <cell r="H10960" t="str">
            <v>10527950500008130012720</v>
          </cell>
          <cell r="I10960">
            <v>-6000000</v>
          </cell>
        </row>
        <row r="10961">
          <cell r="H10961" t="str">
            <v>10527950500008130034812</v>
          </cell>
          <cell r="I10961">
            <v>-178</v>
          </cell>
        </row>
        <row r="10962">
          <cell r="H10962" t="str">
            <v>10527950500009000615250</v>
          </cell>
          <cell r="I10962">
            <v>-36115</v>
          </cell>
        </row>
        <row r="10963">
          <cell r="H10963" t="str">
            <v>10727950500000083220534</v>
          </cell>
          <cell r="I10963">
            <v>-4000000</v>
          </cell>
        </row>
        <row r="10964">
          <cell r="H10964" t="str">
            <v>10827950500000000416810</v>
          </cell>
          <cell r="I10964">
            <v>-10000</v>
          </cell>
        </row>
        <row r="10965">
          <cell r="H10965" t="str">
            <v>10827950500000036270513</v>
          </cell>
          <cell r="I10965">
            <v>-8966</v>
          </cell>
        </row>
        <row r="10966">
          <cell r="H10966" t="str">
            <v>10827950500000036290113</v>
          </cell>
          <cell r="I10966">
            <v>1270946</v>
          </cell>
        </row>
        <row r="10967">
          <cell r="H10967" t="str">
            <v>10927950500000005987918</v>
          </cell>
          <cell r="I10967">
            <v>-700000</v>
          </cell>
        </row>
        <row r="10968">
          <cell r="H10968" t="str">
            <v>10927950500000026598482</v>
          </cell>
          <cell r="I10968">
            <v>-77928</v>
          </cell>
        </row>
        <row r="10969">
          <cell r="H10969" t="str">
            <v>10927950500000083218282</v>
          </cell>
          <cell r="I10969">
            <v>-423913</v>
          </cell>
        </row>
        <row r="10970">
          <cell r="H10970" t="str">
            <v>10927950500000083231132</v>
          </cell>
          <cell r="I10970">
            <v>-15000</v>
          </cell>
        </row>
        <row r="10971">
          <cell r="H10971" t="str">
            <v>11027950500000007719907</v>
          </cell>
          <cell r="I10971">
            <v>-414000</v>
          </cell>
        </row>
        <row r="10972">
          <cell r="H10972" t="str">
            <v>11027950500000012115121</v>
          </cell>
          <cell r="I10972">
            <v>-10000</v>
          </cell>
        </row>
        <row r="10973">
          <cell r="H10973" t="str">
            <v>11027950500000026427118</v>
          </cell>
          <cell r="I10973">
            <v>-350000</v>
          </cell>
        </row>
        <row r="10974">
          <cell r="H10974" t="str">
            <v>11027950500000026489156</v>
          </cell>
          <cell r="I10974">
            <v>-200000</v>
          </cell>
        </row>
        <row r="10975">
          <cell r="H10975" t="str">
            <v>11027950500000055111738</v>
          </cell>
          <cell r="I10975">
            <v>-250000</v>
          </cell>
        </row>
        <row r="10976">
          <cell r="H10976" t="str">
            <v>11027950500000055154808</v>
          </cell>
          <cell r="I10976">
            <v>-4084</v>
          </cell>
        </row>
        <row r="10977">
          <cell r="H10977" t="str">
            <v>11027950500000055157191</v>
          </cell>
          <cell r="I10977">
            <v>-30000</v>
          </cell>
        </row>
        <row r="10978">
          <cell r="H10978" t="str">
            <v>11027950500000055178483</v>
          </cell>
          <cell r="I10978">
            <v>-150000</v>
          </cell>
        </row>
        <row r="10979">
          <cell r="H10979" t="str">
            <v>11127950500000012207257</v>
          </cell>
          <cell r="I10979">
            <v>-1611000</v>
          </cell>
        </row>
        <row r="10980">
          <cell r="H10980" t="str">
            <v>11127950500000017649254</v>
          </cell>
          <cell r="I10980">
            <v>-3000000</v>
          </cell>
        </row>
        <row r="10981">
          <cell r="H10981" t="str">
            <v>11127950500000026616336</v>
          </cell>
          <cell r="I10981">
            <v>-300000</v>
          </cell>
        </row>
        <row r="10982">
          <cell r="H10982" t="str">
            <v>11127950500000030517563</v>
          </cell>
          <cell r="I10982">
            <v>-21000</v>
          </cell>
        </row>
        <row r="10983">
          <cell r="H10983" t="str">
            <v>11127950500000069005571</v>
          </cell>
          <cell r="I10983">
            <v>-600000</v>
          </cell>
        </row>
        <row r="10984">
          <cell r="H10984" t="str">
            <v>11127950500008911900949</v>
          </cell>
          <cell r="I10984">
            <v>-1065749</v>
          </cell>
        </row>
        <row r="10985">
          <cell r="H10985" t="str">
            <v>11227950500000012205721</v>
          </cell>
          <cell r="I10985">
            <v>-20</v>
          </cell>
        </row>
        <row r="10986">
          <cell r="H10986" t="str">
            <v>11227950500000026423449</v>
          </cell>
          <cell r="I10986">
            <v>-3378305</v>
          </cell>
        </row>
        <row r="10987">
          <cell r="H10987" t="str">
            <v>11327950500000026470071</v>
          </cell>
          <cell r="I10987">
            <v>-2000000</v>
          </cell>
        </row>
        <row r="10988">
          <cell r="H10988" t="str">
            <v>11327950500000026470955</v>
          </cell>
          <cell r="I10988">
            <v>-3000</v>
          </cell>
        </row>
        <row r="10989">
          <cell r="H10989" t="str">
            <v>11327950500000036380963</v>
          </cell>
          <cell r="I10989">
            <v>-13408</v>
          </cell>
        </row>
        <row r="10990">
          <cell r="H10990" t="str">
            <v>11327950500000055110801</v>
          </cell>
          <cell r="I10990">
            <v>-1640</v>
          </cell>
        </row>
        <row r="10991">
          <cell r="H10991" t="str">
            <v>10127951000000007702442</v>
          </cell>
          <cell r="I10991">
            <v>-2925</v>
          </cell>
        </row>
        <row r="10992">
          <cell r="H10992" t="str">
            <v>10127951000000007722546</v>
          </cell>
          <cell r="I10992">
            <v>-161435</v>
          </cell>
        </row>
        <row r="10993">
          <cell r="H10993" t="str">
            <v>10127951000000012118553</v>
          </cell>
          <cell r="I10993">
            <v>-133712.76</v>
          </cell>
        </row>
        <row r="10994">
          <cell r="H10994" t="str">
            <v>10127951000000012241613</v>
          </cell>
          <cell r="I10994">
            <v>-33656</v>
          </cell>
        </row>
        <row r="10995">
          <cell r="H10995" t="str">
            <v>10127951000000026422503</v>
          </cell>
          <cell r="I10995">
            <v>-191710</v>
          </cell>
        </row>
        <row r="10996">
          <cell r="H10996" t="str">
            <v>10127951000000036068620</v>
          </cell>
          <cell r="I10996">
            <v>-45628</v>
          </cell>
        </row>
        <row r="10997">
          <cell r="H10997" t="str">
            <v>10127951000000036304616</v>
          </cell>
          <cell r="I10997">
            <v>-125587</v>
          </cell>
        </row>
        <row r="10998">
          <cell r="H10998" t="str">
            <v>10127951000000055169648</v>
          </cell>
          <cell r="I10998">
            <v>-2033</v>
          </cell>
        </row>
        <row r="10999">
          <cell r="H10999" t="str">
            <v>10127951000000055170136</v>
          </cell>
          <cell r="I10999">
            <v>-19986</v>
          </cell>
        </row>
        <row r="11000">
          <cell r="H11000" t="str">
            <v>10127951000000055175614</v>
          </cell>
          <cell r="I11000">
            <v>-73185</v>
          </cell>
        </row>
        <row r="11001">
          <cell r="H11001" t="str">
            <v>10127951000001075223462</v>
          </cell>
          <cell r="I11001">
            <v>-64090.84</v>
          </cell>
        </row>
        <row r="11002">
          <cell r="H11002" t="str">
            <v>10127951000001075225989</v>
          </cell>
          <cell r="I11002">
            <v>-8214</v>
          </cell>
        </row>
        <row r="11003">
          <cell r="H11003" t="str">
            <v>10127951000001075239402</v>
          </cell>
          <cell r="I11003">
            <v>-11913</v>
          </cell>
        </row>
        <row r="11004">
          <cell r="H11004" t="str">
            <v>10227951000000007713524</v>
          </cell>
          <cell r="I11004">
            <v>-13214</v>
          </cell>
        </row>
        <row r="11005">
          <cell r="H11005" t="str">
            <v>10227951000000012240590</v>
          </cell>
          <cell r="I11005">
            <v>-12</v>
          </cell>
        </row>
        <row r="11006">
          <cell r="H11006" t="str">
            <v>10227951000000036289586</v>
          </cell>
          <cell r="I11006">
            <v>-627</v>
          </cell>
        </row>
        <row r="11007">
          <cell r="H11007" t="str">
            <v>10227951000000036295193</v>
          </cell>
          <cell r="I11007">
            <v>-5034</v>
          </cell>
        </row>
        <row r="11008">
          <cell r="H11008" t="str">
            <v>10227951000000083042866</v>
          </cell>
          <cell r="I11008">
            <v>-745</v>
          </cell>
        </row>
        <row r="11009">
          <cell r="H11009" t="str">
            <v>10227951000000083232175</v>
          </cell>
          <cell r="I11009">
            <v>-5526</v>
          </cell>
        </row>
        <row r="11010">
          <cell r="H11010" t="str">
            <v>10327951000000012144398</v>
          </cell>
          <cell r="I11010">
            <v>-53484.800000000003</v>
          </cell>
        </row>
        <row r="11011">
          <cell r="H11011" t="str">
            <v>10327951000000012236484</v>
          </cell>
          <cell r="I11011">
            <v>-4000</v>
          </cell>
        </row>
        <row r="11012">
          <cell r="H11012" t="str">
            <v>10427951000000036088777</v>
          </cell>
          <cell r="I11012">
            <v>-41825</v>
          </cell>
        </row>
        <row r="11013">
          <cell r="H11013" t="str">
            <v>10427951000000036345510</v>
          </cell>
          <cell r="I11013">
            <v>-1530</v>
          </cell>
        </row>
        <row r="11014">
          <cell r="H11014" t="str">
            <v>10527951000000036383163</v>
          </cell>
          <cell r="I11014">
            <v>-43518</v>
          </cell>
        </row>
        <row r="11015">
          <cell r="H11015" t="str">
            <v>10527951000000055130156</v>
          </cell>
          <cell r="I11015">
            <v>-14705</v>
          </cell>
        </row>
        <row r="11016">
          <cell r="H11016" t="str">
            <v>10727951000000036303056</v>
          </cell>
          <cell r="I11016">
            <v>-96774</v>
          </cell>
        </row>
        <row r="11017">
          <cell r="H11017" t="str">
            <v>10827951000000051843362</v>
          </cell>
          <cell r="I11017">
            <v>-1590</v>
          </cell>
        </row>
        <row r="11018">
          <cell r="H11018" t="str">
            <v>10827951000000055115852</v>
          </cell>
          <cell r="I11018">
            <v>-50987</v>
          </cell>
        </row>
        <row r="11019">
          <cell r="H11019" t="str">
            <v>10827951000000055162457</v>
          </cell>
          <cell r="I11019">
            <v>-5720</v>
          </cell>
        </row>
        <row r="11020">
          <cell r="H11020" t="str">
            <v>10827951000000063326263</v>
          </cell>
          <cell r="I11020">
            <v>-160</v>
          </cell>
        </row>
        <row r="11021">
          <cell r="H11021" t="str">
            <v>10927951000000012266047</v>
          </cell>
          <cell r="I11021">
            <v>-19705</v>
          </cell>
        </row>
        <row r="11022">
          <cell r="H11022" t="str">
            <v>10927951000000055195795</v>
          </cell>
          <cell r="I11022">
            <v>-38556.949999999997</v>
          </cell>
        </row>
        <row r="11023">
          <cell r="H11023" t="str">
            <v>11027951000000007724919</v>
          </cell>
          <cell r="I11023">
            <v>-92385</v>
          </cell>
        </row>
        <row r="11024">
          <cell r="H11024" t="str">
            <v>11027951000000026599061</v>
          </cell>
          <cell r="I11024">
            <v>-9</v>
          </cell>
        </row>
        <row r="11025">
          <cell r="H11025" t="str">
            <v>11027951000000030506791</v>
          </cell>
          <cell r="I11025">
            <v>-42</v>
          </cell>
        </row>
        <row r="11026">
          <cell r="H11026" t="str">
            <v>11027951000000036312237</v>
          </cell>
          <cell r="I11026">
            <v>-100</v>
          </cell>
        </row>
        <row r="11027">
          <cell r="H11027" t="str">
            <v>11027951000001075239402</v>
          </cell>
          <cell r="I11027">
            <v>-101090</v>
          </cell>
        </row>
        <row r="11028">
          <cell r="H11028" t="str">
            <v>11127951000000017656331</v>
          </cell>
          <cell r="I11028">
            <v>-77386</v>
          </cell>
        </row>
        <row r="11029">
          <cell r="H11029" t="str">
            <v>11127951000000026638488</v>
          </cell>
          <cell r="I11029">
            <v>-90752.960000000006</v>
          </cell>
        </row>
        <row r="11030">
          <cell r="H11030" t="str">
            <v>11127951000000096362019</v>
          </cell>
          <cell r="I11030">
            <v>-99440</v>
          </cell>
        </row>
        <row r="11031">
          <cell r="H11031" t="str">
            <v>11227951000000055062615</v>
          </cell>
          <cell r="I11031">
            <v>-32750</v>
          </cell>
        </row>
        <row r="11032">
          <cell r="H11032" t="str">
            <v>11327951000000026471354</v>
          </cell>
          <cell r="I11032">
            <v>-12502</v>
          </cell>
        </row>
        <row r="11033">
          <cell r="H11033" t="str">
            <v>11327951000000026471560</v>
          </cell>
          <cell r="I11033">
            <v>-57954</v>
          </cell>
        </row>
        <row r="11034">
          <cell r="H11034" t="str">
            <v>11427951000000007702014</v>
          </cell>
          <cell r="I11034">
            <v>-3156</v>
          </cell>
        </row>
        <row r="11035">
          <cell r="H11035" t="str">
            <v>11427951000000007708493</v>
          </cell>
          <cell r="I11035">
            <v>-33830</v>
          </cell>
        </row>
        <row r="11036">
          <cell r="H11036" t="str">
            <v>11427951000000036309236</v>
          </cell>
          <cell r="I11036">
            <v>-63797</v>
          </cell>
        </row>
        <row r="11037">
          <cell r="H11037" t="str">
            <v>11427951000000055163167</v>
          </cell>
          <cell r="I11037">
            <v>-1231</v>
          </cell>
        </row>
        <row r="11038">
          <cell r="H11038" t="str">
            <v>11427951000001075228855</v>
          </cell>
          <cell r="I11038">
            <v>-794116</v>
          </cell>
        </row>
        <row r="11039">
          <cell r="H11039" t="str">
            <v>10127959500000036330017</v>
          </cell>
          <cell r="I11039">
            <v>-150000</v>
          </cell>
        </row>
        <row r="11040">
          <cell r="H11040" t="str">
            <v>10327959500000012145105</v>
          </cell>
          <cell r="I11040">
            <v>-30000</v>
          </cell>
        </row>
        <row r="11041">
          <cell r="H11041" t="str">
            <v>10327959500000026563878</v>
          </cell>
          <cell r="I11041">
            <v>-191998</v>
          </cell>
        </row>
        <row r="11042">
          <cell r="H11042" t="str">
            <v>10327959500000026565191</v>
          </cell>
          <cell r="I11042">
            <v>-174400</v>
          </cell>
        </row>
        <row r="11043">
          <cell r="H11043" t="str">
            <v>10327959500000026565192</v>
          </cell>
          <cell r="I11043">
            <v>-468000</v>
          </cell>
        </row>
        <row r="11044">
          <cell r="H11044" t="str">
            <v>10327959500000026565193</v>
          </cell>
          <cell r="I11044">
            <v>-930538</v>
          </cell>
        </row>
        <row r="11045">
          <cell r="H11045" t="str">
            <v>10327959500000031981428</v>
          </cell>
          <cell r="I11045">
            <v>-21474</v>
          </cell>
        </row>
        <row r="11046">
          <cell r="H11046" t="str">
            <v>10327959500000036111395</v>
          </cell>
          <cell r="I11046">
            <v>-65912</v>
          </cell>
        </row>
        <row r="11047">
          <cell r="H11047" t="str">
            <v>10427959500008909039388</v>
          </cell>
          <cell r="I11047">
            <v>-110000</v>
          </cell>
        </row>
        <row r="11048">
          <cell r="H11048" t="str">
            <v>10527959500009000109398</v>
          </cell>
          <cell r="I11048">
            <v>-520000</v>
          </cell>
        </row>
        <row r="11049">
          <cell r="H11049" t="str">
            <v>10827959500000000000026</v>
          </cell>
          <cell r="I11049">
            <v>-115016</v>
          </cell>
        </row>
        <row r="11050">
          <cell r="H11050" t="str">
            <v>10827959500000000001062</v>
          </cell>
          <cell r="I11050">
            <v>-31850</v>
          </cell>
        </row>
        <row r="11051">
          <cell r="H11051" t="str">
            <v>10827959500000000146401</v>
          </cell>
          <cell r="I11051">
            <v>-1864</v>
          </cell>
        </row>
        <row r="11052">
          <cell r="H11052" t="str">
            <v>10827959500000003045047</v>
          </cell>
          <cell r="I11052">
            <v>-868500</v>
          </cell>
        </row>
        <row r="11053">
          <cell r="H11053" t="str">
            <v>10827959500000009212001</v>
          </cell>
          <cell r="I11053">
            <v>-64814</v>
          </cell>
        </row>
        <row r="11054">
          <cell r="H11054" t="str">
            <v>10827959500000026424001</v>
          </cell>
          <cell r="I11054">
            <v>-39780</v>
          </cell>
        </row>
        <row r="11055">
          <cell r="H11055" t="str">
            <v>10827959500000026537097</v>
          </cell>
          <cell r="I11055">
            <v>-23419</v>
          </cell>
        </row>
        <row r="11056">
          <cell r="H11056" t="str">
            <v>10827959500000072830186</v>
          </cell>
          <cell r="I11056">
            <v>-33200</v>
          </cell>
        </row>
        <row r="11057">
          <cell r="H11057" t="str">
            <v>10827959500000083115665</v>
          </cell>
          <cell r="I11057">
            <v>-11620</v>
          </cell>
        </row>
        <row r="11058">
          <cell r="H11058" t="str">
            <v>10827959500000192939721</v>
          </cell>
          <cell r="I11058">
            <v>-90911</v>
          </cell>
        </row>
        <row r="11059">
          <cell r="H11059" t="str">
            <v>10827959500000831169251</v>
          </cell>
          <cell r="I11059">
            <v>-37896</v>
          </cell>
        </row>
        <row r="11060">
          <cell r="H11060" t="str">
            <v>10827959500000832331251</v>
          </cell>
          <cell r="I11060">
            <v>-56411</v>
          </cell>
        </row>
        <row r="11061">
          <cell r="H11061" t="str">
            <v>10827959500008911800763</v>
          </cell>
          <cell r="I11061">
            <v>-3592722</v>
          </cell>
        </row>
        <row r="11062">
          <cell r="H11062" t="str">
            <v>10827959500024167600014</v>
          </cell>
          <cell r="I11062">
            <v>-33036</v>
          </cell>
        </row>
        <row r="11063">
          <cell r="H11063" t="str">
            <v>10827959500024167600103</v>
          </cell>
          <cell r="I11063">
            <v>-28346</v>
          </cell>
        </row>
        <row r="11064">
          <cell r="H11064" t="str">
            <v>10827959500024167600219</v>
          </cell>
          <cell r="I11064">
            <v>-222508</v>
          </cell>
        </row>
        <row r="11065">
          <cell r="H11065" t="str">
            <v>10827959500024167600227</v>
          </cell>
          <cell r="I11065">
            <v>-30716</v>
          </cell>
        </row>
        <row r="11066">
          <cell r="H11066" t="str">
            <v>10827959500024167600324</v>
          </cell>
          <cell r="I11066">
            <v>-93196</v>
          </cell>
        </row>
        <row r="11067">
          <cell r="H11067" t="str">
            <v>10827959500024167600413</v>
          </cell>
          <cell r="I11067">
            <v>-68473</v>
          </cell>
        </row>
        <row r="11068">
          <cell r="H11068" t="str">
            <v>10827959500024167600430</v>
          </cell>
          <cell r="I11068">
            <v>-34748</v>
          </cell>
        </row>
        <row r="11069">
          <cell r="H11069" t="str">
            <v>10827959500024167600553</v>
          </cell>
          <cell r="I11069">
            <v>-28305</v>
          </cell>
        </row>
        <row r="11070">
          <cell r="H11070" t="str">
            <v>10827959500024167600561</v>
          </cell>
          <cell r="I11070">
            <v>-13699</v>
          </cell>
        </row>
        <row r="11071">
          <cell r="H11071" t="str">
            <v>10827959500024167600723</v>
          </cell>
          <cell r="I11071">
            <v>-27699</v>
          </cell>
        </row>
        <row r="11072">
          <cell r="H11072" t="str">
            <v>11027959500000012127592</v>
          </cell>
          <cell r="I11072">
            <v>-80000</v>
          </cell>
        </row>
        <row r="11073">
          <cell r="H11073" t="str">
            <v>11027959500001218571411</v>
          </cell>
          <cell r="I11073">
            <v>-19653</v>
          </cell>
        </row>
        <row r="11074">
          <cell r="H11074" t="str">
            <v>11027959500001219124711</v>
          </cell>
          <cell r="I11074">
            <v>-35157</v>
          </cell>
        </row>
        <row r="11075">
          <cell r="H11075" t="str">
            <v>11127959500000002395426</v>
          </cell>
          <cell r="I11075">
            <v>-5000000</v>
          </cell>
        </row>
        <row r="11076">
          <cell r="H11076" t="str">
            <v>11127959500000026616336</v>
          </cell>
          <cell r="I11076">
            <v>-50000</v>
          </cell>
        </row>
        <row r="11077">
          <cell r="H11077" t="str">
            <v>11127959500000036089119</v>
          </cell>
          <cell r="I11077">
            <v>-7960000</v>
          </cell>
        </row>
        <row r="11078">
          <cell r="H11078" t="str">
            <v>11127959500000070559795</v>
          </cell>
          <cell r="I11078">
            <v>-25000000</v>
          </cell>
        </row>
        <row r="11079">
          <cell r="H11079" t="str">
            <v>11227959500000050932871</v>
          </cell>
          <cell r="I11079">
            <v>-4686</v>
          </cell>
        </row>
        <row r="11080">
          <cell r="H11080" t="str">
            <v>11227959500008600343137</v>
          </cell>
          <cell r="I11080">
            <v>-90000</v>
          </cell>
        </row>
        <row r="11081">
          <cell r="H11081" t="str">
            <v>10128</v>
          </cell>
          <cell r="I11081">
            <v>-32094000</v>
          </cell>
        </row>
        <row r="11082">
          <cell r="H11082" t="str">
            <v>10228</v>
          </cell>
          <cell r="I11082">
            <v>-17374000</v>
          </cell>
        </row>
        <row r="11083">
          <cell r="H11083" t="str">
            <v>10328</v>
          </cell>
          <cell r="I11083">
            <v>-5493475</v>
          </cell>
        </row>
        <row r="11084">
          <cell r="H11084" t="str">
            <v>10428</v>
          </cell>
          <cell r="I11084">
            <v>-6916000</v>
          </cell>
        </row>
        <row r="11085">
          <cell r="H11085" t="str">
            <v>10528</v>
          </cell>
          <cell r="I11085">
            <v>-8548000</v>
          </cell>
        </row>
        <row r="11086">
          <cell r="H11086" t="str">
            <v>10728</v>
          </cell>
          <cell r="I11086">
            <v>-3959000</v>
          </cell>
        </row>
        <row r="11087">
          <cell r="H11087" t="str">
            <v>10828</v>
          </cell>
          <cell r="I11087">
            <v>-4888563</v>
          </cell>
        </row>
        <row r="11088">
          <cell r="H11088" t="str">
            <v>10928</v>
          </cell>
          <cell r="I11088">
            <v>-4865000</v>
          </cell>
        </row>
        <row r="11089">
          <cell r="H11089" t="str">
            <v>11028</v>
          </cell>
          <cell r="I11089">
            <v>-7775000</v>
          </cell>
        </row>
        <row r="11090">
          <cell r="H11090" t="str">
            <v>11128</v>
          </cell>
          <cell r="I11090">
            <v>-14794000</v>
          </cell>
        </row>
        <row r="11091">
          <cell r="H11091" t="str">
            <v>11228</v>
          </cell>
          <cell r="I11091">
            <v>-8073700</v>
          </cell>
        </row>
        <row r="11092">
          <cell r="H11092" t="str">
            <v>11328</v>
          </cell>
          <cell r="I11092">
            <v>-5965000</v>
          </cell>
        </row>
        <row r="11093">
          <cell r="H11093" t="str">
            <v>11428</v>
          </cell>
          <cell r="I11093">
            <v>-6531000</v>
          </cell>
        </row>
        <row r="11094">
          <cell r="H11094" t="str">
            <v>68528</v>
          </cell>
          <cell r="I11094">
            <v>-56164000</v>
          </cell>
        </row>
        <row r="11095">
          <cell r="H11095" t="str">
            <v>6852810</v>
          </cell>
          <cell r="I11095">
            <v>-19731000</v>
          </cell>
        </row>
        <row r="11096">
          <cell r="H11096" t="str">
            <v>685281095</v>
          </cell>
          <cell r="I11096">
            <v>-19731000</v>
          </cell>
        </row>
        <row r="11097">
          <cell r="H11097" t="str">
            <v>68528109505</v>
          </cell>
          <cell r="I11097">
            <v>-19731000</v>
          </cell>
        </row>
        <row r="11098">
          <cell r="H11098" t="str">
            <v>1012825</v>
          </cell>
          <cell r="I11098">
            <v>-25722000</v>
          </cell>
        </row>
        <row r="11099">
          <cell r="H11099" t="str">
            <v>1022825</v>
          </cell>
          <cell r="I11099">
            <v>-14116000</v>
          </cell>
        </row>
        <row r="11100">
          <cell r="H11100" t="str">
            <v>1032825</v>
          </cell>
          <cell r="I11100">
            <v>-5284475</v>
          </cell>
        </row>
        <row r="11101">
          <cell r="H11101" t="str">
            <v>1042825</v>
          </cell>
          <cell r="I11101">
            <v>-5392000</v>
          </cell>
        </row>
        <row r="11102">
          <cell r="H11102" t="str">
            <v>1052825</v>
          </cell>
          <cell r="I11102">
            <v>-7525000</v>
          </cell>
        </row>
        <row r="11103">
          <cell r="H11103" t="str">
            <v>1072825</v>
          </cell>
          <cell r="I11103">
            <v>-3731000</v>
          </cell>
        </row>
        <row r="11104">
          <cell r="H11104" t="str">
            <v>1082825</v>
          </cell>
          <cell r="I11104">
            <v>-4688563</v>
          </cell>
        </row>
        <row r="11105">
          <cell r="H11105" t="str">
            <v>1092825</v>
          </cell>
          <cell r="I11105">
            <v>-4377000</v>
          </cell>
        </row>
        <row r="11106">
          <cell r="H11106" t="str">
            <v>1102825</v>
          </cell>
          <cell r="I11106">
            <v>-6784000</v>
          </cell>
        </row>
        <row r="11107">
          <cell r="H11107" t="str">
            <v>1112825</v>
          </cell>
          <cell r="I11107">
            <v>-9812000</v>
          </cell>
        </row>
        <row r="11108">
          <cell r="H11108" t="str">
            <v>1122825</v>
          </cell>
          <cell r="I11108">
            <v>-7298700</v>
          </cell>
        </row>
        <row r="11109">
          <cell r="H11109" t="str">
            <v>1132825</v>
          </cell>
          <cell r="I11109">
            <v>-4873000</v>
          </cell>
        </row>
        <row r="11110">
          <cell r="H11110" t="str">
            <v>1142825</v>
          </cell>
          <cell r="I11110">
            <v>-6043000</v>
          </cell>
        </row>
        <row r="11111">
          <cell r="H11111" t="str">
            <v>6852825</v>
          </cell>
          <cell r="I11111">
            <v>-36249000</v>
          </cell>
        </row>
        <row r="11112">
          <cell r="H11112" t="str">
            <v>102282505</v>
          </cell>
          <cell r="I11112">
            <v>-1273000</v>
          </cell>
        </row>
        <row r="11113">
          <cell r="H11113" t="str">
            <v>103282505</v>
          </cell>
          <cell r="I11113">
            <v>-367250</v>
          </cell>
        </row>
        <row r="11114">
          <cell r="H11114" t="str">
            <v>104282505</v>
          </cell>
          <cell r="I11114">
            <v>-321000</v>
          </cell>
        </row>
        <row r="11115">
          <cell r="H11115" t="str">
            <v>105282505</v>
          </cell>
          <cell r="I11115">
            <v>-558000</v>
          </cell>
        </row>
        <row r="11116">
          <cell r="H11116" t="str">
            <v>107282505</v>
          </cell>
          <cell r="I11116">
            <v>-320000</v>
          </cell>
        </row>
        <row r="11117">
          <cell r="H11117" t="str">
            <v>108282505</v>
          </cell>
          <cell r="I11117">
            <v>-396630</v>
          </cell>
        </row>
        <row r="11118">
          <cell r="H11118" t="str">
            <v>109282505</v>
          </cell>
          <cell r="I11118">
            <v>-280000</v>
          </cell>
        </row>
        <row r="11119">
          <cell r="H11119" t="str">
            <v>110282505</v>
          </cell>
          <cell r="I11119">
            <v>-590000</v>
          </cell>
        </row>
        <row r="11120">
          <cell r="H11120" t="str">
            <v>111282505</v>
          </cell>
          <cell r="I11120">
            <v>-600000</v>
          </cell>
        </row>
        <row r="11121">
          <cell r="H11121" t="str">
            <v>112282505</v>
          </cell>
          <cell r="I11121">
            <v>-458200</v>
          </cell>
        </row>
        <row r="11122">
          <cell r="H11122" t="str">
            <v>113282505</v>
          </cell>
          <cell r="I11122">
            <v>-456000</v>
          </cell>
        </row>
        <row r="11123">
          <cell r="H11123" t="str">
            <v>114282505</v>
          </cell>
          <cell r="I11123">
            <v>-400000</v>
          </cell>
        </row>
        <row r="11124">
          <cell r="H11124" t="str">
            <v>102282510</v>
          </cell>
          <cell r="I11124">
            <v>-153000</v>
          </cell>
        </row>
        <row r="11125">
          <cell r="H11125" t="str">
            <v>103282510</v>
          </cell>
          <cell r="I11125">
            <v>-36725</v>
          </cell>
        </row>
        <row r="11126">
          <cell r="H11126" t="str">
            <v>104282510</v>
          </cell>
          <cell r="I11126">
            <v>-39000</v>
          </cell>
        </row>
        <row r="11127">
          <cell r="H11127" t="str">
            <v>105282510</v>
          </cell>
          <cell r="I11127">
            <v>-67000</v>
          </cell>
        </row>
        <row r="11128">
          <cell r="H11128" t="str">
            <v>107282510</v>
          </cell>
          <cell r="I11128">
            <v>-50000</v>
          </cell>
        </row>
        <row r="11129">
          <cell r="H11129" t="str">
            <v>108282510</v>
          </cell>
          <cell r="I11129">
            <v>-39663</v>
          </cell>
        </row>
        <row r="11130">
          <cell r="H11130" t="str">
            <v>109282510</v>
          </cell>
          <cell r="I11130">
            <v>-28000</v>
          </cell>
        </row>
        <row r="11131">
          <cell r="H11131" t="str">
            <v>110282510</v>
          </cell>
          <cell r="I11131">
            <v>-71000</v>
          </cell>
        </row>
        <row r="11132">
          <cell r="H11132" t="str">
            <v>111282510</v>
          </cell>
          <cell r="I11132">
            <v>-60000</v>
          </cell>
        </row>
        <row r="11133">
          <cell r="H11133" t="str">
            <v>112282510</v>
          </cell>
          <cell r="I11133">
            <v>-55000</v>
          </cell>
        </row>
        <row r="11134">
          <cell r="H11134" t="str">
            <v>113282510</v>
          </cell>
          <cell r="I11134">
            <v>-55000</v>
          </cell>
        </row>
        <row r="11135">
          <cell r="H11135" t="str">
            <v>114282510</v>
          </cell>
          <cell r="I11135">
            <v>-4000</v>
          </cell>
        </row>
        <row r="11136">
          <cell r="H11136" t="str">
            <v>102282515</v>
          </cell>
          <cell r="I11136">
            <v>-637000</v>
          </cell>
        </row>
        <row r="11137">
          <cell r="H11137" t="str">
            <v>103282515</v>
          </cell>
          <cell r="I11137">
            <v>-183625</v>
          </cell>
        </row>
        <row r="11138">
          <cell r="H11138" t="str">
            <v>104282515</v>
          </cell>
          <cell r="I11138">
            <v>-161000</v>
          </cell>
        </row>
        <row r="11139">
          <cell r="H11139" t="str">
            <v>105282515</v>
          </cell>
          <cell r="I11139">
            <v>-279000</v>
          </cell>
        </row>
        <row r="11140">
          <cell r="H11140" t="str">
            <v>107282515</v>
          </cell>
          <cell r="I11140">
            <v>-160000</v>
          </cell>
        </row>
        <row r="11141">
          <cell r="H11141" t="str">
            <v>108282515</v>
          </cell>
          <cell r="I11141">
            <v>-198320</v>
          </cell>
        </row>
        <row r="11142">
          <cell r="H11142" t="str">
            <v>109282515</v>
          </cell>
          <cell r="I11142">
            <v>-190000</v>
          </cell>
        </row>
        <row r="11143">
          <cell r="H11143" t="str">
            <v>110282515</v>
          </cell>
          <cell r="I11143">
            <v>-308000</v>
          </cell>
        </row>
        <row r="11144">
          <cell r="H11144" t="str">
            <v>111282515</v>
          </cell>
          <cell r="I11144">
            <v>-400000</v>
          </cell>
        </row>
        <row r="11145">
          <cell r="H11145" t="str">
            <v>112282515</v>
          </cell>
          <cell r="I11145">
            <v>-458200</v>
          </cell>
        </row>
        <row r="11146">
          <cell r="H11146" t="str">
            <v>113282515</v>
          </cell>
          <cell r="I11146">
            <v>-228000</v>
          </cell>
        </row>
        <row r="11147">
          <cell r="H11147" t="str">
            <v>114282515</v>
          </cell>
          <cell r="I11147">
            <v>-190000</v>
          </cell>
        </row>
        <row r="11148">
          <cell r="H11148" t="str">
            <v>102282520</v>
          </cell>
          <cell r="I11148">
            <v>-1273000</v>
          </cell>
        </row>
        <row r="11149">
          <cell r="H11149" t="str">
            <v>103282520</v>
          </cell>
          <cell r="I11149">
            <v>-367250</v>
          </cell>
        </row>
        <row r="11150">
          <cell r="H11150" t="str">
            <v>104282520</v>
          </cell>
          <cell r="I11150">
            <v>-321000</v>
          </cell>
        </row>
        <row r="11151">
          <cell r="H11151" t="str">
            <v>105282520</v>
          </cell>
          <cell r="I11151">
            <v>-558000</v>
          </cell>
        </row>
        <row r="11152">
          <cell r="H11152" t="str">
            <v>107282520</v>
          </cell>
          <cell r="I11152">
            <v>-320000</v>
          </cell>
        </row>
        <row r="11153">
          <cell r="H11153" t="str">
            <v>108282520</v>
          </cell>
          <cell r="I11153">
            <v>-396630</v>
          </cell>
        </row>
        <row r="11154">
          <cell r="H11154" t="str">
            <v>109282520</v>
          </cell>
          <cell r="I11154">
            <v>-280000</v>
          </cell>
        </row>
        <row r="11155">
          <cell r="H11155" t="str">
            <v>110282520</v>
          </cell>
          <cell r="I11155">
            <v>-590000</v>
          </cell>
        </row>
        <row r="11156">
          <cell r="H11156" t="str">
            <v>111282520</v>
          </cell>
          <cell r="I11156">
            <v>-600000</v>
          </cell>
        </row>
        <row r="11157">
          <cell r="H11157" t="str">
            <v>112282520</v>
          </cell>
          <cell r="I11157">
            <v>-229100</v>
          </cell>
        </row>
        <row r="11158">
          <cell r="H11158" t="str">
            <v>113282520</v>
          </cell>
          <cell r="I11158">
            <v>-456000</v>
          </cell>
        </row>
        <row r="11159">
          <cell r="H11159" t="str">
            <v>114282520</v>
          </cell>
          <cell r="I11159">
            <v>-400000</v>
          </cell>
        </row>
        <row r="11160">
          <cell r="H11160" t="str">
            <v>102282530</v>
          </cell>
          <cell r="I11160">
            <v>-850000</v>
          </cell>
        </row>
        <row r="11161">
          <cell r="H11161" t="str">
            <v>103282530</v>
          </cell>
          <cell r="I11161">
            <v>-183625</v>
          </cell>
        </row>
        <row r="11162">
          <cell r="H11162" t="str">
            <v>104282530</v>
          </cell>
          <cell r="I11162">
            <v>-161000</v>
          </cell>
        </row>
        <row r="11163">
          <cell r="H11163" t="str">
            <v>105282530</v>
          </cell>
          <cell r="I11163">
            <v>-279000</v>
          </cell>
        </row>
        <row r="11164">
          <cell r="H11164" t="str">
            <v>107282530</v>
          </cell>
          <cell r="I11164">
            <v>-160000</v>
          </cell>
        </row>
        <row r="11165">
          <cell r="H11165" t="str">
            <v>108282530</v>
          </cell>
          <cell r="I11165">
            <v>-198320</v>
          </cell>
        </row>
        <row r="11166">
          <cell r="H11166" t="str">
            <v>109282530</v>
          </cell>
          <cell r="I11166">
            <v>-140000</v>
          </cell>
        </row>
        <row r="11167">
          <cell r="H11167" t="str">
            <v>110282530</v>
          </cell>
          <cell r="I11167">
            <v>-308000</v>
          </cell>
        </row>
        <row r="11168">
          <cell r="H11168" t="str">
            <v>111282530</v>
          </cell>
          <cell r="I11168">
            <v>-400000</v>
          </cell>
        </row>
        <row r="11169">
          <cell r="H11169" t="str">
            <v>112282530</v>
          </cell>
          <cell r="I11169">
            <v>-458200</v>
          </cell>
        </row>
        <row r="11170">
          <cell r="H11170" t="str">
            <v>113282530</v>
          </cell>
          <cell r="I11170">
            <v>-228000</v>
          </cell>
        </row>
        <row r="11171">
          <cell r="H11171" t="str">
            <v>114282530</v>
          </cell>
          <cell r="I11171">
            <v>-150000</v>
          </cell>
        </row>
        <row r="11172">
          <cell r="H11172" t="str">
            <v>101282535</v>
          </cell>
          <cell r="I11172">
            <v>-22500000</v>
          </cell>
        </row>
        <row r="11173">
          <cell r="H11173" t="str">
            <v>102282535</v>
          </cell>
          <cell r="I11173">
            <v>-8595000</v>
          </cell>
        </row>
        <row r="11174">
          <cell r="H11174" t="str">
            <v>103282535</v>
          </cell>
          <cell r="I11174">
            <v>-3594000</v>
          </cell>
        </row>
        <row r="11175">
          <cell r="H11175" t="str">
            <v>104282535</v>
          </cell>
          <cell r="I11175">
            <v>-3813000</v>
          </cell>
        </row>
        <row r="11176">
          <cell r="H11176" t="str">
            <v>105282535</v>
          </cell>
          <cell r="I11176">
            <v>-5001000</v>
          </cell>
        </row>
        <row r="11177">
          <cell r="H11177" t="str">
            <v>107282535</v>
          </cell>
          <cell r="I11177">
            <v>-2376000</v>
          </cell>
        </row>
        <row r="11178">
          <cell r="H11178" t="str">
            <v>108282535</v>
          </cell>
          <cell r="I11178">
            <v>-3000000</v>
          </cell>
        </row>
        <row r="11179">
          <cell r="H11179" t="str">
            <v>109282535</v>
          </cell>
          <cell r="I11179">
            <v>-3000000</v>
          </cell>
        </row>
        <row r="11180">
          <cell r="H11180" t="str">
            <v>110282535</v>
          </cell>
          <cell r="I11180">
            <v>-4251000</v>
          </cell>
        </row>
        <row r="11181">
          <cell r="H11181" t="str">
            <v>111282535</v>
          </cell>
          <cell r="I11181">
            <v>-6624000</v>
          </cell>
        </row>
        <row r="11182">
          <cell r="H11182" t="str">
            <v>112282535</v>
          </cell>
          <cell r="I11182">
            <v>-4845000</v>
          </cell>
        </row>
        <row r="11183">
          <cell r="H11183" t="str">
            <v>113282535</v>
          </cell>
          <cell r="I11183">
            <v>-3000000</v>
          </cell>
        </row>
        <row r="11184">
          <cell r="H11184" t="str">
            <v>114282535</v>
          </cell>
          <cell r="I11184">
            <v>-4218000</v>
          </cell>
        </row>
        <row r="11185">
          <cell r="H11185" t="str">
            <v>685282535</v>
          </cell>
          <cell r="I11185">
            <v>-34062000</v>
          </cell>
        </row>
        <row r="11186">
          <cell r="H11186" t="str">
            <v>101282595</v>
          </cell>
          <cell r="I11186">
            <v>-3222000</v>
          </cell>
        </row>
        <row r="11187">
          <cell r="H11187" t="str">
            <v>102282595</v>
          </cell>
          <cell r="I11187">
            <v>-1335000</v>
          </cell>
        </row>
        <row r="11188">
          <cell r="H11188" t="str">
            <v>103282595</v>
          </cell>
          <cell r="I11188">
            <v>-552000</v>
          </cell>
        </row>
        <row r="11189">
          <cell r="H11189" t="str">
            <v>104282595</v>
          </cell>
          <cell r="I11189">
            <v>-576000</v>
          </cell>
        </row>
        <row r="11190">
          <cell r="H11190" t="str">
            <v>105282595</v>
          </cell>
          <cell r="I11190">
            <v>-783000</v>
          </cell>
        </row>
        <row r="11191">
          <cell r="H11191" t="str">
            <v>107282595</v>
          </cell>
          <cell r="I11191">
            <v>-345000</v>
          </cell>
        </row>
        <row r="11192">
          <cell r="H11192" t="str">
            <v>108282595</v>
          </cell>
          <cell r="I11192">
            <v>-459000</v>
          </cell>
        </row>
        <row r="11193">
          <cell r="H11193" t="str">
            <v>109282595</v>
          </cell>
          <cell r="I11193">
            <v>-459000</v>
          </cell>
        </row>
        <row r="11194">
          <cell r="H11194" t="str">
            <v>110282595</v>
          </cell>
          <cell r="I11194">
            <v>-666000</v>
          </cell>
        </row>
        <row r="11195">
          <cell r="H11195" t="str">
            <v>111282595</v>
          </cell>
          <cell r="I11195">
            <v>-1128000</v>
          </cell>
        </row>
        <row r="11196">
          <cell r="H11196" t="str">
            <v>112282595</v>
          </cell>
          <cell r="I11196">
            <v>-795000</v>
          </cell>
        </row>
        <row r="11197">
          <cell r="H11197" t="str">
            <v>113282595</v>
          </cell>
          <cell r="I11197">
            <v>-450000</v>
          </cell>
        </row>
        <row r="11198">
          <cell r="H11198" t="str">
            <v>114282595</v>
          </cell>
          <cell r="I11198">
            <v>-681000</v>
          </cell>
        </row>
        <row r="11199">
          <cell r="H11199" t="str">
            <v>685282595</v>
          </cell>
          <cell r="I11199">
            <v>-2187000</v>
          </cell>
        </row>
        <row r="11200">
          <cell r="H11200" t="str">
            <v>1012825950500008911006739</v>
          </cell>
          <cell r="I11200">
            <v>-3222000</v>
          </cell>
        </row>
        <row r="11201">
          <cell r="H11201" t="str">
            <v>1022825950500008911006739</v>
          </cell>
          <cell r="I11201">
            <v>-1335000</v>
          </cell>
        </row>
        <row r="11202">
          <cell r="H11202" t="str">
            <v>1032825950500008911006739</v>
          </cell>
          <cell r="I11202">
            <v>-552000</v>
          </cell>
        </row>
        <row r="11203">
          <cell r="H11203" t="str">
            <v>1042825950500008911006739</v>
          </cell>
          <cell r="I11203">
            <v>-576000</v>
          </cell>
        </row>
        <row r="11204">
          <cell r="H11204" t="str">
            <v>1052825950500008911006739</v>
          </cell>
          <cell r="I11204">
            <v>-783000</v>
          </cell>
        </row>
        <row r="11205">
          <cell r="H11205" t="str">
            <v>1072825950500008911006739</v>
          </cell>
          <cell r="I11205">
            <v>-345000</v>
          </cell>
        </row>
        <row r="11206">
          <cell r="H11206" t="str">
            <v>1082825950500008911006739</v>
          </cell>
          <cell r="I11206">
            <v>-459000</v>
          </cell>
        </row>
        <row r="11207">
          <cell r="H11207" t="str">
            <v>1092825950500008911006739</v>
          </cell>
          <cell r="I11207">
            <v>-459000</v>
          </cell>
        </row>
        <row r="11208">
          <cell r="H11208" t="str">
            <v>1102825950500008911006739</v>
          </cell>
          <cell r="I11208">
            <v>-666000</v>
          </cell>
        </row>
        <row r="11209">
          <cell r="H11209" t="str">
            <v>1112825950500008911006739</v>
          </cell>
          <cell r="I11209">
            <v>-1128000</v>
          </cell>
        </row>
        <row r="11210">
          <cell r="H11210" t="str">
            <v>1122825950500008911006739</v>
          </cell>
          <cell r="I11210">
            <v>-795000</v>
          </cell>
        </row>
        <row r="11211">
          <cell r="H11211" t="str">
            <v>1132825950500008911006739</v>
          </cell>
          <cell r="I11211">
            <v>-450000</v>
          </cell>
        </row>
        <row r="11212">
          <cell r="H11212" t="str">
            <v>1142825950500008911006739</v>
          </cell>
          <cell r="I11212">
            <v>-681000</v>
          </cell>
        </row>
        <row r="11213">
          <cell r="H11213" t="str">
            <v>6852825950500008911006739</v>
          </cell>
          <cell r="I11213">
            <v>-2187000</v>
          </cell>
        </row>
        <row r="11214">
          <cell r="H11214" t="str">
            <v>1012830</v>
          </cell>
          <cell r="I11214">
            <v>-6372000</v>
          </cell>
        </row>
        <row r="11215">
          <cell r="H11215" t="str">
            <v>1022830</v>
          </cell>
          <cell r="I11215">
            <v>-3258000</v>
          </cell>
        </row>
        <row r="11216">
          <cell r="H11216" t="str">
            <v>1032830</v>
          </cell>
          <cell r="I11216">
            <v>-209000</v>
          </cell>
        </row>
        <row r="11217">
          <cell r="H11217" t="str">
            <v>1042830</v>
          </cell>
          <cell r="I11217">
            <v>-1524000</v>
          </cell>
        </row>
        <row r="11218">
          <cell r="H11218" t="str">
            <v>1052830</v>
          </cell>
          <cell r="I11218">
            <v>-1023000</v>
          </cell>
        </row>
        <row r="11219">
          <cell r="H11219" t="str">
            <v>1072830</v>
          </cell>
          <cell r="I11219">
            <v>-228000</v>
          </cell>
        </row>
        <row r="11220">
          <cell r="H11220" t="str">
            <v>1082830</v>
          </cell>
          <cell r="I11220">
            <v>-200000</v>
          </cell>
        </row>
        <row r="11221">
          <cell r="H11221" t="str">
            <v>1092830</v>
          </cell>
          <cell r="I11221">
            <v>-488000</v>
          </cell>
        </row>
        <row r="11222">
          <cell r="H11222" t="str">
            <v>1102830</v>
          </cell>
          <cell r="I11222">
            <v>-991000</v>
          </cell>
        </row>
        <row r="11223">
          <cell r="H11223" t="str">
            <v>1112830</v>
          </cell>
          <cell r="I11223">
            <v>-4982000</v>
          </cell>
        </row>
        <row r="11224">
          <cell r="H11224" t="str">
            <v>1122830</v>
          </cell>
          <cell r="I11224">
            <v>-775000</v>
          </cell>
        </row>
        <row r="11225">
          <cell r="H11225" t="str">
            <v>1132830</v>
          </cell>
          <cell r="I11225">
            <v>-1092000</v>
          </cell>
        </row>
        <row r="11226">
          <cell r="H11226" t="str">
            <v>1142830</v>
          </cell>
          <cell r="I11226">
            <v>-488000</v>
          </cell>
        </row>
        <row r="11227">
          <cell r="H11227" t="str">
            <v>6852830</v>
          </cell>
          <cell r="I11227">
            <v>-184000</v>
          </cell>
        </row>
        <row r="11228">
          <cell r="H11228" t="str">
            <v>10128301000008911800091</v>
          </cell>
          <cell r="I11228">
            <v>-6372000</v>
          </cell>
        </row>
        <row r="11229">
          <cell r="H11229" t="str">
            <v>10228301000008911800770</v>
          </cell>
          <cell r="I11229">
            <v>-3258000</v>
          </cell>
        </row>
        <row r="11230">
          <cell r="H11230" t="str">
            <v>10328301000008911800566</v>
          </cell>
          <cell r="I11230">
            <v>-209000</v>
          </cell>
        </row>
        <row r="11231">
          <cell r="H11231" t="str">
            <v>10428301000008911181199</v>
          </cell>
          <cell r="I11231">
            <v>-1524000</v>
          </cell>
        </row>
        <row r="11232">
          <cell r="H11232" t="str">
            <v>10528301000008911801557</v>
          </cell>
          <cell r="I11232">
            <v>-1023000</v>
          </cell>
        </row>
        <row r="11233">
          <cell r="H11233" t="str">
            <v>10728301000008911801833</v>
          </cell>
          <cell r="I11233">
            <v>-228000</v>
          </cell>
        </row>
        <row r="11234">
          <cell r="H11234" t="str">
            <v>10828301000008911800763</v>
          </cell>
          <cell r="I11234">
            <v>-200000</v>
          </cell>
        </row>
        <row r="11235">
          <cell r="H11235" t="str">
            <v>10928301000008911801826</v>
          </cell>
          <cell r="I11235">
            <v>-488000</v>
          </cell>
        </row>
        <row r="11236">
          <cell r="H11236" t="str">
            <v>11028301000008911800091</v>
          </cell>
          <cell r="I11236">
            <v>-991000</v>
          </cell>
        </row>
        <row r="11237">
          <cell r="H11237" t="str">
            <v>11128301000008911800779</v>
          </cell>
          <cell r="I11237">
            <v>-4982000</v>
          </cell>
        </row>
        <row r="11238">
          <cell r="H11238" t="str">
            <v>11228301000008911800226</v>
          </cell>
          <cell r="I11238">
            <v>-775000</v>
          </cell>
        </row>
        <row r="11239">
          <cell r="H11239" t="str">
            <v>11328301000008000971766</v>
          </cell>
          <cell r="I11239">
            <v>-1092000</v>
          </cell>
        </row>
        <row r="11240">
          <cell r="H11240" t="str">
            <v>11428301000008911800091</v>
          </cell>
          <cell r="I11240">
            <v>-488000</v>
          </cell>
        </row>
        <row r="11241">
          <cell r="H11241" t="str">
            <v>68528301000008911800091</v>
          </cell>
          <cell r="I11241">
            <v>-184000</v>
          </cell>
        </row>
        <row r="11242">
          <cell r="H11242" t="str">
            <v>1013</v>
          </cell>
          <cell r="I11242">
            <v>-17922575543.259998</v>
          </cell>
        </row>
        <row r="11243">
          <cell r="H11243" t="str">
            <v>1023</v>
          </cell>
          <cell r="I11243">
            <v>-5388617838.0600004</v>
          </cell>
        </row>
        <row r="11244">
          <cell r="H11244" t="str">
            <v>1033</v>
          </cell>
          <cell r="I11244">
            <v>-1445448157</v>
          </cell>
        </row>
        <row r="11245">
          <cell r="H11245" t="str">
            <v>1043</v>
          </cell>
          <cell r="I11245">
            <v>-1809884110</v>
          </cell>
        </row>
        <row r="11246">
          <cell r="H11246" t="str">
            <v>1053</v>
          </cell>
          <cell r="I11246">
            <v>-1364785765</v>
          </cell>
        </row>
        <row r="11247">
          <cell r="H11247" t="str">
            <v>1073</v>
          </cell>
          <cell r="I11247">
            <v>-725835115</v>
          </cell>
        </row>
        <row r="11248">
          <cell r="H11248" t="str">
            <v>1083</v>
          </cell>
          <cell r="I11248">
            <v>-1377608068</v>
          </cell>
        </row>
        <row r="11249">
          <cell r="H11249" t="str">
            <v>1093</v>
          </cell>
          <cell r="I11249">
            <v>-952094877</v>
          </cell>
        </row>
        <row r="11250">
          <cell r="H11250" t="str">
            <v>1103</v>
          </cell>
          <cell r="I11250">
            <v>-2435281846.73</v>
          </cell>
        </row>
        <row r="11251">
          <cell r="H11251" t="str">
            <v>1113</v>
          </cell>
          <cell r="I11251">
            <v>-3016566476.5700002</v>
          </cell>
        </row>
        <row r="11252">
          <cell r="H11252" t="str">
            <v>1123</v>
          </cell>
          <cell r="I11252">
            <v>-613345042.79999995</v>
          </cell>
        </row>
        <row r="11253">
          <cell r="H11253" t="str">
            <v>1133</v>
          </cell>
          <cell r="I11253">
            <v>-1312800599</v>
          </cell>
        </row>
        <row r="11254">
          <cell r="H11254" t="str">
            <v>1143</v>
          </cell>
          <cell r="I11254">
            <v>-750322740.25999999</v>
          </cell>
        </row>
        <row r="11255">
          <cell r="H11255" t="str">
            <v>6853</v>
          </cell>
          <cell r="I11255">
            <v>-7239427604.3699999</v>
          </cell>
        </row>
        <row r="11256">
          <cell r="H11256" t="str">
            <v>10131</v>
          </cell>
          <cell r="I11256">
            <v>-16706269780.26</v>
          </cell>
        </row>
        <row r="11257">
          <cell r="H11257" t="str">
            <v>10231</v>
          </cell>
          <cell r="I11257">
            <v>-4902754703.0600004</v>
          </cell>
        </row>
        <row r="11258">
          <cell r="H11258" t="str">
            <v>10331</v>
          </cell>
          <cell r="I11258">
            <v>-1445448157</v>
          </cell>
        </row>
        <row r="11259">
          <cell r="H11259" t="str">
            <v>10431</v>
          </cell>
          <cell r="I11259">
            <v>-1780702699</v>
          </cell>
        </row>
        <row r="11260">
          <cell r="H11260" t="str">
            <v>10531</v>
          </cell>
          <cell r="I11260">
            <v>-1364785765</v>
          </cell>
        </row>
        <row r="11261">
          <cell r="H11261" t="str">
            <v>10731</v>
          </cell>
          <cell r="I11261">
            <v>-655693309</v>
          </cell>
        </row>
        <row r="11262">
          <cell r="H11262" t="str">
            <v>10831</v>
          </cell>
          <cell r="I11262">
            <v>-1377608068</v>
          </cell>
        </row>
        <row r="11263">
          <cell r="H11263" t="str">
            <v>10931</v>
          </cell>
          <cell r="I11263">
            <v>-952094877</v>
          </cell>
        </row>
        <row r="11264">
          <cell r="H11264" t="str">
            <v>11031</v>
          </cell>
          <cell r="I11264">
            <v>-2364093799.73</v>
          </cell>
        </row>
        <row r="11265">
          <cell r="H11265" t="str">
            <v>11131</v>
          </cell>
          <cell r="I11265">
            <v>-3013581737.6399999</v>
          </cell>
        </row>
        <row r="11266">
          <cell r="H11266" t="str">
            <v>11231</v>
          </cell>
          <cell r="I11266">
            <v>-613345042.79999995</v>
          </cell>
        </row>
        <row r="11267">
          <cell r="H11267" t="str">
            <v>11331</v>
          </cell>
          <cell r="I11267">
            <v>-1312800599</v>
          </cell>
        </row>
        <row r="11268">
          <cell r="H11268" t="str">
            <v>11431</v>
          </cell>
          <cell r="I11268">
            <v>-750322740.25999999</v>
          </cell>
        </row>
        <row r="11269">
          <cell r="H11269" t="str">
            <v>1013105</v>
          </cell>
          <cell r="I11269">
            <v>-16706269780.26</v>
          </cell>
        </row>
        <row r="11270">
          <cell r="H11270" t="str">
            <v>1023105</v>
          </cell>
          <cell r="I11270">
            <v>-4902754703.0600004</v>
          </cell>
        </row>
        <row r="11271">
          <cell r="H11271" t="str">
            <v>1033105</v>
          </cell>
          <cell r="I11271">
            <v>-1445448157</v>
          </cell>
        </row>
        <row r="11272">
          <cell r="H11272" t="str">
            <v>1043105</v>
          </cell>
          <cell r="I11272">
            <v>-1780702699</v>
          </cell>
        </row>
        <row r="11273">
          <cell r="H11273" t="str">
            <v>1053105</v>
          </cell>
          <cell r="I11273">
            <v>-1364785765</v>
          </cell>
        </row>
        <row r="11274">
          <cell r="H11274" t="str">
            <v>1073105</v>
          </cell>
          <cell r="I11274">
            <v>-655693309</v>
          </cell>
        </row>
        <row r="11275">
          <cell r="H11275" t="str">
            <v>1083105</v>
          </cell>
          <cell r="I11275">
            <v>-1377608068</v>
          </cell>
        </row>
        <row r="11276">
          <cell r="H11276" t="str">
            <v>1093105</v>
          </cell>
          <cell r="I11276">
            <v>-952094877</v>
          </cell>
        </row>
        <row r="11277">
          <cell r="H11277" t="str">
            <v>1103105</v>
          </cell>
          <cell r="I11277">
            <v>-2364093799.73</v>
          </cell>
        </row>
        <row r="11278">
          <cell r="H11278" t="str">
            <v>1113105</v>
          </cell>
          <cell r="I11278">
            <v>-3013581737.6399999</v>
          </cell>
        </row>
        <row r="11279">
          <cell r="H11279" t="str">
            <v>1123105</v>
          </cell>
          <cell r="I11279">
            <v>-613345042.79999995</v>
          </cell>
        </row>
        <row r="11280">
          <cell r="H11280" t="str">
            <v>1133105</v>
          </cell>
          <cell r="I11280">
            <v>-1312800599</v>
          </cell>
        </row>
        <row r="11281">
          <cell r="H11281" t="str">
            <v>1143105</v>
          </cell>
          <cell r="I11281">
            <v>-750322740.25999999</v>
          </cell>
        </row>
        <row r="11282">
          <cell r="H11282" t="str">
            <v>101310505</v>
          </cell>
          <cell r="I11282">
            <v>-16706269780.26</v>
          </cell>
        </row>
        <row r="11283">
          <cell r="H11283" t="str">
            <v>102310505</v>
          </cell>
          <cell r="I11283">
            <v>-4902754703.0600004</v>
          </cell>
        </row>
        <row r="11284">
          <cell r="H11284" t="str">
            <v>103310505</v>
          </cell>
          <cell r="I11284">
            <v>-1445448157</v>
          </cell>
        </row>
        <row r="11285">
          <cell r="H11285" t="str">
            <v>104310505</v>
          </cell>
          <cell r="I11285">
            <v>-1780702699</v>
          </cell>
        </row>
        <row r="11286">
          <cell r="H11286" t="str">
            <v>105310505</v>
          </cell>
          <cell r="I11286">
            <v>-1364785765</v>
          </cell>
        </row>
        <row r="11287">
          <cell r="H11287" t="str">
            <v>107310505</v>
          </cell>
          <cell r="I11287">
            <v>-655693309</v>
          </cell>
        </row>
        <row r="11288">
          <cell r="H11288" t="str">
            <v>108310505</v>
          </cell>
          <cell r="I11288">
            <v>-1377608068</v>
          </cell>
        </row>
        <row r="11289">
          <cell r="H11289" t="str">
            <v>109310505</v>
          </cell>
          <cell r="I11289">
            <v>-952094877</v>
          </cell>
        </row>
        <row r="11290">
          <cell r="H11290" t="str">
            <v>110310505</v>
          </cell>
          <cell r="I11290">
            <v>-2364093799.73</v>
          </cell>
        </row>
        <row r="11291">
          <cell r="H11291" t="str">
            <v>111310505</v>
          </cell>
          <cell r="I11291">
            <v>-3013581737.6399999</v>
          </cell>
        </row>
        <row r="11292">
          <cell r="H11292" t="str">
            <v>112310505</v>
          </cell>
          <cell r="I11292">
            <v>-613345042.79999995</v>
          </cell>
        </row>
        <row r="11293">
          <cell r="H11293" t="str">
            <v>113310505</v>
          </cell>
          <cell r="I11293">
            <v>-1312800599</v>
          </cell>
        </row>
        <row r="11294">
          <cell r="H11294" t="str">
            <v>114310505</v>
          </cell>
          <cell r="I11294">
            <v>-750322740.25999999</v>
          </cell>
        </row>
        <row r="11295">
          <cell r="H11295" t="str">
            <v>10131050505</v>
          </cell>
          <cell r="I11295">
            <v>-16402804153.940001</v>
          </cell>
        </row>
        <row r="11296">
          <cell r="H11296" t="str">
            <v>10231050505</v>
          </cell>
          <cell r="I11296">
            <v>-4852594859</v>
          </cell>
        </row>
        <row r="11297">
          <cell r="H11297" t="str">
            <v>10331050505</v>
          </cell>
          <cell r="I11297">
            <v>-1426584810</v>
          </cell>
        </row>
        <row r="11298">
          <cell r="H11298" t="str">
            <v>10431050505</v>
          </cell>
          <cell r="I11298">
            <v>-1730107397</v>
          </cell>
        </row>
        <row r="11299">
          <cell r="H11299" t="str">
            <v>10531050505</v>
          </cell>
          <cell r="I11299">
            <v>-1325424027</v>
          </cell>
        </row>
        <row r="11300">
          <cell r="H11300" t="str">
            <v>10731050505</v>
          </cell>
          <cell r="I11300">
            <v>-633861092</v>
          </cell>
        </row>
        <row r="11301">
          <cell r="H11301" t="str">
            <v>10831050505</v>
          </cell>
          <cell r="I11301">
            <v>-1358460547</v>
          </cell>
        </row>
        <row r="11302">
          <cell r="H11302" t="str">
            <v>10931050505</v>
          </cell>
          <cell r="I11302">
            <v>-926377824</v>
          </cell>
        </row>
        <row r="11303">
          <cell r="H11303" t="str">
            <v>11031050505</v>
          </cell>
          <cell r="I11303">
            <v>-2313418398.73</v>
          </cell>
        </row>
        <row r="11304">
          <cell r="H11304" t="str">
            <v>11131050505</v>
          </cell>
          <cell r="I11304">
            <v>-2990854616.6399999</v>
          </cell>
        </row>
        <row r="11305">
          <cell r="H11305" t="str">
            <v>11231050505</v>
          </cell>
          <cell r="I11305">
            <v>-593620228.79999995</v>
          </cell>
        </row>
        <row r="11306">
          <cell r="H11306" t="str">
            <v>11331050505</v>
          </cell>
          <cell r="I11306">
            <v>-1288056551</v>
          </cell>
        </row>
        <row r="11307">
          <cell r="H11307" t="str">
            <v>11431050505</v>
          </cell>
          <cell r="I11307">
            <v>-733232914.25999999</v>
          </cell>
        </row>
        <row r="11308">
          <cell r="H11308" t="str">
            <v>10131050510</v>
          </cell>
          <cell r="I11308">
            <v>-303465626.31999999</v>
          </cell>
        </row>
        <row r="11309">
          <cell r="H11309" t="str">
            <v>10231050510</v>
          </cell>
          <cell r="I11309">
            <v>-50159844.060000002</v>
          </cell>
        </row>
        <row r="11310">
          <cell r="H11310" t="str">
            <v>10331050510</v>
          </cell>
          <cell r="I11310">
            <v>-18863347</v>
          </cell>
        </row>
        <row r="11311">
          <cell r="H11311" t="str">
            <v>10431050510</v>
          </cell>
          <cell r="I11311">
            <v>-50595302</v>
          </cell>
        </row>
        <row r="11312">
          <cell r="H11312" t="str">
            <v>10531050510</v>
          </cell>
          <cell r="I11312">
            <v>-39361738</v>
          </cell>
        </row>
        <row r="11313">
          <cell r="H11313" t="str">
            <v>10731050510</v>
          </cell>
          <cell r="I11313">
            <v>-21832217</v>
          </cell>
        </row>
        <row r="11314">
          <cell r="H11314" t="str">
            <v>10831050510</v>
          </cell>
          <cell r="I11314">
            <v>-19147521</v>
          </cell>
        </row>
        <row r="11315">
          <cell r="H11315" t="str">
            <v>10931050510</v>
          </cell>
          <cell r="I11315">
            <v>-25717053</v>
          </cell>
        </row>
        <row r="11316">
          <cell r="H11316" t="str">
            <v>11031050510</v>
          </cell>
          <cell r="I11316">
            <v>-50675401</v>
          </cell>
        </row>
        <row r="11317">
          <cell r="H11317" t="str">
            <v>11131050510</v>
          </cell>
          <cell r="I11317">
            <v>-22727121</v>
          </cell>
        </row>
        <row r="11318">
          <cell r="H11318" t="str">
            <v>11231050510</v>
          </cell>
          <cell r="I11318">
            <v>-19724814</v>
          </cell>
        </row>
        <row r="11319">
          <cell r="H11319" t="str">
            <v>11331050510</v>
          </cell>
          <cell r="I11319">
            <v>-24744048</v>
          </cell>
        </row>
        <row r="11320">
          <cell r="H11320" t="str">
            <v>11431050510</v>
          </cell>
          <cell r="I11320">
            <v>-17089826</v>
          </cell>
        </row>
        <row r="11321">
          <cell r="H11321" t="str">
            <v>68532</v>
          </cell>
          <cell r="I11321">
            <v>-5511057686.6499996</v>
          </cell>
        </row>
        <row r="11322">
          <cell r="H11322" t="str">
            <v>6853205</v>
          </cell>
          <cell r="I11322">
            <v>-5419580937.5200005</v>
          </cell>
        </row>
        <row r="11323">
          <cell r="H11323" t="str">
            <v>685320505</v>
          </cell>
          <cell r="I11323">
            <v>-5419580937.5200005</v>
          </cell>
        </row>
        <row r="11324">
          <cell r="H11324" t="str">
            <v>6853280</v>
          </cell>
          <cell r="I11324">
            <v>-91476749.129999995</v>
          </cell>
        </row>
        <row r="11325">
          <cell r="H11325" t="str">
            <v>685328005</v>
          </cell>
          <cell r="I11325">
            <v>-91476749.129999995</v>
          </cell>
        </row>
        <row r="11326">
          <cell r="H11326" t="str">
            <v>68533</v>
          </cell>
          <cell r="I11326">
            <v>-1014029371.23</v>
          </cell>
        </row>
        <row r="11327">
          <cell r="H11327" t="str">
            <v>6853310</v>
          </cell>
          <cell r="I11327">
            <v>-3153</v>
          </cell>
        </row>
        <row r="11328">
          <cell r="H11328" t="str">
            <v>685331005</v>
          </cell>
          <cell r="I11328">
            <v>-3153</v>
          </cell>
        </row>
        <row r="11329">
          <cell r="H11329" t="str">
            <v>68533100595</v>
          </cell>
          <cell r="I11329">
            <v>-3153</v>
          </cell>
        </row>
        <row r="11330">
          <cell r="H11330" t="str">
            <v>6853325</v>
          </cell>
          <cell r="I11330">
            <v>-10286761</v>
          </cell>
        </row>
        <row r="11331">
          <cell r="H11331" t="str">
            <v>685332505</v>
          </cell>
          <cell r="I11331">
            <v>-10286761</v>
          </cell>
        </row>
        <row r="11332">
          <cell r="H11332" t="str">
            <v>6853330</v>
          </cell>
          <cell r="I11332">
            <v>-59273986</v>
          </cell>
        </row>
        <row r="11333">
          <cell r="H11333" t="str">
            <v>685333005</v>
          </cell>
          <cell r="I11333">
            <v>-59273986</v>
          </cell>
        </row>
        <row r="11334">
          <cell r="H11334" t="str">
            <v>68533300505</v>
          </cell>
          <cell r="I11334">
            <v>-54457</v>
          </cell>
        </row>
        <row r="11335">
          <cell r="H11335" t="str">
            <v>68533300510</v>
          </cell>
          <cell r="I11335">
            <v>-9246838</v>
          </cell>
        </row>
        <row r="11336">
          <cell r="H11336" t="str">
            <v>68533300515</v>
          </cell>
          <cell r="I11336">
            <v>-4307460</v>
          </cell>
        </row>
        <row r="11337">
          <cell r="H11337" t="str">
            <v>68533300520</v>
          </cell>
          <cell r="I11337">
            <v>-45665231</v>
          </cell>
        </row>
        <row r="11338">
          <cell r="H11338" t="str">
            <v>6853335</v>
          </cell>
          <cell r="I11338">
            <v>-944465471.23000002</v>
          </cell>
        </row>
        <row r="11339">
          <cell r="H11339" t="str">
            <v>685333505</v>
          </cell>
          <cell r="I11339">
            <v>-944465471.23000002</v>
          </cell>
        </row>
        <row r="11340">
          <cell r="H11340" t="str">
            <v>68533350515</v>
          </cell>
          <cell r="I11340">
            <v>-944465471.23000002</v>
          </cell>
        </row>
        <row r="11341">
          <cell r="H11341" t="str">
            <v>10134</v>
          </cell>
          <cell r="I11341">
            <v>-1216305763</v>
          </cell>
        </row>
        <row r="11342">
          <cell r="H11342" t="str">
            <v>10234</v>
          </cell>
          <cell r="I11342">
            <v>-485863135</v>
          </cell>
        </row>
        <row r="11343">
          <cell r="H11343" t="str">
            <v>10434</v>
          </cell>
          <cell r="I11343">
            <v>-29181411</v>
          </cell>
        </row>
        <row r="11344">
          <cell r="H11344" t="str">
            <v>10734</v>
          </cell>
          <cell r="I11344">
            <v>-70141806</v>
          </cell>
        </row>
        <row r="11345">
          <cell r="H11345" t="str">
            <v>11034</v>
          </cell>
          <cell r="I11345">
            <v>-71188047</v>
          </cell>
        </row>
        <row r="11346">
          <cell r="H11346" t="str">
            <v>11134</v>
          </cell>
          <cell r="I11346">
            <v>-2984738.93</v>
          </cell>
        </row>
        <row r="11347">
          <cell r="H11347" t="str">
            <v>68534</v>
          </cell>
          <cell r="I11347">
            <v>-414340546.49000001</v>
          </cell>
        </row>
        <row r="11348">
          <cell r="H11348" t="str">
            <v>1023405</v>
          </cell>
          <cell r="I11348">
            <v>-200000</v>
          </cell>
        </row>
        <row r="11349">
          <cell r="H11349" t="str">
            <v>6853405</v>
          </cell>
          <cell r="I11349">
            <v>-424000</v>
          </cell>
        </row>
        <row r="11350">
          <cell r="H11350" t="str">
            <v>10234059500008911800770</v>
          </cell>
          <cell r="I11350">
            <v>-200000</v>
          </cell>
        </row>
        <row r="11351">
          <cell r="H11351" t="str">
            <v>6853405950000000ICCE001</v>
          </cell>
          <cell r="I11351">
            <v>-24000</v>
          </cell>
        </row>
        <row r="11352">
          <cell r="H11352" t="str">
            <v>68534059500008001972684</v>
          </cell>
          <cell r="I11352">
            <v>-400000</v>
          </cell>
        </row>
        <row r="11353">
          <cell r="H11353" t="str">
            <v>1013415</v>
          </cell>
          <cell r="I11353">
            <v>-1216305763</v>
          </cell>
        </row>
        <row r="11354">
          <cell r="H11354" t="str">
            <v>1023415</v>
          </cell>
          <cell r="I11354">
            <v>-485663135</v>
          </cell>
        </row>
        <row r="11355">
          <cell r="H11355" t="str">
            <v>1043415</v>
          </cell>
          <cell r="I11355">
            <v>-29181411</v>
          </cell>
        </row>
        <row r="11356">
          <cell r="H11356" t="str">
            <v>1073415</v>
          </cell>
          <cell r="I11356">
            <v>-70141806</v>
          </cell>
        </row>
        <row r="11357">
          <cell r="H11357" t="str">
            <v>1103415</v>
          </cell>
          <cell r="I11357">
            <v>-71188047</v>
          </cell>
        </row>
        <row r="11358">
          <cell r="H11358" t="str">
            <v>1113415</v>
          </cell>
          <cell r="I11358">
            <v>-2984738.93</v>
          </cell>
        </row>
        <row r="11359">
          <cell r="H11359" t="str">
            <v>6853415</v>
          </cell>
          <cell r="I11359">
            <v>-413916546.49000001</v>
          </cell>
        </row>
        <row r="11360">
          <cell r="H11360" t="str">
            <v>101341510</v>
          </cell>
          <cell r="I11360">
            <v>-1216305763</v>
          </cell>
        </row>
        <row r="11361">
          <cell r="H11361" t="str">
            <v>102341510</v>
          </cell>
          <cell r="I11361">
            <v>-485663135</v>
          </cell>
        </row>
        <row r="11362">
          <cell r="H11362" t="str">
            <v>104341510</v>
          </cell>
          <cell r="I11362">
            <v>-29181411</v>
          </cell>
        </row>
        <row r="11363">
          <cell r="H11363" t="str">
            <v>107341510</v>
          </cell>
          <cell r="I11363">
            <v>-70141806</v>
          </cell>
        </row>
        <row r="11364">
          <cell r="H11364" t="str">
            <v>110341510</v>
          </cell>
          <cell r="I11364">
            <v>-71188047</v>
          </cell>
        </row>
        <row r="11365">
          <cell r="H11365" t="str">
            <v>111341510</v>
          </cell>
          <cell r="I11365">
            <v>-2984738.93</v>
          </cell>
        </row>
        <row r="11366">
          <cell r="H11366" t="str">
            <v>10134151005</v>
          </cell>
          <cell r="I11366">
            <v>-166220001</v>
          </cell>
        </row>
        <row r="11367">
          <cell r="H11367" t="str">
            <v>10234151005</v>
          </cell>
          <cell r="I11367">
            <v>-140788134</v>
          </cell>
        </row>
        <row r="11368">
          <cell r="H11368" t="str">
            <v>10434151005</v>
          </cell>
          <cell r="I11368">
            <v>-16560000</v>
          </cell>
        </row>
        <row r="11369">
          <cell r="H11369" t="str">
            <v>10734151005</v>
          </cell>
          <cell r="I11369">
            <v>-9956000</v>
          </cell>
        </row>
        <row r="11370">
          <cell r="H11370" t="str">
            <v>11134151005</v>
          </cell>
          <cell r="I11370">
            <v>-2984738.93</v>
          </cell>
        </row>
        <row r="11371">
          <cell r="H11371" t="str">
            <v>10134151010</v>
          </cell>
          <cell r="I11371">
            <v>-1050085762</v>
          </cell>
        </row>
        <row r="11372">
          <cell r="H11372" t="str">
            <v>10234151010</v>
          </cell>
          <cell r="I11372">
            <v>-344875001</v>
          </cell>
        </row>
        <row r="11373">
          <cell r="H11373" t="str">
            <v>10434151010</v>
          </cell>
          <cell r="I11373">
            <v>-12621411</v>
          </cell>
        </row>
        <row r="11374">
          <cell r="H11374" t="str">
            <v>10734151010</v>
          </cell>
          <cell r="I11374">
            <v>-60185806</v>
          </cell>
        </row>
        <row r="11375">
          <cell r="H11375" t="str">
            <v>11034151010</v>
          </cell>
          <cell r="I11375">
            <v>-71188047</v>
          </cell>
        </row>
        <row r="11376">
          <cell r="H11376" t="str">
            <v>685341595</v>
          </cell>
          <cell r="I11376">
            <v>-413916546.49000001</v>
          </cell>
        </row>
        <row r="11377">
          <cell r="H11377" t="str">
            <v>68534159505</v>
          </cell>
          <cell r="I11377">
            <v>-53427917</v>
          </cell>
        </row>
        <row r="11378">
          <cell r="H11378" t="str">
            <v>68534159510</v>
          </cell>
          <cell r="I11378">
            <v>-360488629.49000001</v>
          </cell>
        </row>
        <row r="11379">
          <cell r="H11379" t="str">
            <v>68536</v>
          </cell>
          <cell r="I11379">
            <v>-300000000</v>
          </cell>
        </row>
        <row r="11380">
          <cell r="H11380" t="str">
            <v>6853605</v>
          </cell>
          <cell r="I11380">
            <v>-300000000</v>
          </cell>
        </row>
        <row r="11381">
          <cell r="H11381" t="str">
            <v>685360505</v>
          </cell>
          <cell r="I11381">
            <v>-300000000</v>
          </cell>
        </row>
        <row r="11382">
          <cell r="H11382" t="str">
            <v>1014</v>
          </cell>
          <cell r="I11382">
            <v>-2459526622.5799999</v>
          </cell>
        </row>
        <row r="11383">
          <cell r="H11383" t="str">
            <v>1024</v>
          </cell>
          <cell r="I11383">
            <v>-763340641</v>
          </cell>
        </row>
        <row r="11384">
          <cell r="H11384" t="str">
            <v>1034</v>
          </cell>
          <cell r="I11384">
            <v>-223813680.52000001</v>
          </cell>
        </row>
        <row r="11385">
          <cell r="H11385" t="str">
            <v>1044</v>
          </cell>
          <cell r="I11385">
            <v>-344214755.87</v>
          </cell>
        </row>
        <row r="11386">
          <cell r="H11386" t="str">
            <v>1054</v>
          </cell>
          <cell r="I11386">
            <v>-240390869.91999999</v>
          </cell>
        </row>
        <row r="11387">
          <cell r="H11387" t="str">
            <v>1074</v>
          </cell>
          <cell r="I11387">
            <v>-79494098.150000006</v>
          </cell>
        </row>
        <row r="11388">
          <cell r="H11388" t="str">
            <v>1084</v>
          </cell>
          <cell r="I11388">
            <v>-284427493.19999999</v>
          </cell>
        </row>
        <row r="11389">
          <cell r="H11389" t="str">
            <v>1094</v>
          </cell>
          <cell r="I11389">
            <v>-140068256</v>
          </cell>
        </row>
        <row r="11390">
          <cell r="H11390" t="str">
            <v>1104</v>
          </cell>
          <cell r="I11390">
            <v>-398588662.25999999</v>
          </cell>
        </row>
        <row r="11391">
          <cell r="H11391" t="str">
            <v>1114</v>
          </cell>
          <cell r="I11391">
            <v>-411923437.10000002</v>
          </cell>
        </row>
        <row r="11392">
          <cell r="H11392" t="str">
            <v>1124</v>
          </cell>
          <cell r="I11392">
            <v>-184906616.59999999</v>
          </cell>
        </row>
        <row r="11393">
          <cell r="H11393" t="str">
            <v>1134</v>
          </cell>
          <cell r="I11393">
            <v>-209868075.81</v>
          </cell>
        </row>
        <row r="11394">
          <cell r="H11394" t="str">
            <v>1144</v>
          </cell>
          <cell r="I11394">
            <v>-193290805</v>
          </cell>
        </row>
        <row r="11395">
          <cell r="H11395" t="str">
            <v>6854</v>
          </cell>
          <cell r="I11395">
            <v>-134433746.22</v>
          </cell>
        </row>
        <row r="11396">
          <cell r="H11396" t="str">
            <v>10141</v>
          </cell>
          <cell r="I11396">
            <v>-2355306421.4699998</v>
          </cell>
        </row>
        <row r="11397">
          <cell r="H11397" t="str">
            <v>10241</v>
          </cell>
          <cell r="I11397">
            <v>-746292101</v>
          </cell>
        </row>
        <row r="11398">
          <cell r="H11398" t="str">
            <v>10341</v>
          </cell>
          <cell r="I11398">
            <v>-213931673</v>
          </cell>
        </row>
        <row r="11399">
          <cell r="H11399" t="str">
            <v>10441</v>
          </cell>
          <cell r="I11399">
            <v>-327405665.17000002</v>
          </cell>
        </row>
        <row r="11400">
          <cell r="H11400" t="str">
            <v>10541</v>
          </cell>
          <cell r="I11400">
            <v>-229960786</v>
          </cell>
        </row>
        <row r="11401">
          <cell r="H11401" t="str">
            <v>10741</v>
          </cell>
          <cell r="I11401">
            <v>-75396321</v>
          </cell>
        </row>
        <row r="11402">
          <cell r="H11402" t="str">
            <v>10841</v>
          </cell>
          <cell r="I11402">
            <v>-275531680</v>
          </cell>
        </row>
        <row r="11403">
          <cell r="H11403" t="str">
            <v>10941</v>
          </cell>
          <cell r="I11403">
            <v>-133438420</v>
          </cell>
        </row>
        <row r="11404">
          <cell r="H11404" t="str">
            <v>11041</v>
          </cell>
          <cell r="I11404">
            <v>-390467644</v>
          </cell>
        </row>
        <row r="11405">
          <cell r="H11405" t="str">
            <v>11141</v>
          </cell>
          <cell r="I11405">
            <v>-386768101</v>
          </cell>
        </row>
        <row r="11406">
          <cell r="H11406" t="str">
            <v>11241</v>
          </cell>
          <cell r="I11406">
            <v>-176117267</v>
          </cell>
        </row>
        <row r="11407">
          <cell r="H11407" t="str">
            <v>11341</v>
          </cell>
          <cell r="I11407">
            <v>-202639134.81</v>
          </cell>
        </row>
        <row r="11408">
          <cell r="H11408" t="str">
            <v>11441</v>
          </cell>
          <cell r="I11408">
            <v>-187447451</v>
          </cell>
        </row>
        <row r="11409">
          <cell r="H11409" t="str">
            <v>68541</v>
          </cell>
          <cell r="I11409">
            <v>-128117404.22</v>
          </cell>
        </row>
        <row r="11410">
          <cell r="H11410" t="str">
            <v>1014150</v>
          </cell>
          <cell r="I11410">
            <v>-2355306421.4699998</v>
          </cell>
        </row>
        <row r="11411">
          <cell r="H11411" t="str">
            <v>1024150</v>
          </cell>
          <cell r="I11411">
            <v>-745152722</v>
          </cell>
        </row>
        <row r="11412">
          <cell r="H11412" t="str">
            <v>1034150</v>
          </cell>
          <cell r="I11412">
            <v>-210706717</v>
          </cell>
        </row>
        <row r="11413">
          <cell r="H11413" t="str">
            <v>1044150</v>
          </cell>
          <cell r="I11413">
            <v>-327405665.17000002</v>
          </cell>
        </row>
        <row r="11414">
          <cell r="H11414" t="str">
            <v>1054150</v>
          </cell>
          <cell r="I11414">
            <v>-229945938</v>
          </cell>
        </row>
        <row r="11415">
          <cell r="H11415" t="str">
            <v>1074150</v>
          </cell>
          <cell r="I11415">
            <v>-75396321</v>
          </cell>
        </row>
        <row r="11416">
          <cell r="H11416" t="str">
            <v>1084150</v>
          </cell>
          <cell r="I11416">
            <v>-275531680</v>
          </cell>
        </row>
        <row r="11417">
          <cell r="H11417" t="str">
            <v>1094150</v>
          </cell>
          <cell r="I11417">
            <v>-133415177</v>
          </cell>
        </row>
        <row r="11418">
          <cell r="H11418" t="str">
            <v>1104150</v>
          </cell>
          <cell r="I11418">
            <v>-390467644</v>
          </cell>
        </row>
        <row r="11419">
          <cell r="H11419" t="str">
            <v>1114150</v>
          </cell>
          <cell r="I11419">
            <v>-382646810</v>
          </cell>
        </row>
        <row r="11420">
          <cell r="H11420" t="str">
            <v>1124150</v>
          </cell>
          <cell r="I11420">
            <v>-176117267</v>
          </cell>
        </row>
        <row r="11421">
          <cell r="H11421" t="str">
            <v>1134150</v>
          </cell>
          <cell r="I11421">
            <v>-202639134.81</v>
          </cell>
        </row>
        <row r="11422">
          <cell r="H11422" t="str">
            <v>1144150</v>
          </cell>
          <cell r="I11422">
            <v>-187447451</v>
          </cell>
        </row>
        <row r="11423">
          <cell r="H11423" t="str">
            <v>6854150</v>
          </cell>
          <cell r="I11423">
            <v>-128117404.22</v>
          </cell>
        </row>
        <row r="11424">
          <cell r="H11424" t="str">
            <v>101415005</v>
          </cell>
          <cell r="I11424">
            <v>-315296099</v>
          </cell>
        </row>
        <row r="11425">
          <cell r="H11425" t="str">
            <v>102415005</v>
          </cell>
          <cell r="I11425">
            <v>-8271317</v>
          </cell>
        </row>
        <row r="11426">
          <cell r="H11426" t="str">
            <v>103415005</v>
          </cell>
          <cell r="I11426">
            <v>-784047</v>
          </cell>
        </row>
        <row r="11427">
          <cell r="H11427" t="str">
            <v>105415005</v>
          </cell>
          <cell r="I11427">
            <v>-1868948</v>
          </cell>
        </row>
        <row r="11428">
          <cell r="H11428" t="str">
            <v>110415005</v>
          </cell>
          <cell r="I11428">
            <v>-2482146</v>
          </cell>
        </row>
        <row r="11429">
          <cell r="H11429" t="str">
            <v>111415005</v>
          </cell>
          <cell r="I11429">
            <v>-30191525</v>
          </cell>
        </row>
        <row r="11430">
          <cell r="H11430" t="str">
            <v>112415005</v>
          </cell>
          <cell r="I11430">
            <v>-298802</v>
          </cell>
        </row>
        <row r="11431">
          <cell r="H11431" t="str">
            <v>114415005</v>
          </cell>
          <cell r="I11431">
            <v>-869365</v>
          </cell>
        </row>
        <row r="11432">
          <cell r="H11432" t="str">
            <v>10141500505</v>
          </cell>
          <cell r="I11432">
            <v>-309327760</v>
          </cell>
        </row>
        <row r="11433">
          <cell r="H11433" t="str">
            <v>10241500505</v>
          </cell>
          <cell r="I11433">
            <v>-8222303</v>
          </cell>
        </row>
        <row r="11434">
          <cell r="H11434" t="str">
            <v>10341500505</v>
          </cell>
          <cell r="I11434">
            <v>-781982</v>
          </cell>
        </row>
        <row r="11435">
          <cell r="H11435" t="str">
            <v>10541500505</v>
          </cell>
          <cell r="I11435">
            <v>-1729317</v>
          </cell>
        </row>
        <row r="11436">
          <cell r="H11436" t="str">
            <v>11041500505</v>
          </cell>
          <cell r="I11436">
            <v>-2408040</v>
          </cell>
        </row>
        <row r="11437">
          <cell r="H11437" t="str">
            <v>11141500505</v>
          </cell>
          <cell r="I11437">
            <v>-29790023</v>
          </cell>
        </row>
        <row r="11438">
          <cell r="H11438" t="str">
            <v>11241500505</v>
          </cell>
          <cell r="I11438">
            <v>-298802</v>
          </cell>
        </row>
        <row r="11439">
          <cell r="H11439" t="str">
            <v>11441500505</v>
          </cell>
          <cell r="I11439">
            <v>-868801</v>
          </cell>
        </row>
        <row r="11440">
          <cell r="H11440" t="str">
            <v>10141500510</v>
          </cell>
          <cell r="I11440">
            <v>-5968339</v>
          </cell>
        </row>
        <row r="11441">
          <cell r="H11441" t="str">
            <v>10241500510</v>
          </cell>
          <cell r="I11441">
            <v>-49014</v>
          </cell>
        </row>
        <row r="11442">
          <cell r="H11442" t="str">
            <v>10341500510</v>
          </cell>
          <cell r="I11442">
            <v>-2065</v>
          </cell>
        </row>
        <row r="11443">
          <cell r="H11443" t="str">
            <v>10541500510</v>
          </cell>
          <cell r="I11443">
            <v>-139631</v>
          </cell>
        </row>
        <row r="11444">
          <cell r="H11444" t="str">
            <v>11041500510</v>
          </cell>
          <cell r="I11444">
            <v>-74106</v>
          </cell>
        </row>
        <row r="11445">
          <cell r="H11445" t="str">
            <v>11141500510</v>
          </cell>
          <cell r="I11445">
            <v>-401502</v>
          </cell>
        </row>
        <row r="11446">
          <cell r="H11446" t="str">
            <v>11441500510</v>
          </cell>
          <cell r="I11446">
            <v>-564</v>
          </cell>
        </row>
        <row r="11447">
          <cell r="H11447" t="str">
            <v>101415010</v>
          </cell>
          <cell r="I11447">
            <v>-1916695642.4200001</v>
          </cell>
        </row>
        <row r="11448">
          <cell r="H11448" t="str">
            <v>102415010</v>
          </cell>
          <cell r="I11448">
            <v>-657958350</v>
          </cell>
        </row>
        <row r="11449">
          <cell r="H11449" t="str">
            <v>103415010</v>
          </cell>
          <cell r="I11449">
            <v>-201601905</v>
          </cell>
        </row>
        <row r="11450">
          <cell r="H11450" t="str">
            <v>104415010</v>
          </cell>
          <cell r="I11450">
            <v>-326957222</v>
          </cell>
        </row>
        <row r="11451">
          <cell r="H11451" t="str">
            <v>105415010</v>
          </cell>
          <cell r="I11451">
            <v>-204897700</v>
          </cell>
        </row>
        <row r="11452">
          <cell r="H11452" t="str">
            <v>107415010</v>
          </cell>
          <cell r="I11452">
            <v>-75388754</v>
          </cell>
        </row>
        <row r="11453">
          <cell r="H11453" t="str">
            <v>108415010</v>
          </cell>
          <cell r="I11453">
            <v>-275368559</v>
          </cell>
        </row>
        <row r="11454">
          <cell r="H11454" t="str">
            <v>109415010</v>
          </cell>
          <cell r="I11454">
            <v>-132805925</v>
          </cell>
        </row>
        <row r="11455">
          <cell r="H11455" t="str">
            <v>110415010</v>
          </cell>
          <cell r="I11455">
            <v>-367846442</v>
          </cell>
        </row>
        <row r="11456">
          <cell r="H11456" t="str">
            <v>111415010</v>
          </cell>
          <cell r="I11456">
            <v>-346648894</v>
          </cell>
        </row>
        <row r="11457">
          <cell r="H11457" t="str">
            <v>112415010</v>
          </cell>
          <cell r="I11457">
            <v>-164401143</v>
          </cell>
        </row>
        <row r="11458">
          <cell r="H11458" t="str">
            <v>113415010</v>
          </cell>
          <cell r="I11458">
            <v>-201456066</v>
          </cell>
        </row>
        <row r="11459">
          <cell r="H11459" t="str">
            <v>114415010</v>
          </cell>
          <cell r="I11459">
            <v>-175740836</v>
          </cell>
        </row>
        <row r="11460">
          <cell r="H11460" t="str">
            <v>10141501005</v>
          </cell>
          <cell r="I11460">
            <v>-1889270188.29</v>
          </cell>
        </row>
        <row r="11461">
          <cell r="H11461" t="str">
            <v>10241501005</v>
          </cell>
          <cell r="I11461">
            <v>-654896385</v>
          </cell>
        </row>
        <row r="11462">
          <cell r="H11462" t="str">
            <v>10341501005</v>
          </cell>
          <cell r="I11462">
            <v>-201790821</v>
          </cell>
        </row>
        <row r="11463">
          <cell r="H11463" t="str">
            <v>10441501005</v>
          </cell>
          <cell r="I11463">
            <v>-322461152</v>
          </cell>
        </row>
        <row r="11464">
          <cell r="H11464" t="str">
            <v>10541501005</v>
          </cell>
          <cell r="I11464">
            <v>-204007063</v>
          </cell>
        </row>
        <row r="11465">
          <cell r="H11465" t="str">
            <v>10741501005</v>
          </cell>
          <cell r="I11465">
            <v>-74616828</v>
          </cell>
        </row>
        <row r="11466">
          <cell r="H11466" t="str">
            <v>10841501005</v>
          </cell>
          <cell r="I11466">
            <v>-267109556</v>
          </cell>
        </row>
        <row r="11467">
          <cell r="H11467" t="str">
            <v>10941501005</v>
          </cell>
          <cell r="I11467">
            <v>-132230143</v>
          </cell>
        </row>
        <row r="11468">
          <cell r="H11468" t="str">
            <v>11041501005</v>
          </cell>
          <cell r="I11468">
            <v>-362565372</v>
          </cell>
        </row>
        <row r="11469">
          <cell r="H11469" t="str">
            <v>11141501005</v>
          </cell>
          <cell r="I11469">
            <v>-354289029</v>
          </cell>
        </row>
        <row r="11470">
          <cell r="H11470" t="str">
            <v>11241501005</v>
          </cell>
          <cell r="I11470">
            <v>-161520446</v>
          </cell>
        </row>
        <row r="11471">
          <cell r="H11471" t="str">
            <v>11341501005</v>
          </cell>
          <cell r="I11471">
            <v>-197165695</v>
          </cell>
        </row>
        <row r="11472">
          <cell r="H11472" t="str">
            <v>11441501005</v>
          </cell>
          <cell r="I11472">
            <v>-174765177</v>
          </cell>
        </row>
        <row r="11473">
          <cell r="H11473" t="str">
            <v>10141501010</v>
          </cell>
          <cell r="I11473">
            <v>-67063403.130000003</v>
          </cell>
        </row>
        <row r="11474">
          <cell r="H11474" t="str">
            <v>10241501010</v>
          </cell>
          <cell r="I11474">
            <v>-15365210</v>
          </cell>
        </row>
        <row r="11475">
          <cell r="H11475" t="str">
            <v>10341501010</v>
          </cell>
          <cell r="I11475">
            <v>-4522751</v>
          </cell>
        </row>
        <row r="11476">
          <cell r="H11476" t="str">
            <v>10441501010</v>
          </cell>
          <cell r="I11476">
            <v>-10700375</v>
          </cell>
        </row>
        <row r="11477">
          <cell r="H11477" t="str">
            <v>10541501010</v>
          </cell>
          <cell r="I11477">
            <v>-4604044</v>
          </cell>
        </row>
        <row r="11478">
          <cell r="H11478" t="str">
            <v>10741501010</v>
          </cell>
          <cell r="I11478">
            <v>-1905927</v>
          </cell>
        </row>
        <row r="11479">
          <cell r="H11479" t="str">
            <v>10841501010</v>
          </cell>
          <cell r="I11479">
            <v>-11338142</v>
          </cell>
        </row>
        <row r="11480">
          <cell r="H11480" t="str">
            <v>10941501010</v>
          </cell>
          <cell r="I11480">
            <v>-3506846</v>
          </cell>
        </row>
        <row r="11481">
          <cell r="H11481" t="str">
            <v>11041501010</v>
          </cell>
          <cell r="I11481">
            <v>-11465464</v>
          </cell>
        </row>
        <row r="11482">
          <cell r="H11482" t="str">
            <v>11141501010</v>
          </cell>
          <cell r="I11482">
            <v>-7075862</v>
          </cell>
        </row>
        <row r="11483">
          <cell r="H11483" t="str">
            <v>11241501010</v>
          </cell>
          <cell r="I11483">
            <v>-5407709</v>
          </cell>
        </row>
        <row r="11484">
          <cell r="H11484" t="str">
            <v>11341501010</v>
          </cell>
          <cell r="I11484">
            <v>-7821054</v>
          </cell>
        </row>
        <row r="11485">
          <cell r="H11485" t="str">
            <v>11441501010</v>
          </cell>
          <cell r="I11485">
            <v>-3542847</v>
          </cell>
        </row>
        <row r="11486">
          <cell r="H11486" t="str">
            <v>10141501095</v>
          </cell>
          <cell r="I11486">
            <v>39637949</v>
          </cell>
        </row>
        <row r="11487">
          <cell r="H11487" t="str">
            <v>10241501095</v>
          </cell>
          <cell r="I11487">
            <v>12303245</v>
          </cell>
        </row>
        <row r="11488">
          <cell r="H11488" t="str">
            <v>10341501095</v>
          </cell>
          <cell r="I11488">
            <v>4711667</v>
          </cell>
        </row>
        <row r="11489">
          <cell r="H11489" t="str">
            <v>10441501095</v>
          </cell>
          <cell r="I11489">
            <v>6204305</v>
          </cell>
        </row>
        <row r="11490">
          <cell r="H11490" t="str">
            <v>10541501095</v>
          </cell>
          <cell r="I11490">
            <v>3713407</v>
          </cell>
        </row>
        <row r="11491">
          <cell r="H11491" t="str">
            <v>10741501095</v>
          </cell>
          <cell r="I11491">
            <v>1134001</v>
          </cell>
        </row>
        <row r="11492">
          <cell r="H11492" t="str">
            <v>10841501095</v>
          </cell>
          <cell r="I11492">
            <v>3079139</v>
          </cell>
        </row>
        <row r="11493">
          <cell r="H11493" t="str">
            <v>10941501095</v>
          </cell>
          <cell r="I11493">
            <v>2931064</v>
          </cell>
        </row>
        <row r="11494">
          <cell r="H11494" t="str">
            <v>11041501095</v>
          </cell>
          <cell r="I11494">
            <v>6184394</v>
          </cell>
        </row>
        <row r="11495">
          <cell r="H11495" t="str">
            <v>11141501095</v>
          </cell>
          <cell r="I11495">
            <v>14715997</v>
          </cell>
        </row>
        <row r="11496">
          <cell r="H11496" t="str">
            <v>11241501095</v>
          </cell>
          <cell r="I11496">
            <v>2527012</v>
          </cell>
        </row>
        <row r="11497">
          <cell r="H11497" t="str">
            <v>11341501095</v>
          </cell>
          <cell r="I11497">
            <v>3530683</v>
          </cell>
        </row>
        <row r="11498">
          <cell r="H11498" t="str">
            <v>11441501095</v>
          </cell>
          <cell r="I11498">
            <v>2567188</v>
          </cell>
        </row>
        <row r="11499">
          <cell r="H11499" t="str">
            <v>101415016</v>
          </cell>
          <cell r="I11499">
            <v>-105361179.05</v>
          </cell>
        </row>
        <row r="11500">
          <cell r="H11500" t="str">
            <v>102415016</v>
          </cell>
          <cell r="I11500">
            <v>-67031619</v>
          </cell>
        </row>
        <row r="11501">
          <cell r="H11501" t="str">
            <v>103415016</v>
          </cell>
          <cell r="I11501">
            <v>-7565034</v>
          </cell>
        </row>
        <row r="11502">
          <cell r="H11502" t="str">
            <v>104415016</v>
          </cell>
          <cell r="I11502">
            <v>-365863</v>
          </cell>
        </row>
        <row r="11503">
          <cell r="H11503" t="str">
            <v>105415016</v>
          </cell>
          <cell r="I11503">
            <v>-22886266</v>
          </cell>
        </row>
        <row r="11504">
          <cell r="H11504" t="str">
            <v>107415016</v>
          </cell>
          <cell r="I11504">
            <v>-7567</v>
          </cell>
        </row>
        <row r="11505">
          <cell r="H11505" t="str">
            <v>108415016</v>
          </cell>
          <cell r="I11505">
            <v>-161528</v>
          </cell>
        </row>
        <row r="11506">
          <cell r="H11506" t="str">
            <v>109415016</v>
          </cell>
          <cell r="I11506">
            <v>390144</v>
          </cell>
        </row>
        <row r="11507">
          <cell r="H11507" t="str">
            <v>110415016</v>
          </cell>
          <cell r="I11507">
            <v>-20139056</v>
          </cell>
        </row>
        <row r="11508">
          <cell r="H11508" t="str">
            <v>111415016</v>
          </cell>
          <cell r="I11508">
            <v>-5747348</v>
          </cell>
        </row>
        <row r="11509">
          <cell r="H11509" t="str">
            <v>112415016</v>
          </cell>
          <cell r="I11509">
            <v>-11417322</v>
          </cell>
        </row>
        <row r="11510">
          <cell r="H11510" t="str">
            <v>113415016</v>
          </cell>
          <cell r="I11510">
            <v>-1142383</v>
          </cell>
        </row>
        <row r="11511">
          <cell r="H11511" t="str">
            <v>114415016</v>
          </cell>
          <cell r="I11511">
            <v>-10837250</v>
          </cell>
        </row>
        <row r="11512">
          <cell r="H11512" t="str">
            <v>685415016</v>
          </cell>
          <cell r="I11512">
            <v>-33712596</v>
          </cell>
        </row>
        <row r="11513">
          <cell r="H11513" t="str">
            <v>10141501605</v>
          </cell>
          <cell r="I11513">
            <v>-86251240.450000003</v>
          </cell>
        </row>
        <row r="11514">
          <cell r="H11514" t="str">
            <v>10241501605</v>
          </cell>
          <cell r="I11514">
            <v>-63959685</v>
          </cell>
        </row>
        <row r="11515">
          <cell r="H11515" t="str">
            <v>10341501605</v>
          </cell>
          <cell r="I11515">
            <v>-7181691</v>
          </cell>
        </row>
        <row r="11516">
          <cell r="H11516" t="str">
            <v>10441501605</v>
          </cell>
          <cell r="I11516">
            <v>-339650</v>
          </cell>
        </row>
        <row r="11517">
          <cell r="H11517" t="str">
            <v>10541501605</v>
          </cell>
          <cell r="I11517">
            <v>-22349849</v>
          </cell>
        </row>
        <row r="11518">
          <cell r="H11518" t="str">
            <v>10741501605</v>
          </cell>
          <cell r="I11518">
            <v>2389</v>
          </cell>
        </row>
        <row r="11519">
          <cell r="H11519" t="str">
            <v>10841501605</v>
          </cell>
          <cell r="I11519">
            <v>19501</v>
          </cell>
        </row>
        <row r="11520">
          <cell r="H11520" t="str">
            <v>10941501605</v>
          </cell>
          <cell r="I11520">
            <v>595168</v>
          </cell>
        </row>
        <row r="11521">
          <cell r="H11521" t="str">
            <v>11041501605</v>
          </cell>
          <cell r="I11521">
            <v>-18275097</v>
          </cell>
        </row>
        <row r="11522">
          <cell r="H11522" t="str">
            <v>11141501605</v>
          </cell>
          <cell r="I11522">
            <v>-4478499</v>
          </cell>
        </row>
        <row r="11523">
          <cell r="H11523" t="str">
            <v>11241501605</v>
          </cell>
          <cell r="I11523">
            <v>-10134924</v>
          </cell>
        </row>
        <row r="11524">
          <cell r="H11524" t="str">
            <v>11341501605</v>
          </cell>
          <cell r="I11524">
            <v>-814807</v>
          </cell>
        </row>
        <row r="11525">
          <cell r="H11525" t="str">
            <v>11441501605</v>
          </cell>
          <cell r="I11525">
            <v>-10538301</v>
          </cell>
        </row>
        <row r="11526">
          <cell r="H11526" t="str">
            <v>10141501610</v>
          </cell>
          <cell r="I11526">
            <v>-19109938.600000001</v>
          </cell>
        </row>
        <row r="11527">
          <cell r="H11527" t="str">
            <v>10241501610</v>
          </cell>
          <cell r="I11527">
            <v>-3071934</v>
          </cell>
        </row>
        <row r="11528">
          <cell r="H11528" t="str">
            <v>10341501610</v>
          </cell>
          <cell r="I11528">
            <v>-383343</v>
          </cell>
        </row>
        <row r="11529">
          <cell r="H11529" t="str">
            <v>10441501610</v>
          </cell>
          <cell r="I11529">
            <v>-26213</v>
          </cell>
        </row>
        <row r="11530">
          <cell r="H11530" t="str">
            <v>10541501610</v>
          </cell>
          <cell r="I11530">
            <v>-536417</v>
          </cell>
        </row>
        <row r="11531">
          <cell r="H11531" t="str">
            <v>10741501610</v>
          </cell>
          <cell r="I11531">
            <v>-9956</v>
          </cell>
        </row>
        <row r="11532">
          <cell r="H11532" t="str">
            <v>10841501610</v>
          </cell>
          <cell r="I11532">
            <v>-181029</v>
          </cell>
        </row>
        <row r="11533">
          <cell r="H11533" t="str">
            <v>10941501610</v>
          </cell>
          <cell r="I11533">
            <v>-205024</v>
          </cell>
        </row>
        <row r="11534">
          <cell r="H11534" t="str">
            <v>11041501610</v>
          </cell>
          <cell r="I11534">
            <v>-1863959</v>
          </cell>
        </row>
        <row r="11535">
          <cell r="H11535" t="str">
            <v>11141501610</v>
          </cell>
          <cell r="I11535">
            <v>-1268849</v>
          </cell>
        </row>
        <row r="11536">
          <cell r="H11536" t="str">
            <v>11241501610</v>
          </cell>
          <cell r="I11536">
            <v>-1282398</v>
          </cell>
        </row>
        <row r="11537">
          <cell r="H11537" t="str">
            <v>11341501610</v>
          </cell>
          <cell r="I11537">
            <v>-327576</v>
          </cell>
        </row>
        <row r="11538">
          <cell r="H11538" t="str">
            <v>11441501610</v>
          </cell>
          <cell r="I11538">
            <v>-298949</v>
          </cell>
        </row>
        <row r="11539">
          <cell r="H11539" t="str">
            <v>68541501620</v>
          </cell>
          <cell r="I11539">
            <v>-15170668</v>
          </cell>
        </row>
        <row r="11540">
          <cell r="H11540" t="str">
            <v>68541501621</v>
          </cell>
          <cell r="I11540">
            <v>-15170668</v>
          </cell>
        </row>
        <row r="11541">
          <cell r="H11541" t="str">
            <v>68541501622</v>
          </cell>
          <cell r="I11541">
            <v>-3371260</v>
          </cell>
        </row>
        <row r="11542">
          <cell r="H11542" t="str">
            <v>108415017</v>
          </cell>
          <cell r="I11542">
            <v>-1593</v>
          </cell>
        </row>
        <row r="11543">
          <cell r="H11543" t="str">
            <v>10841501710</v>
          </cell>
          <cell r="I11543">
            <v>-1593</v>
          </cell>
        </row>
        <row r="11544">
          <cell r="H11544" t="str">
            <v>68541504600008600029644</v>
          </cell>
          <cell r="I11544">
            <v>-73893956</v>
          </cell>
        </row>
        <row r="11545">
          <cell r="H11545" t="str">
            <v>68541504600008902030889</v>
          </cell>
          <cell r="I11545">
            <v>-528917</v>
          </cell>
        </row>
        <row r="11546">
          <cell r="H11546" t="str">
            <v>68541508300008001423837</v>
          </cell>
          <cell r="I11546">
            <v>-3514312.43</v>
          </cell>
        </row>
        <row r="11547">
          <cell r="H11547" t="str">
            <v>68541508300008001822815</v>
          </cell>
          <cell r="I11547">
            <v>-57461.57</v>
          </cell>
        </row>
        <row r="11548">
          <cell r="H11548" t="str">
            <v>68541508300008300383649</v>
          </cell>
          <cell r="I11548">
            <v>-1991500.41</v>
          </cell>
        </row>
        <row r="11549">
          <cell r="H11549" t="str">
            <v>101415098</v>
          </cell>
          <cell r="I11549">
            <v>-17953501</v>
          </cell>
        </row>
        <row r="11550">
          <cell r="H11550" t="str">
            <v>102415098</v>
          </cell>
          <cell r="I11550">
            <v>-11891436</v>
          </cell>
        </row>
        <row r="11551">
          <cell r="H11551" t="str">
            <v>103415098</v>
          </cell>
          <cell r="I11551">
            <v>-755731</v>
          </cell>
        </row>
        <row r="11552">
          <cell r="H11552" t="str">
            <v>104415098</v>
          </cell>
          <cell r="I11552">
            <v>-82580.17</v>
          </cell>
        </row>
        <row r="11553">
          <cell r="H11553" t="str">
            <v>105415098</v>
          </cell>
          <cell r="I11553">
            <v>-293024</v>
          </cell>
        </row>
        <row r="11554">
          <cell r="H11554" t="str">
            <v>109415098</v>
          </cell>
          <cell r="I11554">
            <v>-999396</v>
          </cell>
        </row>
        <row r="11555">
          <cell r="H11555" t="str">
            <v>111415098</v>
          </cell>
          <cell r="I11555">
            <v>-59043</v>
          </cell>
        </row>
        <row r="11556">
          <cell r="H11556" t="str">
            <v>113415098</v>
          </cell>
          <cell r="I11556">
            <v>-40685.81</v>
          </cell>
        </row>
        <row r="11557">
          <cell r="H11557" t="str">
            <v>685415098</v>
          </cell>
          <cell r="I11557">
            <v>-14418660.810000001</v>
          </cell>
        </row>
        <row r="11558">
          <cell r="H11558" t="str">
            <v>10941509810</v>
          </cell>
          <cell r="I11558">
            <v>-276265</v>
          </cell>
        </row>
        <row r="11559">
          <cell r="H11559" t="str">
            <v>10941509815</v>
          </cell>
          <cell r="I11559">
            <v>-721887</v>
          </cell>
        </row>
        <row r="11560">
          <cell r="H11560" t="str">
            <v>1014150982500008600029644</v>
          </cell>
          <cell r="I11560">
            <v>-17953501</v>
          </cell>
        </row>
        <row r="11561">
          <cell r="H11561" t="str">
            <v>1024150982500008000378008</v>
          </cell>
          <cell r="I11561">
            <v>-248795</v>
          </cell>
        </row>
        <row r="11562">
          <cell r="H11562" t="str">
            <v>1024150982500008600029644</v>
          </cell>
          <cell r="I11562">
            <v>-6206300</v>
          </cell>
        </row>
        <row r="11563">
          <cell r="H11563" t="str">
            <v>1024150982500008600030201</v>
          </cell>
          <cell r="I11563">
            <v>-4227147</v>
          </cell>
        </row>
        <row r="11564">
          <cell r="H11564" t="str">
            <v>1024150982500008600077389</v>
          </cell>
          <cell r="I11564">
            <v>-1209194</v>
          </cell>
        </row>
        <row r="11565">
          <cell r="H11565" t="str">
            <v>1034150982500008000378008</v>
          </cell>
          <cell r="I11565">
            <v>-755731</v>
          </cell>
        </row>
        <row r="11566">
          <cell r="H11566" t="str">
            <v>1044150982500008909039388</v>
          </cell>
          <cell r="I11566">
            <v>-82580.17</v>
          </cell>
        </row>
        <row r="11567">
          <cell r="H11567" t="str">
            <v>1054150982500008600029644</v>
          </cell>
          <cell r="I11567">
            <v>-293024</v>
          </cell>
        </row>
        <row r="11568">
          <cell r="H11568" t="str">
            <v>1094150982500008000378008</v>
          </cell>
          <cell r="I11568">
            <v>-1244</v>
          </cell>
        </row>
        <row r="11569">
          <cell r="H11569" t="str">
            <v>1114150982500008000378008</v>
          </cell>
          <cell r="I11569">
            <v>-59043</v>
          </cell>
        </row>
        <row r="11570">
          <cell r="H11570" t="str">
            <v>1134150982500008000378008</v>
          </cell>
          <cell r="I11570">
            <v>-28866</v>
          </cell>
        </row>
        <row r="11571">
          <cell r="H11571" t="str">
            <v>1134150982500008600029621</v>
          </cell>
          <cell r="I11571">
            <v>-11819.81</v>
          </cell>
        </row>
        <row r="11572">
          <cell r="H11572" t="str">
            <v>6854150982500008600029644</v>
          </cell>
          <cell r="I11572">
            <v>-11610965</v>
          </cell>
        </row>
        <row r="11573">
          <cell r="H11573" t="str">
            <v>6854150982500008600030201</v>
          </cell>
          <cell r="I11573">
            <v>-2601636</v>
          </cell>
        </row>
        <row r="11574">
          <cell r="H11574" t="str">
            <v>6854150982500008600343137</v>
          </cell>
          <cell r="I11574">
            <v>-206059.81</v>
          </cell>
        </row>
        <row r="11575">
          <cell r="H11575" t="str">
            <v>1024180</v>
          </cell>
          <cell r="I11575">
            <v>-1139379</v>
          </cell>
        </row>
        <row r="11576">
          <cell r="H11576" t="str">
            <v>1034180</v>
          </cell>
          <cell r="I11576">
            <v>-3224956</v>
          </cell>
        </row>
        <row r="11577">
          <cell r="H11577" t="str">
            <v>1054180</v>
          </cell>
          <cell r="I11577">
            <v>-14848</v>
          </cell>
        </row>
        <row r="11578">
          <cell r="H11578" t="str">
            <v>1094180</v>
          </cell>
          <cell r="I11578">
            <v>-23243</v>
          </cell>
        </row>
        <row r="11579">
          <cell r="H11579" t="str">
            <v>1114180</v>
          </cell>
          <cell r="I11579">
            <v>-4121291</v>
          </cell>
        </row>
        <row r="11580">
          <cell r="H11580" t="str">
            <v>102418016</v>
          </cell>
          <cell r="I11580">
            <v>-1139379</v>
          </cell>
        </row>
        <row r="11581">
          <cell r="H11581" t="str">
            <v>103418016</v>
          </cell>
          <cell r="I11581">
            <v>-3224956</v>
          </cell>
        </row>
        <row r="11582">
          <cell r="H11582" t="str">
            <v>109418016</v>
          </cell>
          <cell r="I11582">
            <v>-23243</v>
          </cell>
        </row>
        <row r="11583">
          <cell r="H11583" t="str">
            <v>111418016</v>
          </cell>
          <cell r="I11583">
            <v>-43069</v>
          </cell>
        </row>
        <row r="11584">
          <cell r="H11584" t="str">
            <v>10241801605</v>
          </cell>
          <cell r="I11584">
            <v>-1139379</v>
          </cell>
        </row>
        <row r="11585">
          <cell r="H11585" t="str">
            <v>10341801605</v>
          </cell>
          <cell r="I11585">
            <v>-3209994</v>
          </cell>
        </row>
        <row r="11586">
          <cell r="H11586" t="str">
            <v>10341801625</v>
          </cell>
          <cell r="I11586">
            <v>-14962</v>
          </cell>
        </row>
        <row r="11587">
          <cell r="H11587" t="str">
            <v>10941801625</v>
          </cell>
          <cell r="I11587">
            <v>-23243</v>
          </cell>
        </row>
        <row r="11588">
          <cell r="H11588" t="str">
            <v>11141801625</v>
          </cell>
          <cell r="I11588">
            <v>-43069</v>
          </cell>
        </row>
        <row r="11589">
          <cell r="H11589" t="str">
            <v>105418018</v>
          </cell>
          <cell r="I11589">
            <v>-14848</v>
          </cell>
        </row>
        <row r="11590">
          <cell r="H11590" t="str">
            <v>111418018</v>
          </cell>
          <cell r="I11590">
            <v>-4078222</v>
          </cell>
        </row>
        <row r="11591">
          <cell r="H11591" t="str">
            <v>10541801810</v>
          </cell>
          <cell r="I11591">
            <v>-14848</v>
          </cell>
        </row>
        <row r="11592">
          <cell r="H11592" t="str">
            <v>11141801810</v>
          </cell>
          <cell r="I11592">
            <v>-4078222</v>
          </cell>
        </row>
        <row r="11593">
          <cell r="H11593" t="str">
            <v>10142</v>
          </cell>
          <cell r="I11593">
            <v>-104220201.11</v>
          </cell>
        </row>
        <row r="11594">
          <cell r="H11594" t="str">
            <v>10242</v>
          </cell>
          <cell r="I11594">
            <v>-17048540</v>
          </cell>
        </row>
        <row r="11595">
          <cell r="H11595" t="str">
            <v>10342</v>
          </cell>
          <cell r="I11595">
            <v>-6937603.5199999996</v>
          </cell>
        </row>
        <row r="11596">
          <cell r="H11596" t="str">
            <v>10442</v>
          </cell>
          <cell r="I11596">
            <v>-16807090.699999999</v>
          </cell>
        </row>
        <row r="11597">
          <cell r="H11597" t="str">
            <v>10542</v>
          </cell>
          <cell r="I11597">
            <v>-10430083.92</v>
          </cell>
        </row>
        <row r="11598">
          <cell r="H11598" t="str">
            <v>10742</v>
          </cell>
          <cell r="I11598">
            <v>-4097777.15</v>
          </cell>
        </row>
        <row r="11599">
          <cell r="H11599" t="str">
            <v>10842</v>
          </cell>
          <cell r="I11599">
            <v>-8518413.1999999993</v>
          </cell>
        </row>
        <row r="11600">
          <cell r="H11600" t="str">
            <v>10942</v>
          </cell>
          <cell r="I11600">
            <v>-6629836</v>
          </cell>
        </row>
        <row r="11601">
          <cell r="H11601" t="str">
            <v>11042</v>
          </cell>
          <cell r="I11601">
            <v>-8121018.2599999998</v>
          </cell>
        </row>
        <row r="11602">
          <cell r="H11602" t="str">
            <v>11142</v>
          </cell>
          <cell r="I11602">
            <v>-24909210.100000001</v>
          </cell>
        </row>
        <row r="11603">
          <cell r="H11603" t="str">
            <v>11242</v>
          </cell>
          <cell r="I11603">
            <v>-8789349.5999999996</v>
          </cell>
        </row>
        <row r="11604">
          <cell r="H11604" t="str">
            <v>11342</v>
          </cell>
          <cell r="I11604">
            <v>-7228941</v>
          </cell>
        </row>
        <row r="11605">
          <cell r="H11605" t="str">
            <v>11442</v>
          </cell>
          <cell r="I11605">
            <v>-5843354</v>
          </cell>
        </row>
        <row r="11606">
          <cell r="H11606" t="str">
            <v>68542</v>
          </cell>
          <cell r="I11606">
            <v>-6300870</v>
          </cell>
        </row>
        <row r="11607">
          <cell r="H11607" t="str">
            <v>1014210</v>
          </cell>
          <cell r="I11607">
            <v>-3381000</v>
          </cell>
        </row>
        <row r="11608">
          <cell r="H11608" t="str">
            <v>1024210</v>
          </cell>
          <cell r="I11608">
            <v>-2196000</v>
          </cell>
        </row>
        <row r="11609">
          <cell r="H11609" t="str">
            <v>1044210</v>
          </cell>
          <cell r="I11609">
            <v>-437000</v>
          </cell>
        </row>
        <row r="11610">
          <cell r="H11610" t="str">
            <v>1074210</v>
          </cell>
          <cell r="I11610">
            <v>-161400</v>
          </cell>
        </row>
        <row r="11611">
          <cell r="H11611" t="str">
            <v>1084210</v>
          </cell>
          <cell r="I11611">
            <v>-3212970</v>
          </cell>
        </row>
        <row r="11612">
          <cell r="H11612" t="str">
            <v>1114210</v>
          </cell>
          <cell r="I11612">
            <v>-2874700</v>
          </cell>
        </row>
        <row r="11613">
          <cell r="H11613" t="str">
            <v>1134210</v>
          </cell>
          <cell r="I11613">
            <v>-12709</v>
          </cell>
        </row>
        <row r="11614">
          <cell r="H11614" t="str">
            <v>6854210</v>
          </cell>
          <cell r="I11614">
            <v>-316212</v>
          </cell>
        </row>
        <row r="11615">
          <cell r="H11615" t="str">
            <v>101421098</v>
          </cell>
          <cell r="I11615">
            <v>-3381000</v>
          </cell>
        </row>
        <row r="11616">
          <cell r="H11616" t="str">
            <v>102421098</v>
          </cell>
          <cell r="I11616">
            <v>-2196000</v>
          </cell>
        </row>
        <row r="11617">
          <cell r="H11617" t="str">
            <v>104421098</v>
          </cell>
          <cell r="I11617">
            <v>-437000</v>
          </cell>
        </row>
        <row r="11618">
          <cell r="H11618" t="str">
            <v>107421098</v>
          </cell>
          <cell r="I11618">
            <v>-161400</v>
          </cell>
        </row>
        <row r="11619">
          <cell r="H11619" t="str">
            <v>108421098</v>
          </cell>
          <cell r="I11619">
            <v>-3212970</v>
          </cell>
        </row>
        <row r="11620">
          <cell r="H11620" t="str">
            <v>111421098</v>
          </cell>
          <cell r="I11620">
            <v>-2874700</v>
          </cell>
        </row>
        <row r="11621">
          <cell r="H11621" t="str">
            <v>113421098</v>
          </cell>
          <cell r="I11621">
            <v>-12709</v>
          </cell>
        </row>
        <row r="11622">
          <cell r="H11622" t="str">
            <v>685421098</v>
          </cell>
          <cell r="I11622">
            <v>-316212</v>
          </cell>
        </row>
        <row r="11623">
          <cell r="H11623" t="str">
            <v>1084210980500000003045047</v>
          </cell>
          <cell r="I11623">
            <v>-3212970</v>
          </cell>
        </row>
        <row r="11624">
          <cell r="H11624" t="str">
            <v>1134210980500000026423730</v>
          </cell>
          <cell r="I11624">
            <v>-12709</v>
          </cell>
        </row>
        <row r="11625">
          <cell r="H11625" t="str">
            <v>6854210980500008600241518</v>
          </cell>
          <cell r="I11625">
            <v>-316212</v>
          </cell>
        </row>
        <row r="11626">
          <cell r="H11626" t="str">
            <v>1014210981000008911800091</v>
          </cell>
          <cell r="I11626">
            <v>-3381000</v>
          </cell>
        </row>
        <row r="11627">
          <cell r="H11627" t="str">
            <v>1024210981000008911800770</v>
          </cell>
          <cell r="I11627">
            <v>-2196000</v>
          </cell>
        </row>
        <row r="11628">
          <cell r="H11628" t="str">
            <v>1044210981000008911181199</v>
          </cell>
          <cell r="I11628">
            <v>-437000</v>
          </cell>
        </row>
        <row r="11629">
          <cell r="H11629" t="str">
            <v>1074210981000008911801833</v>
          </cell>
          <cell r="I11629">
            <v>-161400</v>
          </cell>
        </row>
        <row r="11630">
          <cell r="H11630" t="str">
            <v>1114210981000008911800779</v>
          </cell>
          <cell r="I11630">
            <v>-2874700</v>
          </cell>
        </row>
        <row r="11631">
          <cell r="H11631" t="str">
            <v>1014220</v>
          </cell>
          <cell r="I11631">
            <v>-1775457</v>
          </cell>
        </row>
        <row r="11632">
          <cell r="H11632" t="str">
            <v>1024220</v>
          </cell>
          <cell r="I11632">
            <v>-263636</v>
          </cell>
        </row>
        <row r="11633">
          <cell r="H11633" t="str">
            <v>1074220</v>
          </cell>
          <cell r="I11633">
            <v>-1526400</v>
          </cell>
        </row>
        <row r="11634">
          <cell r="H11634" t="str">
            <v>6854220</v>
          </cell>
          <cell r="I11634">
            <v>-2672764</v>
          </cell>
        </row>
        <row r="11635">
          <cell r="H11635" t="str">
            <v>101422010</v>
          </cell>
          <cell r="I11635">
            <v>-1775457</v>
          </cell>
        </row>
        <row r="11636">
          <cell r="H11636" t="str">
            <v>102422010</v>
          </cell>
          <cell r="I11636">
            <v>-263636</v>
          </cell>
        </row>
        <row r="11637">
          <cell r="H11637" t="str">
            <v>107422010</v>
          </cell>
          <cell r="I11637">
            <v>-1526400</v>
          </cell>
        </row>
        <row r="11638">
          <cell r="H11638" t="str">
            <v>685422010</v>
          </cell>
          <cell r="I11638">
            <v>-2672764</v>
          </cell>
        </row>
        <row r="11639">
          <cell r="H11639" t="str">
            <v>10742201005</v>
          </cell>
          <cell r="I11639">
            <v>-1526400</v>
          </cell>
        </row>
        <row r="11640">
          <cell r="H11640" t="str">
            <v>68542201005</v>
          </cell>
          <cell r="I11640">
            <v>-2672764</v>
          </cell>
        </row>
        <row r="11641">
          <cell r="H11641" t="str">
            <v>10142201010</v>
          </cell>
          <cell r="I11641">
            <v>-1775457</v>
          </cell>
        </row>
        <row r="11642">
          <cell r="H11642" t="str">
            <v>10242201010</v>
          </cell>
          <cell r="I11642">
            <v>-263636</v>
          </cell>
        </row>
        <row r="11643">
          <cell r="H11643" t="str">
            <v>1014225</v>
          </cell>
          <cell r="I11643">
            <v>-4709745</v>
          </cell>
        </row>
        <row r="11644">
          <cell r="H11644" t="str">
            <v>1024225</v>
          </cell>
          <cell r="I11644">
            <v>-4612083</v>
          </cell>
        </row>
        <row r="11645">
          <cell r="H11645" t="str">
            <v>1034225</v>
          </cell>
          <cell r="I11645">
            <v>-2777792</v>
          </cell>
        </row>
        <row r="11646">
          <cell r="H11646" t="str">
            <v>1044225</v>
          </cell>
          <cell r="I11646">
            <v>-2809727</v>
          </cell>
        </row>
        <row r="11647">
          <cell r="H11647" t="str">
            <v>1054225</v>
          </cell>
          <cell r="I11647">
            <v>-3406008</v>
          </cell>
        </row>
        <row r="11648">
          <cell r="H11648" t="str">
            <v>1074225</v>
          </cell>
          <cell r="I11648">
            <v>-778255</v>
          </cell>
        </row>
        <row r="11649">
          <cell r="H11649" t="str">
            <v>1084225</v>
          </cell>
          <cell r="I11649">
            <v>-1348345</v>
          </cell>
        </row>
        <row r="11650">
          <cell r="H11650" t="str">
            <v>1094225</v>
          </cell>
          <cell r="I11650">
            <v>-2456420</v>
          </cell>
        </row>
        <row r="11651">
          <cell r="H11651" t="str">
            <v>1104225</v>
          </cell>
          <cell r="I11651">
            <v>-1671238</v>
          </cell>
        </row>
        <row r="11652">
          <cell r="H11652" t="str">
            <v>1114225</v>
          </cell>
          <cell r="I11652">
            <v>-1629672</v>
          </cell>
        </row>
        <row r="11653">
          <cell r="H11653" t="str">
            <v>1124225</v>
          </cell>
          <cell r="I11653">
            <v>-1096924</v>
          </cell>
        </row>
        <row r="11654">
          <cell r="H11654" t="str">
            <v>1134225</v>
          </cell>
          <cell r="I11654">
            <v>-2220207</v>
          </cell>
        </row>
        <row r="11655">
          <cell r="H11655" t="str">
            <v>1144225</v>
          </cell>
          <cell r="I11655">
            <v>-2274614</v>
          </cell>
        </row>
        <row r="11656">
          <cell r="H11656" t="str">
            <v>6854225</v>
          </cell>
          <cell r="I11656">
            <v>-3311890</v>
          </cell>
        </row>
        <row r="11657">
          <cell r="H11657" t="str">
            <v>101422515</v>
          </cell>
          <cell r="I11657">
            <v>-4709745</v>
          </cell>
        </row>
        <row r="11658">
          <cell r="H11658" t="str">
            <v>102422515</v>
          </cell>
          <cell r="I11658">
            <v>-4612083</v>
          </cell>
        </row>
        <row r="11659">
          <cell r="H11659" t="str">
            <v>103422515</v>
          </cell>
          <cell r="I11659">
            <v>-2777792</v>
          </cell>
        </row>
        <row r="11660">
          <cell r="H11660" t="str">
            <v>104422515</v>
          </cell>
          <cell r="I11660">
            <v>-2809727</v>
          </cell>
        </row>
        <row r="11661">
          <cell r="H11661" t="str">
            <v>105422515</v>
          </cell>
          <cell r="I11661">
            <v>-3406008</v>
          </cell>
        </row>
        <row r="11662">
          <cell r="H11662" t="str">
            <v>107422515</v>
          </cell>
          <cell r="I11662">
            <v>-778255</v>
          </cell>
        </row>
        <row r="11663">
          <cell r="H11663" t="str">
            <v>108422515</v>
          </cell>
          <cell r="I11663">
            <v>-1348345</v>
          </cell>
        </row>
        <row r="11664">
          <cell r="H11664" t="str">
            <v>109422515</v>
          </cell>
          <cell r="I11664">
            <v>-2456420</v>
          </cell>
        </row>
        <row r="11665">
          <cell r="H11665" t="str">
            <v>110422515</v>
          </cell>
          <cell r="I11665">
            <v>-1671238</v>
          </cell>
        </row>
        <row r="11666">
          <cell r="H11666" t="str">
            <v>111422515</v>
          </cell>
          <cell r="I11666">
            <v>-1629672</v>
          </cell>
        </row>
        <row r="11667">
          <cell r="H11667" t="str">
            <v>112422515</v>
          </cell>
          <cell r="I11667">
            <v>-1096924</v>
          </cell>
        </row>
        <row r="11668">
          <cell r="H11668" t="str">
            <v>113422515</v>
          </cell>
          <cell r="I11668">
            <v>-2220207</v>
          </cell>
        </row>
        <row r="11669">
          <cell r="H11669" t="str">
            <v>114422515</v>
          </cell>
          <cell r="I11669">
            <v>-2274614</v>
          </cell>
        </row>
        <row r="11670">
          <cell r="H11670" t="str">
            <v>10142251505</v>
          </cell>
          <cell r="I11670">
            <v>-4709745</v>
          </cell>
        </row>
        <row r="11671">
          <cell r="H11671" t="str">
            <v>10242251505</v>
          </cell>
          <cell r="I11671">
            <v>-4612083</v>
          </cell>
        </row>
        <row r="11672">
          <cell r="H11672" t="str">
            <v>10342251505</v>
          </cell>
          <cell r="I11672">
            <v>-2777792</v>
          </cell>
        </row>
        <row r="11673">
          <cell r="H11673" t="str">
            <v>10442251505</v>
          </cell>
          <cell r="I11673">
            <v>-2809727</v>
          </cell>
        </row>
        <row r="11674">
          <cell r="H11674" t="str">
            <v>10542251505</v>
          </cell>
          <cell r="I11674">
            <v>-3406008</v>
          </cell>
        </row>
        <row r="11675">
          <cell r="H11675" t="str">
            <v>10742251505</v>
          </cell>
          <cell r="I11675">
            <v>-778255</v>
          </cell>
        </row>
        <row r="11676">
          <cell r="H11676" t="str">
            <v>10842251505</v>
          </cell>
          <cell r="I11676">
            <v>-1348345</v>
          </cell>
        </row>
        <row r="11677">
          <cell r="H11677" t="str">
            <v>10942251505</v>
          </cell>
          <cell r="I11677">
            <v>-2456420</v>
          </cell>
        </row>
        <row r="11678">
          <cell r="H11678" t="str">
            <v>11042251505</v>
          </cell>
          <cell r="I11678">
            <v>-1671238</v>
          </cell>
        </row>
        <row r="11679">
          <cell r="H11679" t="str">
            <v>11142251505</v>
          </cell>
          <cell r="I11679">
            <v>-1629672</v>
          </cell>
        </row>
        <row r="11680">
          <cell r="H11680" t="str">
            <v>11242251505</v>
          </cell>
          <cell r="I11680">
            <v>-1096924</v>
          </cell>
        </row>
        <row r="11681">
          <cell r="H11681" t="str">
            <v>11342251505</v>
          </cell>
          <cell r="I11681">
            <v>-2220207</v>
          </cell>
        </row>
        <row r="11682">
          <cell r="H11682" t="str">
            <v>11442251505</v>
          </cell>
          <cell r="I11682">
            <v>-2274614</v>
          </cell>
        </row>
        <row r="11683">
          <cell r="H11683" t="str">
            <v>68542252500008600284155</v>
          </cell>
          <cell r="I11683">
            <v>-3311890</v>
          </cell>
        </row>
        <row r="11684">
          <cell r="H11684" t="str">
            <v>1014235</v>
          </cell>
          <cell r="I11684">
            <v>-27506278</v>
          </cell>
        </row>
        <row r="11685">
          <cell r="H11685" t="str">
            <v>1024235</v>
          </cell>
          <cell r="I11685">
            <v>-5960100</v>
          </cell>
        </row>
        <row r="11686">
          <cell r="H11686" t="str">
            <v>1034235</v>
          </cell>
          <cell r="I11686">
            <v>-945240</v>
          </cell>
        </row>
        <row r="11687">
          <cell r="H11687" t="str">
            <v>1044235</v>
          </cell>
          <cell r="I11687">
            <v>-5304530</v>
          </cell>
        </row>
        <row r="11688">
          <cell r="H11688" t="str">
            <v>1054235</v>
          </cell>
          <cell r="I11688">
            <v>-4858151</v>
          </cell>
        </row>
        <row r="11689">
          <cell r="H11689" t="str">
            <v>1074235</v>
          </cell>
          <cell r="I11689">
            <v>-1229405</v>
          </cell>
        </row>
        <row r="11690">
          <cell r="H11690" t="str">
            <v>1084235</v>
          </cell>
          <cell r="I11690">
            <v>-424900</v>
          </cell>
        </row>
        <row r="11691">
          <cell r="H11691" t="str">
            <v>1094235</v>
          </cell>
          <cell r="I11691">
            <v>-474500</v>
          </cell>
        </row>
        <row r="11692">
          <cell r="H11692" t="str">
            <v>1104235</v>
          </cell>
          <cell r="I11692">
            <v>-5367943</v>
          </cell>
        </row>
        <row r="11693">
          <cell r="H11693" t="str">
            <v>1114235</v>
          </cell>
          <cell r="I11693">
            <v>-5004873</v>
          </cell>
        </row>
        <row r="11694">
          <cell r="H11694" t="str">
            <v>1124235</v>
          </cell>
          <cell r="I11694">
            <v>-4948939</v>
          </cell>
        </row>
        <row r="11695">
          <cell r="H11695" t="str">
            <v>1134235</v>
          </cell>
          <cell r="I11695">
            <v>-2065300</v>
          </cell>
        </row>
        <row r="11696">
          <cell r="H11696" t="str">
            <v>1144235</v>
          </cell>
          <cell r="I11696">
            <v>-3135555</v>
          </cell>
        </row>
        <row r="11697">
          <cell r="H11697" t="str">
            <v>101423595</v>
          </cell>
          <cell r="I11697">
            <v>-27506278</v>
          </cell>
        </row>
        <row r="11698">
          <cell r="H11698" t="str">
            <v>102423595</v>
          </cell>
          <cell r="I11698">
            <v>-5960100</v>
          </cell>
        </row>
        <row r="11699">
          <cell r="H11699" t="str">
            <v>103423595</v>
          </cell>
          <cell r="I11699">
            <v>-945240</v>
          </cell>
        </row>
        <row r="11700">
          <cell r="H11700" t="str">
            <v>104423595</v>
          </cell>
          <cell r="I11700">
            <v>-5304530</v>
          </cell>
        </row>
        <row r="11701">
          <cell r="H11701" t="str">
            <v>105423595</v>
          </cell>
          <cell r="I11701">
            <v>-4858151</v>
          </cell>
        </row>
        <row r="11702">
          <cell r="H11702" t="str">
            <v>107423595</v>
          </cell>
          <cell r="I11702">
            <v>-1229405</v>
          </cell>
        </row>
        <row r="11703">
          <cell r="H11703" t="str">
            <v>108423595</v>
          </cell>
          <cell r="I11703">
            <v>-424900</v>
          </cell>
        </row>
        <row r="11704">
          <cell r="H11704" t="str">
            <v>109423595</v>
          </cell>
          <cell r="I11704">
            <v>-474500</v>
          </cell>
        </row>
        <row r="11705">
          <cell r="H11705" t="str">
            <v>110423595</v>
          </cell>
          <cell r="I11705">
            <v>-5367943</v>
          </cell>
        </row>
        <row r="11706">
          <cell r="H11706" t="str">
            <v>111423595</v>
          </cell>
          <cell r="I11706">
            <v>-5004873</v>
          </cell>
        </row>
        <row r="11707">
          <cell r="H11707" t="str">
            <v>112423595</v>
          </cell>
          <cell r="I11707">
            <v>-4948939</v>
          </cell>
        </row>
        <row r="11708">
          <cell r="H11708" t="str">
            <v>113423595</v>
          </cell>
          <cell r="I11708">
            <v>-2065300</v>
          </cell>
        </row>
        <row r="11709">
          <cell r="H11709" t="str">
            <v>114423595</v>
          </cell>
          <cell r="I11709">
            <v>-3135555</v>
          </cell>
        </row>
        <row r="11710">
          <cell r="H11710" t="str">
            <v>10142359510</v>
          </cell>
          <cell r="I11710">
            <v>-2839000</v>
          </cell>
        </row>
        <row r="11711">
          <cell r="H11711" t="str">
            <v>10242359510</v>
          </cell>
          <cell r="I11711">
            <v>-1599448</v>
          </cell>
        </row>
        <row r="11712">
          <cell r="H11712" t="str">
            <v>10342359510</v>
          </cell>
          <cell r="I11712">
            <v>-480440</v>
          </cell>
        </row>
        <row r="11713">
          <cell r="H11713" t="str">
            <v>10442359510</v>
          </cell>
          <cell r="I11713">
            <v>-619000</v>
          </cell>
        </row>
        <row r="11714">
          <cell r="H11714" t="str">
            <v>10542359510</v>
          </cell>
          <cell r="I11714">
            <v>-461000</v>
          </cell>
        </row>
        <row r="11715">
          <cell r="H11715" t="str">
            <v>10742359510</v>
          </cell>
          <cell r="I11715">
            <v>-139000</v>
          </cell>
        </row>
        <row r="11716">
          <cell r="H11716" t="str">
            <v>10842359510</v>
          </cell>
          <cell r="I11716">
            <v>-260000</v>
          </cell>
        </row>
        <row r="11717">
          <cell r="H11717" t="str">
            <v>10942359510</v>
          </cell>
          <cell r="I11717">
            <v>-254000</v>
          </cell>
        </row>
        <row r="11718">
          <cell r="H11718" t="str">
            <v>11042359510</v>
          </cell>
          <cell r="I11718">
            <v>-408000</v>
          </cell>
        </row>
        <row r="11719">
          <cell r="H11719" t="str">
            <v>11142359510</v>
          </cell>
          <cell r="I11719">
            <v>-271000</v>
          </cell>
        </row>
        <row r="11720">
          <cell r="H11720" t="str">
            <v>11242359510</v>
          </cell>
          <cell r="I11720">
            <v>-216000</v>
          </cell>
        </row>
        <row r="11721">
          <cell r="H11721" t="str">
            <v>11342359510</v>
          </cell>
          <cell r="I11721">
            <v>-202000</v>
          </cell>
        </row>
        <row r="11722">
          <cell r="H11722" t="str">
            <v>11442359510</v>
          </cell>
          <cell r="I11722">
            <v>-139000</v>
          </cell>
        </row>
        <row r="11723">
          <cell r="H11723" t="str">
            <v>10142359515</v>
          </cell>
          <cell r="I11723">
            <v>-785600</v>
          </cell>
        </row>
        <row r="11724">
          <cell r="H11724" t="str">
            <v>10242359515</v>
          </cell>
          <cell r="I11724">
            <v>-195400</v>
          </cell>
        </row>
        <row r="11725">
          <cell r="H11725" t="str">
            <v>10342359515</v>
          </cell>
          <cell r="I11725">
            <v>-12300</v>
          </cell>
        </row>
        <row r="11726">
          <cell r="H11726" t="str">
            <v>10542359515</v>
          </cell>
          <cell r="I11726">
            <v>-7000</v>
          </cell>
        </row>
        <row r="11727">
          <cell r="H11727" t="str">
            <v>10942359515</v>
          </cell>
          <cell r="I11727">
            <v>-10500</v>
          </cell>
        </row>
        <row r="11728">
          <cell r="H11728" t="str">
            <v>11042359515</v>
          </cell>
          <cell r="I11728">
            <v>-85383</v>
          </cell>
        </row>
        <row r="11729">
          <cell r="H11729" t="str">
            <v>11142359515</v>
          </cell>
          <cell r="I11729">
            <v>-56300</v>
          </cell>
        </row>
        <row r="11730">
          <cell r="H11730" t="str">
            <v>10142359520</v>
          </cell>
          <cell r="I11730">
            <v>-19619378</v>
          </cell>
        </row>
        <row r="11731">
          <cell r="H11731" t="str">
            <v>10242359520</v>
          </cell>
          <cell r="I11731">
            <v>-3129429</v>
          </cell>
        </row>
        <row r="11732">
          <cell r="H11732" t="str">
            <v>10442359520</v>
          </cell>
          <cell r="I11732">
            <v>-4398030</v>
          </cell>
        </row>
        <row r="11733">
          <cell r="H11733" t="str">
            <v>10542359520</v>
          </cell>
          <cell r="I11733">
            <v>-3985065</v>
          </cell>
        </row>
        <row r="11734">
          <cell r="H11734" t="str">
            <v>10742359520</v>
          </cell>
          <cell r="I11734">
            <v>-1035405</v>
          </cell>
        </row>
        <row r="11735">
          <cell r="H11735" t="str">
            <v>11042359520</v>
          </cell>
          <cell r="I11735">
            <v>-3567060</v>
          </cell>
        </row>
        <row r="11736">
          <cell r="H11736" t="str">
            <v>11142359520</v>
          </cell>
          <cell r="I11736">
            <v>-3972573</v>
          </cell>
        </row>
        <row r="11737">
          <cell r="H11737" t="str">
            <v>11242359520</v>
          </cell>
          <cell r="I11737">
            <v>-4498939</v>
          </cell>
        </row>
        <row r="11738">
          <cell r="H11738" t="str">
            <v>11342359520</v>
          </cell>
          <cell r="I11738">
            <v>-1675800</v>
          </cell>
        </row>
        <row r="11739">
          <cell r="H11739" t="str">
            <v>11442359520</v>
          </cell>
          <cell r="I11739">
            <v>-2519055</v>
          </cell>
        </row>
        <row r="11740">
          <cell r="H11740" t="str">
            <v>10142359525</v>
          </cell>
          <cell r="I11740">
            <v>-3362300</v>
          </cell>
        </row>
        <row r="11741">
          <cell r="H11741" t="str">
            <v>10242359525</v>
          </cell>
          <cell r="I11741">
            <v>-322500</v>
          </cell>
        </row>
        <row r="11742">
          <cell r="H11742" t="str">
            <v>10342359525</v>
          </cell>
          <cell r="I11742">
            <v>-42500</v>
          </cell>
        </row>
        <row r="11743">
          <cell r="H11743" t="str">
            <v>10442359525</v>
          </cell>
          <cell r="I11743">
            <v>-42500</v>
          </cell>
        </row>
        <row r="11744">
          <cell r="H11744" t="str">
            <v>10542359525</v>
          </cell>
          <cell r="I11744">
            <v>-150086</v>
          </cell>
        </row>
        <row r="11745">
          <cell r="H11745" t="str">
            <v>10742359525</v>
          </cell>
          <cell r="I11745">
            <v>-15000</v>
          </cell>
        </row>
        <row r="11746">
          <cell r="H11746" t="str">
            <v>10842359525</v>
          </cell>
          <cell r="I11746">
            <v>-54900</v>
          </cell>
        </row>
        <row r="11747">
          <cell r="H11747" t="str">
            <v>10942359525</v>
          </cell>
          <cell r="I11747">
            <v>-50000</v>
          </cell>
        </row>
        <row r="11748">
          <cell r="H11748" t="str">
            <v>11042359525</v>
          </cell>
          <cell r="I11748">
            <v>-987500</v>
          </cell>
        </row>
        <row r="11749">
          <cell r="H11749" t="str">
            <v>11142359525</v>
          </cell>
          <cell r="I11749">
            <v>-410000</v>
          </cell>
        </row>
        <row r="11750">
          <cell r="H11750" t="str">
            <v>11242359525</v>
          </cell>
          <cell r="I11750">
            <v>-94000</v>
          </cell>
        </row>
        <row r="11751">
          <cell r="H11751" t="str">
            <v>11342359525</v>
          </cell>
          <cell r="I11751">
            <v>-17500</v>
          </cell>
        </row>
        <row r="11752">
          <cell r="H11752" t="str">
            <v>11442359525</v>
          </cell>
          <cell r="I11752">
            <v>-367500</v>
          </cell>
        </row>
        <row r="11753">
          <cell r="H11753" t="str">
            <v>10242359530</v>
          </cell>
          <cell r="I11753">
            <v>-163323</v>
          </cell>
        </row>
        <row r="11754">
          <cell r="H11754" t="str">
            <v>10142359578</v>
          </cell>
          <cell r="I11754">
            <v>-900000</v>
          </cell>
        </row>
        <row r="11755">
          <cell r="H11755" t="str">
            <v>10242359578</v>
          </cell>
          <cell r="I11755">
            <v>-550000</v>
          </cell>
        </row>
        <row r="11756">
          <cell r="H11756" t="str">
            <v>10342359578</v>
          </cell>
          <cell r="I11756">
            <v>-410000</v>
          </cell>
        </row>
        <row r="11757">
          <cell r="H11757" t="str">
            <v>10442359578</v>
          </cell>
          <cell r="I11757">
            <v>-245000</v>
          </cell>
        </row>
        <row r="11758">
          <cell r="H11758" t="str">
            <v>10542359578</v>
          </cell>
          <cell r="I11758">
            <v>-255000</v>
          </cell>
        </row>
        <row r="11759">
          <cell r="H11759" t="str">
            <v>10742359578</v>
          </cell>
          <cell r="I11759">
            <v>-40000</v>
          </cell>
        </row>
        <row r="11760">
          <cell r="H11760" t="str">
            <v>10842359578</v>
          </cell>
          <cell r="I11760">
            <v>-110000</v>
          </cell>
        </row>
        <row r="11761">
          <cell r="H11761" t="str">
            <v>10942359578</v>
          </cell>
          <cell r="I11761">
            <v>-160000</v>
          </cell>
        </row>
        <row r="11762">
          <cell r="H11762" t="str">
            <v>11042359578</v>
          </cell>
          <cell r="I11762">
            <v>-320000</v>
          </cell>
        </row>
        <row r="11763">
          <cell r="H11763" t="str">
            <v>11142359578</v>
          </cell>
          <cell r="I11763">
            <v>-295000</v>
          </cell>
        </row>
        <row r="11764">
          <cell r="H11764" t="str">
            <v>11242359578</v>
          </cell>
          <cell r="I11764">
            <v>-140000</v>
          </cell>
        </row>
        <row r="11765">
          <cell r="H11765" t="str">
            <v>11342359578</v>
          </cell>
          <cell r="I11765">
            <v>-170000</v>
          </cell>
        </row>
        <row r="11766">
          <cell r="H11766" t="str">
            <v>11442359578</v>
          </cell>
          <cell r="I11766">
            <v>-110000</v>
          </cell>
        </row>
        <row r="11767">
          <cell r="H11767" t="str">
            <v>1014245</v>
          </cell>
          <cell r="I11767">
            <v>-1860000</v>
          </cell>
        </row>
        <row r="11768">
          <cell r="H11768" t="str">
            <v>101424545</v>
          </cell>
          <cell r="I11768">
            <v>-1860000</v>
          </cell>
        </row>
        <row r="11769">
          <cell r="H11769" t="str">
            <v>1114248</v>
          </cell>
          <cell r="I11769">
            <v>-5000000</v>
          </cell>
        </row>
        <row r="11770">
          <cell r="H11770" t="str">
            <v>111424810</v>
          </cell>
          <cell r="I11770">
            <v>-5000000</v>
          </cell>
        </row>
        <row r="11771">
          <cell r="H11771" t="str">
            <v>11142481005</v>
          </cell>
          <cell r="I11771">
            <v>-5000000</v>
          </cell>
        </row>
        <row r="11772">
          <cell r="H11772" t="str">
            <v>1014250</v>
          </cell>
          <cell r="I11772">
            <v>-44543864</v>
          </cell>
        </row>
        <row r="11773">
          <cell r="H11773" t="str">
            <v>1024250</v>
          </cell>
          <cell r="I11773">
            <v>-1557433</v>
          </cell>
        </row>
        <row r="11774">
          <cell r="H11774" t="str">
            <v>1034250</v>
          </cell>
          <cell r="I11774">
            <v>-800752</v>
          </cell>
        </row>
        <row r="11775">
          <cell r="H11775" t="str">
            <v>1044250</v>
          </cell>
          <cell r="I11775">
            <v>-2547775</v>
          </cell>
        </row>
        <row r="11776">
          <cell r="H11776" t="str">
            <v>1054250</v>
          </cell>
          <cell r="I11776">
            <v>-537467</v>
          </cell>
        </row>
        <row r="11777">
          <cell r="H11777" t="str">
            <v>1074250</v>
          </cell>
          <cell r="I11777">
            <v>-246175</v>
          </cell>
        </row>
        <row r="11778">
          <cell r="H11778" t="str">
            <v>1084250</v>
          </cell>
          <cell r="I11778">
            <v>-3462391</v>
          </cell>
        </row>
        <row r="11779">
          <cell r="H11779" t="str">
            <v>1094250</v>
          </cell>
          <cell r="I11779">
            <v>-3022508</v>
          </cell>
        </row>
        <row r="11780">
          <cell r="H11780" t="str">
            <v>1104250</v>
          </cell>
          <cell r="I11780">
            <v>-186651</v>
          </cell>
        </row>
        <row r="11781">
          <cell r="H11781" t="str">
            <v>1114250</v>
          </cell>
          <cell r="I11781">
            <v>-5254962</v>
          </cell>
        </row>
        <row r="11782">
          <cell r="H11782" t="str">
            <v>1134250</v>
          </cell>
          <cell r="I11782">
            <v>-2645962</v>
          </cell>
        </row>
        <row r="11783">
          <cell r="H11783" t="str">
            <v>101425005</v>
          </cell>
          <cell r="I11783">
            <v>-44130522</v>
          </cell>
        </row>
        <row r="11784">
          <cell r="H11784" t="str">
            <v>102425005</v>
          </cell>
          <cell r="I11784">
            <v>-963178</v>
          </cell>
        </row>
        <row r="11785">
          <cell r="H11785" t="str">
            <v>103425005</v>
          </cell>
          <cell r="I11785">
            <v>-800752</v>
          </cell>
        </row>
        <row r="11786">
          <cell r="H11786" t="str">
            <v>104425005</v>
          </cell>
          <cell r="I11786">
            <v>-1491540</v>
          </cell>
        </row>
        <row r="11787">
          <cell r="H11787" t="str">
            <v>105425005</v>
          </cell>
          <cell r="I11787">
            <v>-528888</v>
          </cell>
        </row>
        <row r="11788">
          <cell r="H11788" t="str">
            <v>109425005</v>
          </cell>
          <cell r="I11788">
            <v>-3022508</v>
          </cell>
        </row>
        <row r="11789">
          <cell r="H11789" t="str">
            <v>110425005</v>
          </cell>
          <cell r="I11789">
            <v>-186651</v>
          </cell>
        </row>
        <row r="11790">
          <cell r="H11790" t="str">
            <v>111425005</v>
          </cell>
          <cell r="I11790">
            <v>-5232915</v>
          </cell>
        </row>
        <row r="11791">
          <cell r="H11791" t="str">
            <v>113425005</v>
          </cell>
          <cell r="I11791">
            <v>-805415</v>
          </cell>
        </row>
        <row r="11792">
          <cell r="H11792" t="str">
            <v>10142500505</v>
          </cell>
          <cell r="I11792">
            <v>-43886535</v>
          </cell>
        </row>
        <row r="11793">
          <cell r="H11793" t="str">
            <v>10242500505</v>
          </cell>
          <cell r="I11793">
            <v>-963178</v>
          </cell>
        </row>
        <row r="11794">
          <cell r="H11794" t="str">
            <v>10342500505</v>
          </cell>
          <cell r="I11794">
            <v>-800752</v>
          </cell>
        </row>
        <row r="11795">
          <cell r="H11795" t="str">
            <v>10442500505</v>
          </cell>
          <cell r="I11795">
            <v>-1319190</v>
          </cell>
        </row>
        <row r="11796">
          <cell r="H11796" t="str">
            <v>10542500505</v>
          </cell>
          <cell r="I11796">
            <v>-328888</v>
          </cell>
        </row>
        <row r="11797">
          <cell r="H11797" t="str">
            <v>10942500505</v>
          </cell>
          <cell r="I11797">
            <v>-3022508</v>
          </cell>
        </row>
        <row r="11798">
          <cell r="H11798" t="str">
            <v>11042500505</v>
          </cell>
          <cell r="I11798">
            <v>-165326</v>
          </cell>
        </row>
        <row r="11799">
          <cell r="H11799" t="str">
            <v>11142500505</v>
          </cell>
          <cell r="I11799">
            <v>-4627415</v>
          </cell>
        </row>
        <row r="11800">
          <cell r="H11800" t="str">
            <v>11342500505</v>
          </cell>
          <cell r="I11800">
            <v>-805415</v>
          </cell>
        </row>
        <row r="11801">
          <cell r="H11801" t="str">
            <v>10142500510</v>
          </cell>
          <cell r="I11801">
            <v>-243987</v>
          </cell>
        </row>
        <row r="11802">
          <cell r="H11802" t="str">
            <v>10442500510</v>
          </cell>
          <cell r="I11802">
            <v>-172350</v>
          </cell>
        </row>
        <row r="11803">
          <cell r="H11803" t="str">
            <v>10542500510</v>
          </cell>
          <cell r="I11803">
            <v>-200000</v>
          </cell>
        </row>
        <row r="11804">
          <cell r="H11804" t="str">
            <v>11042500510</v>
          </cell>
          <cell r="I11804">
            <v>-2784</v>
          </cell>
        </row>
        <row r="11805">
          <cell r="H11805" t="str">
            <v>11142500510</v>
          </cell>
          <cell r="I11805">
            <v>-605500</v>
          </cell>
        </row>
        <row r="11806">
          <cell r="H11806" t="str">
            <v>11042500515</v>
          </cell>
          <cell r="I11806">
            <v>-18541</v>
          </cell>
        </row>
        <row r="11807">
          <cell r="H11807" t="str">
            <v>111425035</v>
          </cell>
          <cell r="I11807">
            <v>-22047</v>
          </cell>
        </row>
        <row r="11808">
          <cell r="H11808" t="str">
            <v>11142503510</v>
          </cell>
          <cell r="I11808">
            <v>-22047</v>
          </cell>
        </row>
        <row r="11809">
          <cell r="H11809" t="str">
            <v>101425037</v>
          </cell>
          <cell r="I11809">
            <v>-413342</v>
          </cell>
        </row>
        <row r="11810">
          <cell r="H11810" t="str">
            <v>102425037</v>
          </cell>
          <cell r="I11810">
            <v>-594255</v>
          </cell>
        </row>
        <row r="11811">
          <cell r="H11811" t="str">
            <v>104425037</v>
          </cell>
          <cell r="I11811">
            <v>-1056235</v>
          </cell>
        </row>
        <row r="11812">
          <cell r="H11812" t="str">
            <v>105425037</v>
          </cell>
          <cell r="I11812">
            <v>-8579</v>
          </cell>
        </row>
        <row r="11813">
          <cell r="H11813" t="str">
            <v>107425037</v>
          </cell>
          <cell r="I11813">
            <v>-246175</v>
          </cell>
        </row>
        <row r="11814">
          <cell r="H11814" t="str">
            <v>108425037</v>
          </cell>
          <cell r="I11814">
            <v>-3462391</v>
          </cell>
        </row>
        <row r="11815">
          <cell r="H11815" t="str">
            <v>113425037</v>
          </cell>
          <cell r="I11815">
            <v>-1840547</v>
          </cell>
        </row>
        <row r="11816">
          <cell r="H11816" t="str">
            <v>1014295</v>
          </cell>
          <cell r="I11816">
            <v>-20443857.109999999</v>
          </cell>
        </row>
        <row r="11817">
          <cell r="H11817" t="str">
            <v>1024295</v>
          </cell>
          <cell r="I11817">
            <v>-2459288</v>
          </cell>
        </row>
        <row r="11818">
          <cell r="H11818" t="str">
            <v>1034295</v>
          </cell>
          <cell r="I11818">
            <v>-2413819.52</v>
          </cell>
        </row>
        <row r="11819">
          <cell r="H11819" t="str">
            <v>1044295</v>
          </cell>
          <cell r="I11819">
            <v>-5708058.7000000002</v>
          </cell>
        </row>
        <row r="11820">
          <cell r="H11820" t="str">
            <v>1054295</v>
          </cell>
          <cell r="I11820">
            <v>-1628457.92</v>
          </cell>
        </row>
        <row r="11821">
          <cell r="H11821" t="str">
            <v>1074295</v>
          </cell>
          <cell r="I11821">
            <v>-156142.15</v>
          </cell>
        </row>
        <row r="11822">
          <cell r="H11822" t="str">
            <v>1084295</v>
          </cell>
          <cell r="I11822">
            <v>-69807.199999999997</v>
          </cell>
        </row>
        <row r="11823">
          <cell r="H11823" t="str">
            <v>1094295</v>
          </cell>
          <cell r="I11823">
            <v>-676408</v>
          </cell>
        </row>
        <row r="11824">
          <cell r="H11824" t="str">
            <v>1104295</v>
          </cell>
          <cell r="I11824">
            <v>-895186.26</v>
          </cell>
        </row>
        <row r="11825">
          <cell r="H11825" t="str">
            <v>1114295</v>
          </cell>
          <cell r="I11825">
            <v>-5140003.0999999996</v>
          </cell>
        </row>
        <row r="11826">
          <cell r="H11826" t="str">
            <v>1124295</v>
          </cell>
          <cell r="I11826">
            <v>-2743486.6</v>
          </cell>
        </row>
        <row r="11827">
          <cell r="H11827" t="str">
            <v>1134295</v>
          </cell>
          <cell r="I11827">
            <v>-284763</v>
          </cell>
        </row>
        <row r="11828">
          <cell r="H11828" t="str">
            <v>1144295</v>
          </cell>
          <cell r="I11828">
            <v>-433185</v>
          </cell>
        </row>
        <row r="11829">
          <cell r="H11829" t="str">
            <v>6854295</v>
          </cell>
          <cell r="I11829">
            <v>-4</v>
          </cell>
        </row>
        <row r="11830">
          <cell r="H11830" t="str">
            <v>101429505</v>
          </cell>
          <cell r="I11830">
            <v>-19776957.109999999</v>
          </cell>
        </row>
        <row r="11831">
          <cell r="H11831" t="str">
            <v>102429505</v>
          </cell>
          <cell r="I11831">
            <v>-2373684</v>
          </cell>
        </row>
        <row r="11832">
          <cell r="H11832" t="str">
            <v>103429505</v>
          </cell>
          <cell r="I11832">
            <v>-1204499.52</v>
          </cell>
        </row>
        <row r="11833">
          <cell r="H11833" t="str">
            <v>104429505</v>
          </cell>
          <cell r="I11833">
            <v>-5708058.7000000002</v>
          </cell>
        </row>
        <row r="11834">
          <cell r="H11834" t="str">
            <v>105429505</v>
          </cell>
          <cell r="I11834">
            <v>-1628457.92</v>
          </cell>
        </row>
        <row r="11835">
          <cell r="H11835" t="str">
            <v>107429505</v>
          </cell>
          <cell r="I11835">
            <v>-156142.15</v>
          </cell>
        </row>
        <row r="11836">
          <cell r="H11836" t="str">
            <v>108429505</v>
          </cell>
          <cell r="I11836">
            <v>-69807.199999999997</v>
          </cell>
        </row>
        <row r="11837">
          <cell r="H11837" t="str">
            <v>109429505</v>
          </cell>
          <cell r="I11837">
            <v>-676408</v>
          </cell>
        </row>
        <row r="11838">
          <cell r="H11838" t="str">
            <v>110429505</v>
          </cell>
          <cell r="I11838">
            <v>-583511.26</v>
          </cell>
        </row>
        <row r="11839">
          <cell r="H11839" t="str">
            <v>111429505</v>
          </cell>
          <cell r="I11839">
            <v>-5140003.0999999996</v>
          </cell>
        </row>
        <row r="11840">
          <cell r="H11840" t="str">
            <v>112429505</v>
          </cell>
          <cell r="I11840">
            <v>-294613.59999999998</v>
          </cell>
        </row>
        <row r="11841">
          <cell r="H11841" t="str">
            <v>113429505</v>
          </cell>
          <cell r="I11841">
            <v>-284763</v>
          </cell>
        </row>
        <row r="11842">
          <cell r="H11842" t="str">
            <v>114429505</v>
          </cell>
          <cell r="I11842">
            <v>-433185</v>
          </cell>
        </row>
        <row r="11843">
          <cell r="H11843" t="str">
            <v>685429505</v>
          </cell>
          <cell r="I11843">
            <v>-4</v>
          </cell>
        </row>
        <row r="11844">
          <cell r="H11844" t="str">
            <v>10142950505</v>
          </cell>
          <cell r="I11844">
            <v>-248325.58</v>
          </cell>
        </row>
        <row r="11845">
          <cell r="H11845" t="str">
            <v>10242950505</v>
          </cell>
          <cell r="I11845">
            <v>-617</v>
          </cell>
        </row>
        <row r="11846">
          <cell r="H11846" t="str">
            <v>10442950505</v>
          </cell>
          <cell r="I11846">
            <v>-51.7</v>
          </cell>
        </row>
        <row r="11847">
          <cell r="H11847" t="str">
            <v>10542950505</v>
          </cell>
          <cell r="I11847">
            <v>-1174641</v>
          </cell>
        </row>
        <row r="11848">
          <cell r="H11848" t="str">
            <v>10742950505</v>
          </cell>
          <cell r="I11848">
            <v>-8979.15</v>
          </cell>
        </row>
        <row r="11849">
          <cell r="H11849" t="str">
            <v>10842950505</v>
          </cell>
          <cell r="I11849">
            <v>-4410.2</v>
          </cell>
        </row>
        <row r="11850">
          <cell r="H11850" t="str">
            <v>11042950505</v>
          </cell>
          <cell r="I11850">
            <v>-1.26</v>
          </cell>
        </row>
        <row r="11851">
          <cell r="H11851" t="str">
            <v>11142950505</v>
          </cell>
          <cell r="I11851">
            <v>-3029.7</v>
          </cell>
        </row>
        <row r="11852">
          <cell r="H11852" t="str">
            <v>11242950505</v>
          </cell>
          <cell r="I11852">
            <v>-372.6</v>
          </cell>
        </row>
        <row r="11853">
          <cell r="H11853" t="str">
            <v>11342950505</v>
          </cell>
          <cell r="I11853">
            <v>-3765</v>
          </cell>
        </row>
        <row r="11854">
          <cell r="H11854" t="str">
            <v>11442950505</v>
          </cell>
          <cell r="I11854">
            <v>-900</v>
          </cell>
        </row>
        <row r="11855">
          <cell r="H11855" t="str">
            <v>68542950505</v>
          </cell>
          <cell r="I11855">
            <v>-4</v>
          </cell>
        </row>
        <row r="11856">
          <cell r="H11856" t="str">
            <v>10142950510</v>
          </cell>
          <cell r="I11856">
            <v>-1526486.53</v>
          </cell>
        </row>
        <row r="11857">
          <cell r="H11857" t="str">
            <v>10242950510</v>
          </cell>
          <cell r="I11857">
            <v>-105683</v>
          </cell>
        </row>
        <row r="11858">
          <cell r="H11858" t="str">
            <v>10342950510</v>
          </cell>
          <cell r="I11858">
            <v>-145251.51999999999</v>
          </cell>
        </row>
        <row r="11859">
          <cell r="H11859" t="str">
            <v>10442950510</v>
          </cell>
          <cell r="I11859">
            <v>-280758</v>
          </cell>
        </row>
        <row r="11860">
          <cell r="H11860" t="str">
            <v>10542950510</v>
          </cell>
          <cell r="I11860">
            <v>-181035.92</v>
          </cell>
        </row>
        <row r="11861">
          <cell r="H11861" t="str">
            <v>10742950510</v>
          </cell>
          <cell r="I11861">
            <v>-147163</v>
          </cell>
        </row>
        <row r="11862">
          <cell r="H11862" t="str">
            <v>10842950510</v>
          </cell>
          <cell r="I11862">
            <v>-65397</v>
          </cell>
        </row>
        <row r="11863">
          <cell r="H11863" t="str">
            <v>10942950510</v>
          </cell>
          <cell r="I11863">
            <v>-54983</v>
          </cell>
        </row>
        <row r="11864">
          <cell r="H11864" t="str">
            <v>11042950510</v>
          </cell>
          <cell r="I11864">
            <v>-312369</v>
          </cell>
        </row>
        <row r="11865">
          <cell r="H11865" t="str">
            <v>11142950510</v>
          </cell>
          <cell r="I11865">
            <v>-359808.4</v>
          </cell>
        </row>
        <row r="11866">
          <cell r="H11866" t="str">
            <v>11242950510</v>
          </cell>
          <cell r="I11866">
            <v>-294241</v>
          </cell>
        </row>
        <row r="11867">
          <cell r="H11867" t="str">
            <v>11342950510</v>
          </cell>
          <cell r="I11867">
            <v>-86413</v>
          </cell>
        </row>
        <row r="11868">
          <cell r="H11868" t="str">
            <v>11442950510</v>
          </cell>
          <cell r="I11868">
            <v>-432285</v>
          </cell>
        </row>
        <row r="11869">
          <cell r="H11869" t="str">
            <v>10442950515</v>
          </cell>
          <cell r="I11869">
            <v>-113071</v>
          </cell>
        </row>
        <row r="11870">
          <cell r="H11870" t="str">
            <v>10142950525</v>
          </cell>
          <cell r="I11870">
            <v>-1805520</v>
          </cell>
        </row>
        <row r="11871">
          <cell r="H11871" t="str">
            <v>10242950525</v>
          </cell>
          <cell r="I11871">
            <v>-243217</v>
          </cell>
        </row>
        <row r="11872">
          <cell r="H11872" t="str">
            <v>10342950525</v>
          </cell>
          <cell r="I11872">
            <v>-288649</v>
          </cell>
        </row>
        <row r="11873">
          <cell r="H11873" t="str">
            <v>10442950525</v>
          </cell>
          <cell r="I11873">
            <v>-3059524</v>
          </cell>
        </row>
        <row r="11874">
          <cell r="H11874" t="str">
            <v>10942950525</v>
          </cell>
          <cell r="I11874">
            <v>-117272</v>
          </cell>
        </row>
        <row r="11875">
          <cell r="H11875" t="str">
            <v>11142950525</v>
          </cell>
          <cell r="I11875">
            <v>-480213</v>
          </cell>
        </row>
        <row r="11876">
          <cell r="H11876" t="str">
            <v>11342950525</v>
          </cell>
          <cell r="I11876">
            <v>-78815</v>
          </cell>
        </row>
        <row r="11877">
          <cell r="H11877" t="str">
            <v>10142950530</v>
          </cell>
          <cell r="I11877">
            <v>-14176019</v>
          </cell>
        </row>
        <row r="11878">
          <cell r="H11878" t="str">
            <v>10242950530</v>
          </cell>
          <cell r="I11878">
            <v>-2024167</v>
          </cell>
        </row>
        <row r="11879">
          <cell r="H11879" t="str">
            <v>10342950530</v>
          </cell>
          <cell r="I11879">
            <v>-770599</v>
          </cell>
        </row>
        <row r="11880">
          <cell r="H11880" t="str">
            <v>10442950530</v>
          </cell>
          <cell r="I11880">
            <v>-2254654</v>
          </cell>
        </row>
        <row r="11881">
          <cell r="H11881" t="str">
            <v>10542950530</v>
          </cell>
          <cell r="I11881">
            <v>-272781</v>
          </cell>
        </row>
        <row r="11882">
          <cell r="H11882" t="str">
            <v>10942950530</v>
          </cell>
          <cell r="I11882">
            <v>-504153</v>
          </cell>
        </row>
        <row r="11883">
          <cell r="H11883" t="str">
            <v>11042950530</v>
          </cell>
          <cell r="I11883">
            <v>-163349</v>
          </cell>
        </row>
        <row r="11884">
          <cell r="H11884" t="str">
            <v>11142950530</v>
          </cell>
          <cell r="I11884">
            <v>-4296952</v>
          </cell>
        </row>
        <row r="11885">
          <cell r="H11885" t="str">
            <v>11342950530</v>
          </cell>
          <cell r="I11885">
            <v>-115770</v>
          </cell>
        </row>
        <row r="11886">
          <cell r="H11886" t="str">
            <v>10142950570</v>
          </cell>
          <cell r="I11886">
            <v>-2020606</v>
          </cell>
        </row>
        <row r="11887">
          <cell r="H11887" t="str">
            <v>11042950570</v>
          </cell>
          <cell r="I11887">
            <v>-107792</v>
          </cell>
        </row>
        <row r="11888">
          <cell r="H11888" t="str">
            <v>10142954900008002501191</v>
          </cell>
          <cell r="I11888">
            <v>-666900</v>
          </cell>
        </row>
        <row r="11889">
          <cell r="H11889" t="str">
            <v>10242954900008002501191</v>
          </cell>
          <cell r="I11889">
            <v>-85604</v>
          </cell>
        </row>
        <row r="11890">
          <cell r="H11890" t="str">
            <v>10342954900008002501191</v>
          </cell>
          <cell r="I11890">
            <v>-1209320</v>
          </cell>
        </row>
        <row r="11891">
          <cell r="H11891" t="str">
            <v>11042954900008002501191</v>
          </cell>
          <cell r="I11891">
            <v>-311675</v>
          </cell>
        </row>
        <row r="11892">
          <cell r="H11892" t="str">
            <v>11242954900008002501191</v>
          </cell>
          <cell r="I11892">
            <v>-2448873</v>
          </cell>
        </row>
        <row r="11893">
          <cell r="H11893" t="str">
            <v>10343</v>
          </cell>
          <cell r="I11893">
            <v>-2944404</v>
          </cell>
        </row>
        <row r="11894">
          <cell r="H11894" t="str">
            <v>10443</v>
          </cell>
          <cell r="I11894">
            <v>-2000</v>
          </cell>
        </row>
        <row r="11895">
          <cell r="H11895" t="str">
            <v>10843</v>
          </cell>
          <cell r="I11895">
            <v>-377400</v>
          </cell>
        </row>
        <row r="11896">
          <cell r="H11896" t="str">
            <v>11143</v>
          </cell>
          <cell r="I11896">
            <v>-246126</v>
          </cell>
        </row>
        <row r="11897">
          <cell r="H11897" t="str">
            <v>68543</v>
          </cell>
          <cell r="I11897">
            <v>-15472</v>
          </cell>
        </row>
        <row r="11898">
          <cell r="H11898" t="str">
            <v>1034305</v>
          </cell>
          <cell r="I11898">
            <v>-2944404</v>
          </cell>
        </row>
        <row r="11899">
          <cell r="H11899" t="str">
            <v>1044305</v>
          </cell>
          <cell r="I11899">
            <v>-2000</v>
          </cell>
        </row>
        <row r="11900">
          <cell r="H11900" t="str">
            <v>1084305</v>
          </cell>
          <cell r="I11900">
            <v>-377400</v>
          </cell>
        </row>
        <row r="11901">
          <cell r="H11901" t="str">
            <v>1114305</v>
          </cell>
          <cell r="I11901">
            <v>-246126</v>
          </cell>
        </row>
        <row r="11902">
          <cell r="H11902" t="str">
            <v>6854305</v>
          </cell>
          <cell r="I11902">
            <v>-15472</v>
          </cell>
        </row>
        <row r="11903">
          <cell r="H11903" t="str">
            <v>103430505</v>
          </cell>
          <cell r="I11903">
            <v>-2944404</v>
          </cell>
        </row>
        <row r="11904">
          <cell r="H11904" t="str">
            <v>104430505</v>
          </cell>
          <cell r="I11904">
            <v>-2000</v>
          </cell>
        </row>
        <row r="11905">
          <cell r="H11905" t="str">
            <v>108430505</v>
          </cell>
          <cell r="I11905">
            <v>-377400</v>
          </cell>
        </row>
        <row r="11906">
          <cell r="H11906" t="str">
            <v>111430505</v>
          </cell>
          <cell r="I11906">
            <v>-246126</v>
          </cell>
        </row>
        <row r="11907">
          <cell r="H11907" t="str">
            <v>685430505</v>
          </cell>
          <cell r="I11907">
            <v>-15472</v>
          </cell>
        </row>
        <row r="11908">
          <cell r="H11908" t="str">
            <v>1015</v>
          </cell>
          <cell r="I11908">
            <v>847292417.20000005</v>
          </cell>
        </row>
        <row r="11909">
          <cell r="H11909" t="str">
            <v>1025</v>
          </cell>
          <cell r="I11909">
            <v>202871301.56999999</v>
          </cell>
        </row>
        <row r="11910">
          <cell r="H11910" t="str">
            <v>1035</v>
          </cell>
          <cell r="I11910">
            <v>79506768.909999996</v>
          </cell>
        </row>
        <row r="11911">
          <cell r="H11911" t="str">
            <v>1045</v>
          </cell>
          <cell r="I11911">
            <v>102737665.92</v>
          </cell>
        </row>
        <row r="11912">
          <cell r="H11912" t="str">
            <v>1055</v>
          </cell>
          <cell r="I11912">
            <v>99758576.390000001</v>
          </cell>
        </row>
        <row r="11913">
          <cell r="H11913" t="str">
            <v>1075</v>
          </cell>
          <cell r="I11913">
            <v>58988646.950000003</v>
          </cell>
        </row>
        <row r="11914">
          <cell r="H11914" t="str">
            <v>1085</v>
          </cell>
          <cell r="I11914">
            <v>74821492</v>
          </cell>
        </row>
        <row r="11915">
          <cell r="H11915" t="str">
            <v>1095</v>
          </cell>
          <cell r="I11915">
            <v>72488758.670000002</v>
          </cell>
        </row>
        <row r="11916">
          <cell r="H11916" t="str">
            <v>1105</v>
          </cell>
          <cell r="I11916">
            <v>224229238.72999999</v>
          </cell>
        </row>
        <row r="11917">
          <cell r="H11917" t="str">
            <v>1115</v>
          </cell>
          <cell r="I11917">
            <v>193301267.31</v>
          </cell>
        </row>
        <row r="11918">
          <cell r="H11918" t="str">
            <v>1125</v>
          </cell>
          <cell r="I11918">
            <v>117077623.26000001</v>
          </cell>
        </row>
        <row r="11919">
          <cell r="H11919" t="str">
            <v>1135</v>
          </cell>
          <cell r="I11919">
            <v>90022293.060000002</v>
          </cell>
        </row>
        <row r="11920">
          <cell r="H11920" t="str">
            <v>1145</v>
          </cell>
          <cell r="I11920">
            <v>102179770.05</v>
          </cell>
        </row>
        <row r="11921">
          <cell r="H11921" t="str">
            <v>6855</v>
          </cell>
          <cell r="I11921">
            <v>839805657.79999995</v>
          </cell>
        </row>
        <row r="11922">
          <cell r="H11922" t="str">
            <v>10151</v>
          </cell>
          <cell r="I11922">
            <v>769070286</v>
          </cell>
        </row>
        <row r="11923">
          <cell r="H11923" t="str">
            <v>10251</v>
          </cell>
          <cell r="I11923">
            <v>171995166</v>
          </cell>
        </row>
        <row r="11924">
          <cell r="H11924" t="str">
            <v>10351</v>
          </cell>
          <cell r="I11924">
            <v>71677188.909999996</v>
          </cell>
        </row>
        <row r="11925">
          <cell r="H11925" t="str">
            <v>10451</v>
          </cell>
          <cell r="I11925">
            <v>90986943.980000004</v>
          </cell>
        </row>
        <row r="11926">
          <cell r="H11926" t="str">
            <v>10551</v>
          </cell>
          <cell r="I11926">
            <v>89281213</v>
          </cell>
        </row>
        <row r="11927">
          <cell r="H11927" t="str">
            <v>10751</v>
          </cell>
          <cell r="I11927">
            <v>55957765.950000003</v>
          </cell>
        </row>
        <row r="11928">
          <cell r="H11928" t="str">
            <v>10851</v>
          </cell>
          <cell r="I11928">
            <v>67285487</v>
          </cell>
        </row>
        <row r="11929">
          <cell r="H11929" t="str">
            <v>10951</v>
          </cell>
          <cell r="I11929">
            <v>64487165.670000002</v>
          </cell>
        </row>
        <row r="11930">
          <cell r="H11930" t="str">
            <v>11051</v>
          </cell>
          <cell r="I11930">
            <v>217095725.72999999</v>
          </cell>
        </row>
        <row r="11931">
          <cell r="H11931" t="str">
            <v>11151</v>
          </cell>
          <cell r="I11931">
            <v>177096882.34</v>
          </cell>
        </row>
        <row r="11932">
          <cell r="H11932" t="str">
            <v>11251</v>
          </cell>
          <cell r="I11932">
            <v>105877439.23</v>
          </cell>
        </row>
        <row r="11933">
          <cell r="H11933" t="str">
            <v>11351</v>
          </cell>
          <cell r="I11933">
            <v>84465321</v>
          </cell>
        </row>
        <row r="11934">
          <cell r="H11934" t="str">
            <v>11451</v>
          </cell>
          <cell r="I11934">
            <v>97039638.049999997</v>
          </cell>
        </row>
        <row r="11935">
          <cell r="H11935" t="str">
            <v>68551</v>
          </cell>
          <cell r="I11935">
            <v>714026764</v>
          </cell>
        </row>
        <row r="11936">
          <cell r="H11936" t="str">
            <v>1015105</v>
          </cell>
          <cell r="I11936">
            <v>218534275</v>
          </cell>
        </row>
        <row r="11937">
          <cell r="H11937" t="str">
            <v>1025105</v>
          </cell>
          <cell r="I11937">
            <v>80566573</v>
          </cell>
        </row>
        <row r="11938">
          <cell r="H11938" t="str">
            <v>1035105</v>
          </cell>
          <cell r="I11938">
            <v>35412715</v>
          </cell>
        </row>
        <row r="11939">
          <cell r="H11939" t="str">
            <v>1045105</v>
          </cell>
          <cell r="I11939">
            <v>39539194</v>
          </cell>
        </row>
        <row r="11940">
          <cell r="H11940" t="str">
            <v>1055105</v>
          </cell>
          <cell r="I11940">
            <v>50340493</v>
          </cell>
        </row>
        <row r="11941">
          <cell r="H11941" t="str">
            <v>1075105</v>
          </cell>
          <cell r="I11941">
            <v>25576725</v>
          </cell>
        </row>
        <row r="11942">
          <cell r="H11942" t="str">
            <v>1085105</v>
          </cell>
          <cell r="I11942">
            <v>34624852</v>
          </cell>
        </row>
        <row r="11943">
          <cell r="H11943" t="str">
            <v>1095105</v>
          </cell>
          <cell r="I11943">
            <v>28009196</v>
          </cell>
        </row>
        <row r="11944">
          <cell r="H11944" t="str">
            <v>1105105</v>
          </cell>
          <cell r="I11944">
            <v>45805888</v>
          </cell>
        </row>
        <row r="11945">
          <cell r="H11945" t="str">
            <v>1115105</v>
          </cell>
          <cell r="I11945">
            <v>63220810</v>
          </cell>
        </row>
        <row r="11946">
          <cell r="H11946" t="str">
            <v>1125105</v>
          </cell>
          <cell r="I11946">
            <v>38749937</v>
          </cell>
        </row>
        <row r="11947">
          <cell r="H11947" t="str">
            <v>1135105</v>
          </cell>
          <cell r="I11947">
            <v>32958854</v>
          </cell>
        </row>
        <row r="11948">
          <cell r="H11948" t="str">
            <v>1145105</v>
          </cell>
          <cell r="I11948">
            <v>32901231</v>
          </cell>
        </row>
        <row r="11949">
          <cell r="H11949" t="str">
            <v>6855105</v>
          </cell>
          <cell r="I11949">
            <v>331002196</v>
          </cell>
        </row>
        <row r="11950">
          <cell r="H11950" t="str">
            <v>101510506</v>
          </cell>
          <cell r="I11950">
            <v>126208344</v>
          </cell>
        </row>
        <row r="11951">
          <cell r="H11951" t="str">
            <v>102510506</v>
          </cell>
          <cell r="I11951">
            <v>44736755</v>
          </cell>
        </row>
        <row r="11952">
          <cell r="H11952" t="str">
            <v>103510506</v>
          </cell>
          <cell r="I11952">
            <v>19715876</v>
          </cell>
        </row>
        <row r="11953">
          <cell r="H11953" t="str">
            <v>104510506</v>
          </cell>
          <cell r="I11953">
            <v>24317280</v>
          </cell>
        </row>
        <row r="11954">
          <cell r="H11954" t="str">
            <v>105510506</v>
          </cell>
          <cell r="I11954">
            <v>27894275</v>
          </cell>
        </row>
        <row r="11955">
          <cell r="H11955" t="str">
            <v>107510506</v>
          </cell>
          <cell r="I11955">
            <v>15002894</v>
          </cell>
        </row>
        <row r="11956">
          <cell r="H11956" t="str">
            <v>108510506</v>
          </cell>
          <cell r="I11956">
            <v>17889094</v>
          </cell>
        </row>
        <row r="11957">
          <cell r="H11957" t="str">
            <v>109510506</v>
          </cell>
          <cell r="I11957">
            <v>14929324</v>
          </cell>
        </row>
        <row r="11958">
          <cell r="H11958" t="str">
            <v>110510506</v>
          </cell>
          <cell r="I11958">
            <v>25210328</v>
          </cell>
        </row>
        <row r="11959">
          <cell r="H11959" t="str">
            <v>111510506</v>
          </cell>
          <cell r="I11959">
            <v>33025015</v>
          </cell>
        </row>
        <row r="11960">
          <cell r="H11960" t="str">
            <v>112510506</v>
          </cell>
          <cell r="I11960">
            <v>21289791</v>
          </cell>
        </row>
        <row r="11961">
          <cell r="H11961" t="str">
            <v>113510506</v>
          </cell>
          <cell r="I11961">
            <v>18868480</v>
          </cell>
        </row>
        <row r="11962">
          <cell r="H11962" t="str">
            <v>114510506</v>
          </cell>
          <cell r="I11962">
            <v>18059453</v>
          </cell>
        </row>
        <row r="11963">
          <cell r="H11963" t="str">
            <v>685510506</v>
          </cell>
          <cell r="I11963">
            <v>188589262</v>
          </cell>
        </row>
        <row r="11964">
          <cell r="H11964" t="str">
            <v>1015105060500000007690902</v>
          </cell>
          <cell r="I11964">
            <v>4548960</v>
          </cell>
        </row>
        <row r="11965">
          <cell r="H11965" t="str">
            <v>1015105060500000007702014</v>
          </cell>
          <cell r="I11965">
            <v>4548960</v>
          </cell>
        </row>
        <row r="11966">
          <cell r="H11966" t="str">
            <v>1015105060500000007702442</v>
          </cell>
          <cell r="I11966">
            <v>4548960</v>
          </cell>
        </row>
        <row r="11967">
          <cell r="H11967" t="str">
            <v>1015105060500000007713906</v>
          </cell>
          <cell r="I11967">
            <v>3828708</v>
          </cell>
        </row>
        <row r="11968">
          <cell r="H11968" t="str">
            <v>1015105060500000007722546</v>
          </cell>
          <cell r="I11968">
            <v>2160756</v>
          </cell>
        </row>
        <row r="11969">
          <cell r="H11969" t="str">
            <v>1015105060500000007724919</v>
          </cell>
          <cell r="I11969">
            <v>1817638</v>
          </cell>
        </row>
        <row r="11970">
          <cell r="H11970" t="str">
            <v>1015105060500000012118553</v>
          </cell>
          <cell r="I11970">
            <v>4548960</v>
          </cell>
        </row>
        <row r="11971">
          <cell r="H11971" t="str">
            <v>1015105060500000012241613</v>
          </cell>
          <cell r="I11971">
            <v>212285</v>
          </cell>
        </row>
        <row r="11972">
          <cell r="H11972" t="str">
            <v>1015105060500000036065766</v>
          </cell>
          <cell r="I11972">
            <v>4548960</v>
          </cell>
        </row>
        <row r="11973">
          <cell r="H11973" t="str">
            <v>1015105060500000036065971</v>
          </cell>
          <cell r="I11973">
            <v>1846000</v>
          </cell>
        </row>
        <row r="11974">
          <cell r="H11974" t="str">
            <v>1015105060500000036068620</v>
          </cell>
          <cell r="I11974">
            <v>4548960</v>
          </cell>
        </row>
        <row r="11975">
          <cell r="H11975" t="str">
            <v>1015105060500000036156514</v>
          </cell>
          <cell r="I11975">
            <v>4548960</v>
          </cell>
        </row>
        <row r="11976">
          <cell r="H11976" t="str">
            <v>1015105060500000036164045</v>
          </cell>
          <cell r="I11976">
            <v>4548960</v>
          </cell>
        </row>
        <row r="11977">
          <cell r="H11977" t="str">
            <v>1015105060500000036175460</v>
          </cell>
          <cell r="I11977">
            <v>3942432</v>
          </cell>
        </row>
        <row r="11978">
          <cell r="H11978" t="str">
            <v>1015105060500000036304616</v>
          </cell>
          <cell r="I11978">
            <v>4435236</v>
          </cell>
        </row>
        <row r="11979">
          <cell r="H11979" t="str">
            <v>1015105060500000036305518</v>
          </cell>
          <cell r="I11979">
            <v>3942432</v>
          </cell>
        </row>
        <row r="11980">
          <cell r="H11980" t="str">
            <v>1015105060500000052267003</v>
          </cell>
          <cell r="I11980">
            <v>11326834</v>
          </cell>
        </row>
        <row r="11981">
          <cell r="H11981" t="str">
            <v>1015105060500000055161122</v>
          </cell>
          <cell r="I11981">
            <v>8418422</v>
          </cell>
        </row>
        <row r="11982">
          <cell r="H11982" t="str">
            <v>1015105060500000055162650</v>
          </cell>
          <cell r="I11982">
            <v>4900208</v>
          </cell>
        </row>
        <row r="11983">
          <cell r="H11983" t="str">
            <v>1015105060500000055167951</v>
          </cell>
          <cell r="I11983">
            <v>3904524</v>
          </cell>
        </row>
        <row r="11984">
          <cell r="H11984" t="str">
            <v>1015105060500000055169607</v>
          </cell>
          <cell r="I11984">
            <v>3904524</v>
          </cell>
        </row>
        <row r="11985">
          <cell r="H11985" t="str">
            <v>1015105060500000055170136</v>
          </cell>
          <cell r="I11985">
            <v>4787604</v>
          </cell>
        </row>
        <row r="11986">
          <cell r="H11986" t="str">
            <v>1015105060500000055172218</v>
          </cell>
          <cell r="I11986">
            <v>4548960</v>
          </cell>
        </row>
        <row r="11987">
          <cell r="H11987" t="str">
            <v>1015105060500001075213613</v>
          </cell>
          <cell r="I11987">
            <v>4548960</v>
          </cell>
        </row>
        <row r="11988">
          <cell r="H11988" t="str">
            <v>1015105060500001075223462</v>
          </cell>
          <cell r="I11988">
            <v>4169880</v>
          </cell>
        </row>
        <row r="11989">
          <cell r="H11989" t="str">
            <v>1015105060500001075225989</v>
          </cell>
          <cell r="I11989">
            <v>4548960</v>
          </cell>
        </row>
        <row r="11990">
          <cell r="H11990" t="str">
            <v>1015105060500001080290672</v>
          </cell>
          <cell r="I11990">
            <v>1015300</v>
          </cell>
        </row>
        <row r="11991">
          <cell r="H11991" t="str">
            <v>1025105060500000007713524</v>
          </cell>
          <cell r="I11991">
            <v>4160160</v>
          </cell>
        </row>
        <row r="11992">
          <cell r="H11992" t="str">
            <v>1025105060500000012170573</v>
          </cell>
          <cell r="I11992">
            <v>861467</v>
          </cell>
        </row>
        <row r="11993">
          <cell r="H11993" t="str">
            <v>1025105060500000012240590</v>
          </cell>
          <cell r="I11993">
            <v>4142358</v>
          </cell>
        </row>
        <row r="11994">
          <cell r="H11994" t="str">
            <v>1025105060500000026597182</v>
          </cell>
          <cell r="I11994">
            <v>4160160</v>
          </cell>
        </row>
        <row r="11995">
          <cell r="H11995" t="str">
            <v>1025105060500000026597229</v>
          </cell>
          <cell r="I11995">
            <v>8147160</v>
          </cell>
        </row>
        <row r="11996">
          <cell r="H11996" t="str">
            <v>1025105060500000036289586</v>
          </cell>
          <cell r="I11996">
            <v>3938285</v>
          </cell>
        </row>
        <row r="11997">
          <cell r="H11997" t="str">
            <v>1025105060500000036295193</v>
          </cell>
          <cell r="I11997">
            <v>4160160</v>
          </cell>
        </row>
        <row r="11998">
          <cell r="H11998" t="str">
            <v>1025105060500000036295350</v>
          </cell>
          <cell r="I11998">
            <v>4160160</v>
          </cell>
        </row>
        <row r="11999">
          <cell r="H11999" t="str">
            <v>1025105060500000083042180</v>
          </cell>
          <cell r="I11999">
            <v>1015300</v>
          </cell>
        </row>
        <row r="12000">
          <cell r="H12000" t="str">
            <v>1025105060500000083042866</v>
          </cell>
          <cell r="I12000">
            <v>4160160</v>
          </cell>
        </row>
        <row r="12001">
          <cell r="H12001" t="str">
            <v>1025105060500000083232175</v>
          </cell>
          <cell r="I12001">
            <v>4160160</v>
          </cell>
        </row>
        <row r="12002">
          <cell r="H12002" t="str">
            <v>1025105060500000083258489</v>
          </cell>
          <cell r="I12002">
            <v>138450</v>
          </cell>
        </row>
        <row r="12003">
          <cell r="H12003" t="str">
            <v>1035105060500000012144398</v>
          </cell>
          <cell r="I12003">
            <v>3918240</v>
          </cell>
        </row>
        <row r="12004">
          <cell r="H12004" t="str">
            <v>1035105060500000012236484</v>
          </cell>
          <cell r="I12004">
            <v>3984224</v>
          </cell>
        </row>
        <row r="12005">
          <cell r="H12005" t="str">
            <v>1035105060500000026564714</v>
          </cell>
          <cell r="I12005">
            <v>6251688</v>
          </cell>
        </row>
        <row r="12006">
          <cell r="H12006" t="str">
            <v>1035105060500000036289518</v>
          </cell>
          <cell r="I12006">
            <v>2840724</v>
          </cell>
        </row>
        <row r="12007">
          <cell r="H12007" t="str">
            <v>1045105060500000036087704</v>
          </cell>
          <cell r="I12007">
            <v>4039200</v>
          </cell>
        </row>
        <row r="12008">
          <cell r="H12008" t="str">
            <v>1045105060500000036088777</v>
          </cell>
          <cell r="I12008">
            <v>4039200</v>
          </cell>
        </row>
        <row r="12009">
          <cell r="H12009" t="str">
            <v>1045105060500000036089820</v>
          </cell>
          <cell r="I12009">
            <v>8160480</v>
          </cell>
        </row>
        <row r="12010">
          <cell r="H12010" t="str">
            <v>1045105060500000036345510</v>
          </cell>
          <cell r="I12010">
            <v>4039200</v>
          </cell>
        </row>
        <row r="12011">
          <cell r="H12011" t="str">
            <v>1045105060500000036346304</v>
          </cell>
          <cell r="I12011">
            <v>4039200</v>
          </cell>
        </row>
        <row r="12012">
          <cell r="H12012" t="str">
            <v>1055105060500000012279926</v>
          </cell>
          <cell r="I12012">
            <v>4039200</v>
          </cell>
        </row>
        <row r="12013">
          <cell r="H12013" t="str">
            <v>1055105060500000026522897</v>
          </cell>
          <cell r="I12013">
            <v>3433320</v>
          </cell>
        </row>
        <row r="12014">
          <cell r="H12014" t="str">
            <v>1055105060500000036382340</v>
          </cell>
          <cell r="I12014">
            <v>8160480</v>
          </cell>
        </row>
        <row r="12015">
          <cell r="H12015" t="str">
            <v>1055105060500000036382466</v>
          </cell>
          <cell r="I12015">
            <v>1846000</v>
          </cell>
        </row>
        <row r="12016">
          <cell r="H12016" t="str">
            <v>1055105060500000036383163</v>
          </cell>
          <cell r="I12016">
            <v>4039200</v>
          </cell>
        </row>
        <row r="12017">
          <cell r="H12017" t="str">
            <v>1055105060500000055130156</v>
          </cell>
          <cell r="I12017">
            <v>4039200</v>
          </cell>
        </row>
        <row r="12018">
          <cell r="H12018" t="str">
            <v>1055105060500001081393268</v>
          </cell>
          <cell r="I12018">
            <v>1846000</v>
          </cell>
        </row>
        <row r="12019">
          <cell r="H12019" t="str">
            <v>1075105060500000026459572</v>
          </cell>
          <cell r="I12019">
            <v>4143323</v>
          </cell>
        </row>
        <row r="12020">
          <cell r="H12020" t="str">
            <v>1075105060500000036164906</v>
          </cell>
          <cell r="I12020">
            <v>6737256</v>
          </cell>
        </row>
        <row r="12021">
          <cell r="H12021" t="str">
            <v>1075105060500000036303056</v>
          </cell>
          <cell r="I12021">
            <v>3918240</v>
          </cell>
        </row>
        <row r="12022">
          <cell r="H12022" t="str">
            <v>1085105060500000051843362</v>
          </cell>
          <cell r="I12022">
            <v>3363156</v>
          </cell>
        </row>
        <row r="12023">
          <cell r="H12023" t="str">
            <v>1085105060500000055115852</v>
          </cell>
          <cell r="I12023">
            <v>3754980</v>
          </cell>
        </row>
        <row r="12024">
          <cell r="H12024" t="str">
            <v>1085105060500000055162457</v>
          </cell>
          <cell r="I12024">
            <v>4640662</v>
          </cell>
        </row>
        <row r="12025">
          <cell r="H12025" t="str">
            <v>1085105060500000063326263</v>
          </cell>
          <cell r="I12025">
            <v>6130296</v>
          </cell>
        </row>
        <row r="12026">
          <cell r="H12026" t="str">
            <v>1095105060500000012266047</v>
          </cell>
          <cell r="I12026">
            <v>3918240</v>
          </cell>
        </row>
        <row r="12027">
          <cell r="H12027" t="str">
            <v>1095105060500000026571351</v>
          </cell>
          <cell r="I12027">
            <v>6190992</v>
          </cell>
        </row>
        <row r="12028">
          <cell r="H12028" t="str">
            <v>1095105060500000055195365</v>
          </cell>
          <cell r="I12028">
            <v>3682714</v>
          </cell>
        </row>
        <row r="12029">
          <cell r="H12029" t="str">
            <v>1105105060500000004888238</v>
          </cell>
          <cell r="I12029">
            <v>7344432</v>
          </cell>
        </row>
        <row r="12030">
          <cell r="H12030" t="str">
            <v>1105105060500000007694490</v>
          </cell>
          <cell r="I12030">
            <v>1015300</v>
          </cell>
        </row>
        <row r="12031">
          <cell r="H12031" t="str">
            <v>1105105060500000007722546</v>
          </cell>
          <cell r="I12031">
            <v>2033716</v>
          </cell>
        </row>
        <row r="12032">
          <cell r="H12032" t="str">
            <v>1105105060500000007724919</v>
          </cell>
          <cell r="I12032">
            <v>1891691</v>
          </cell>
        </row>
        <row r="12033">
          <cell r="H12033" t="str">
            <v>1105105060500000026599061</v>
          </cell>
          <cell r="I12033">
            <v>3433320</v>
          </cell>
        </row>
        <row r="12034">
          <cell r="H12034" t="str">
            <v>1105105060500000030506791</v>
          </cell>
          <cell r="I12034">
            <v>2928420</v>
          </cell>
        </row>
        <row r="12035">
          <cell r="H12035" t="str">
            <v>1105105060500000036304939</v>
          </cell>
          <cell r="I12035">
            <v>1846000</v>
          </cell>
        </row>
        <row r="12036">
          <cell r="H12036" t="str">
            <v>1105105060500000036312237</v>
          </cell>
          <cell r="I12036">
            <v>4035834</v>
          </cell>
        </row>
        <row r="12037">
          <cell r="H12037" t="str">
            <v>1115105060500000016189247</v>
          </cell>
          <cell r="I12037">
            <v>4596188</v>
          </cell>
        </row>
        <row r="12038">
          <cell r="H12038" t="str">
            <v>1115105060500000017656331</v>
          </cell>
          <cell r="I12038">
            <v>3635280</v>
          </cell>
        </row>
        <row r="12039">
          <cell r="H12039" t="str">
            <v>1115105060500000026638488</v>
          </cell>
          <cell r="I12039">
            <v>3500640</v>
          </cell>
        </row>
        <row r="12040">
          <cell r="H12040" t="str">
            <v>1115105060500000026648703</v>
          </cell>
          <cell r="I12040">
            <v>6936408</v>
          </cell>
        </row>
        <row r="12041">
          <cell r="H12041" t="str">
            <v>1115105060500000040781056</v>
          </cell>
          <cell r="I12041">
            <v>4039200</v>
          </cell>
        </row>
        <row r="12042">
          <cell r="H12042" t="str">
            <v>1115105060500000055159733</v>
          </cell>
          <cell r="I12042">
            <v>15383</v>
          </cell>
        </row>
        <row r="12043">
          <cell r="H12043" t="str">
            <v>1115105060500000096362019</v>
          </cell>
          <cell r="I12043">
            <v>3611718</v>
          </cell>
        </row>
        <row r="12044">
          <cell r="H12044" t="str">
            <v>1115105060500001117487383</v>
          </cell>
          <cell r="I12044">
            <v>1015300</v>
          </cell>
        </row>
        <row r="12045">
          <cell r="H12045" t="str">
            <v>1115105060500001117490808</v>
          </cell>
          <cell r="I12045">
            <v>3611718</v>
          </cell>
        </row>
        <row r="12046">
          <cell r="H12046" t="str">
            <v>1115105060500001117491059</v>
          </cell>
          <cell r="I12046">
            <v>53842</v>
          </cell>
        </row>
        <row r="12047">
          <cell r="H12047" t="str">
            <v>1115105060500001117508006</v>
          </cell>
          <cell r="I12047">
            <v>969150</v>
          </cell>
        </row>
        <row r="12048">
          <cell r="H12048" t="str">
            <v>1125105060500000012195164</v>
          </cell>
          <cell r="I12048">
            <v>1015300</v>
          </cell>
        </row>
        <row r="12049">
          <cell r="H12049" t="str">
            <v>1125105060500000012197505</v>
          </cell>
          <cell r="I12049">
            <v>6761534</v>
          </cell>
        </row>
        <row r="12050">
          <cell r="H12050" t="str">
            <v>1125105060500000052775756</v>
          </cell>
          <cell r="I12050">
            <v>3428460</v>
          </cell>
        </row>
        <row r="12051">
          <cell r="H12051" t="str">
            <v>1125105060500000055062615</v>
          </cell>
          <cell r="I12051">
            <v>3918240</v>
          </cell>
        </row>
        <row r="12052">
          <cell r="H12052" t="str">
            <v>1125105060500000055067834</v>
          </cell>
          <cell r="I12052">
            <v>1015300</v>
          </cell>
        </row>
        <row r="12053">
          <cell r="H12053" t="str">
            <v>1125105060500000055069664</v>
          </cell>
          <cell r="I12053">
            <v>3918240</v>
          </cell>
        </row>
        <row r="12054">
          <cell r="H12054" t="str">
            <v>1135105060500000012269612</v>
          </cell>
          <cell r="I12054">
            <v>7283520</v>
          </cell>
        </row>
        <row r="12055">
          <cell r="H12055" t="str">
            <v>1135105060500000026470960</v>
          </cell>
          <cell r="I12055">
            <v>3918240</v>
          </cell>
        </row>
        <row r="12056">
          <cell r="H12056" t="str">
            <v>1135105060500000026471354</v>
          </cell>
          <cell r="I12056">
            <v>3395808</v>
          </cell>
        </row>
        <row r="12057">
          <cell r="H12057" t="str">
            <v>1135105060500000026471560</v>
          </cell>
          <cell r="I12057">
            <v>3526416</v>
          </cell>
        </row>
        <row r="12058">
          <cell r="H12058" t="str">
            <v>1145105060500000007708493</v>
          </cell>
          <cell r="I12058">
            <v>731405</v>
          </cell>
        </row>
        <row r="12059">
          <cell r="H12059" t="str">
            <v>1145105060500000007718449</v>
          </cell>
          <cell r="I12059">
            <v>1015300</v>
          </cell>
        </row>
        <row r="12060">
          <cell r="H12060" t="str">
            <v>1145105060500000036309236</v>
          </cell>
          <cell r="I12060">
            <v>3526416</v>
          </cell>
        </row>
        <row r="12061">
          <cell r="H12061" t="str">
            <v>1145105060500000055163167</v>
          </cell>
          <cell r="I12061">
            <v>6555168</v>
          </cell>
        </row>
        <row r="12062">
          <cell r="H12062" t="str">
            <v>1145105060500001075219262</v>
          </cell>
          <cell r="I12062">
            <v>1846000</v>
          </cell>
        </row>
        <row r="12063">
          <cell r="H12063" t="str">
            <v>1145105060500001075228855</v>
          </cell>
          <cell r="I12063">
            <v>3526416</v>
          </cell>
        </row>
        <row r="12064">
          <cell r="H12064" t="str">
            <v>6855105060500000007690312</v>
          </cell>
          <cell r="I12064">
            <v>4548960</v>
          </cell>
        </row>
        <row r="12065">
          <cell r="H12065" t="str">
            <v>6855105060500000007694098</v>
          </cell>
          <cell r="I12065">
            <v>5180922</v>
          </cell>
        </row>
        <row r="12066">
          <cell r="H12066" t="str">
            <v>6855105060500000007697271</v>
          </cell>
          <cell r="I12066">
            <v>4614253</v>
          </cell>
        </row>
        <row r="12067">
          <cell r="H12067" t="str">
            <v>6855105060500000007702241</v>
          </cell>
          <cell r="I12067">
            <v>4880695</v>
          </cell>
        </row>
        <row r="12068">
          <cell r="H12068" t="str">
            <v>6855105060500000007703064</v>
          </cell>
          <cell r="I12068">
            <v>4548960</v>
          </cell>
        </row>
        <row r="12069">
          <cell r="H12069" t="str">
            <v>6855105060500000012118348</v>
          </cell>
          <cell r="I12069">
            <v>6225732</v>
          </cell>
        </row>
        <row r="12070">
          <cell r="H12070" t="str">
            <v>6855105060500000012120172</v>
          </cell>
          <cell r="I12070">
            <v>6225732</v>
          </cell>
        </row>
        <row r="12071">
          <cell r="H12071" t="str">
            <v>6855105060500000012126258</v>
          </cell>
          <cell r="I12071">
            <v>11431679</v>
          </cell>
        </row>
        <row r="12072">
          <cell r="H12072" t="str">
            <v>6855105060500000012139501</v>
          </cell>
          <cell r="I12072">
            <v>10514880</v>
          </cell>
        </row>
        <row r="12073">
          <cell r="H12073" t="str">
            <v>6855105060500000012198038</v>
          </cell>
          <cell r="I12073">
            <v>2796876</v>
          </cell>
        </row>
        <row r="12074">
          <cell r="H12074" t="str">
            <v>6855105060500000012223003</v>
          </cell>
          <cell r="I12074">
            <v>39101292</v>
          </cell>
        </row>
        <row r="12075">
          <cell r="H12075" t="str">
            <v>6855105060500000012225527</v>
          </cell>
          <cell r="I12075">
            <v>14731884</v>
          </cell>
        </row>
        <row r="12076">
          <cell r="H12076" t="str">
            <v>6855105060500000012227291</v>
          </cell>
          <cell r="I12076">
            <v>21193920</v>
          </cell>
        </row>
        <row r="12077">
          <cell r="H12077" t="str">
            <v>6855105060500000026431898</v>
          </cell>
          <cell r="I12077">
            <v>4900208</v>
          </cell>
        </row>
        <row r="12078">
          <cell r="H12078" t="str">
            <v>6855105060500000026606705</v>
          </cell>
          <cell r="I12078">
            <v>6165288</v>
          </cell>
        </row>
        <row r="12079">
          <cell r="H12079" t="str">
            <v>6855105060500000036159065</v>
          </cell>
          <cell r="I12079">
            <v>19058758</v>
          </cell>
        </row>
        <row r="12080">
          <cell r="H12080" t="str">
            <v>6855105060500000036162071</v>
          </cell>
          <cell r="I12080">
            <v>7839720</v>
          </cell>
        </row>
        <row r="12081">
          <cell r="H12081" t="str">
            <v>6855105060500000036166242</v>
          </cell>
          <cell r="I12081">
            <v>2538000</v>
          </cell>
        </row>
        <row r="12082">
          <cell r="H12082" t="str">
            <v>6855105060500000036307804</v>
          </cell>
          <cell r="I12082">
            <v>4492098</v>
          </cell>
        </row>
        <row r="12083">
          <cell r="H12083" t="str">
            <v>6855105060500000055160966</v>
          </cell>
          <cell r="I12083">
            <v>7253280</v>
          </cell>
        </row>
        <row r="12084">
          <cell r="H12084" t="str">
            <v>1015105061000000007708493</v>
          </cell>
          <cell r="I12084">
            <v>1634783</v>
          </cell>
        </row>
        <row r="12085">
          <cell r="H12085" t="str">
            <v>1015105061000000012241613</v>
          </cell>
          <cell r="I12085">
            <v>2676375</v>
          </cell>
        </row>
        <row r="12086">
          <cell r="H12086" t="str">
            <v>1015105061000000026422503</v>
          </cell>
          <cell r="I12086">
            <v>2764125</v>
          </cell>
        </row>
        <row r="12087">
          <cell r="H12087" t="str">
            <v>1015105061000000036312573</v>
          </cell>
          <cell r="I12087">
            <v>552825</v>
          </cell>
        </row>
        <row r="12088">
          <cell r="H12088" t="str">
            <v>1015105061000000055169648</v>
          </cell>
          <cell r="I12088">
            <v>675675</v>
          </cell>
        </row>
        <row r="12089">
          <cell r="H12089" t="str">
            <v>1015105061000000055175614</v>
          </cell>
          <cell r="I12089">
            <v>2514012</v>
          </cell>
        </row>
        <row r="12090">
          <cell r="H12090" t="str">
            <v>1015105061000001075239712</v>
          </cell>
          <cell r="I12090">
            <v>739206</v>
          </cell>
        </row>
        <row r="12091">
          <cell r="H12091" t="str">
            <v>1025105061000000055180732</v>
          </cell>
          <cell r="I12091">
            <v>1532775</v>
          </cell>
        </row>
        <row r="12092">
          <cell r="H12092" t="str">
            <v>1035105061000000026567303</v>
          </cell>
          <cell r="I12092">
            <v>2721000</v>
          </cell>
        </row>
        <row r="12093">
          <cell r="H12093" t="str">
            <v>1055105061000000036381630</v>
          </cell>
          <cell r="I12093">
            <v>490875</v>
          </cell>
        </row>
        <row r="12094">
          <cell r="H12094" t="str">
            <v>1075105061000000036305510</v>
          </cell>
          <cell r="I12094">
            <v>204075</v>
          </cell>
        </row>
        <row r="12095">
          <cell r="H12095" t="str">
            <v>1095105061000000055195795</v>
          </cell>
          <cell r="I12095">
            <v>1137378</v>
          </cell>
        </row>
        <row r="12096">
          <cell r="H12096" t="str">
            <v>1105105061000001075239402</v>
          </cell>
          <cell r="I12096">
            <v>681615</v>
          </cell>
        </row>
        <row r="12097">
          <cell r="H12097" t="str">
            <v>1115105061000001117491901</v>
          </cell>
          <cell r="I12097">
            <v>1040188</v>
          </cell>
        </row>
        <row r="12098">
          <cell r="H12098" t="str">
            <v>1125105061000000055067386</v>
          </cell>
          <cell r="I12098">
            <v>1232717</v>
          </cell>
        </row>
        <row r="12099">
          <cell r="H12099" t="str">
            <v>1135105061000000026471684</v>
          </cell>
          <cell r="I12099">
            <v>744496</v>
          </cell>
        </row>
        <row r="12100">
          <cell r="H12100" t="str">
            <v>1145105061000000007708493</v>
          </cell>
          <cell r="I12100">
            <v>858748</v>
          </cell>
        </row>
        <row r="12101">
          <cell r="H12101" t="str">
            <v>6855105061000000026425533</v>
          </cell>
          <cell r="I12101">
            <v>346125</v>
          </cell>
        </row>
        <row r="12102">
          <cell r="H12102" t="str">
            <v>101510515</v>
          </cell>
          <cell r="I12102">
            <v>593260</v>
          </cell>
        </row>
        <row r="12103">
          <cell r="H12103" t="str">
            <v>685510515</v>
          </cell>
          <cell r="I12103">
            <v>1983648</v>
          </cell>
        </row>
        <row r="12104">
          <cell r="H12104" t="str">
            <v>1015105150500000007722546</v>
          </cell>
          <cell r="I12104">
            <v>252088</v>
          </cell>
        </row>
        <row r="12105">
          <cell r="H12105" t="str">
            <v>1015105150500000036304616</v>
          </cell>
          <cell r="I12105">
            <v>303264</v>
          </cell>
        </row>
        <row r="12106">
          <cell r="H12106" t="str">
            <v>1015105150500001075223462</v>
          </cell>
          <cell r="I12106">
            <v>37908</v>
          </cell>
        </row>
        <row r="12107">
          <cell r="H12107" t="str">
            <v>6855105150500000007690312</v>
          </cell>
          <cell r="I12107">
            <v>1037024</v>
          </cell>
        </row>
        <row r="12108">
          <cell r="H12108" t="str">
            <v>6855105150500000036307804</v>
          </cell>
          <cell r="I12108">
            <v>946624</v>
          </cell>
        </row>
        <row r="12109">
          <cell r="H12109" t="str">
            <v>685510521</v>
          </cell>
          <cell r="I12109">
            <v>1162000</v>
          </cell>
        </row>
        <row r="12110">
          <cell r="H12110" t="str">
            <v>6855105210500000012118318</v>
          </cell>
          <cell r="I12110">
            <v>83000</v>
          </cell>
        </row>
        <row r="12111">
          <cell r="H12111" t="str">
            <v>6855105210500000012223003</v>
          </cell>
          <cell r="I12111">
            <v>1079000</v>
          </cell>
        </row>
        <row r="12112">
          <cell r="H12112" t="str">
            <v>103510524</v>
          </cell>
          <cell r="I12112">
            <v>489780</v>
          </cell>
        </row>
        <row r="12113">
          <cell r="H12113" t="str">
            <v>112510524</v>
          </cell>
          <cell r="I12113">
            <v>489780</v>
          </cell>
        </row>
        <row r="12114">
          <cell r="H12114" t="str">
            <v>1035105240500000036289518</v>
          </cell>
          <cell r="I12114">
            <v>489780</v>
          </cell>
        </row>
        <row r="12115">
          <cell r="H12115" t="str">
            <v>1125105240500000052775756</v>
          </cell>
          <cell r="I12115">
            <v>489780</v>
          </cell>
        </row>
        <row r="12116">
          <cell r="H12116" t="str">
            <v>101510527</v>
          </cell>
          <cell r="I12116">
            <v>1276000</v>
          </cell>
        </row>
        <row r="12117">
          <cell r="H12117" t="str">
            <v>102510527</v>
          </cell>
          <cell r="I12117">
            <v>344667</v>
          </cell>
        </row>
        <row r="12118">
          <cell r="H12118" t="str">
            <v>103510527</v>
          </cell>
          <cell r="I12118">
            <v>220000</v>
          </cell>
        </row>
        <row r="12119">
          <cell r="H12119" t="str">
            <v>105510527</v>
          </cell>
          <cell r="I12119">
            <v>474833</v>
          </cell>
        </row>
        <row r="12120">
          <cell r="H12120" t="str">
            <v>107510527</v>
          </cell>
          <cell r="I12120">
            <v>13547</v>
          </cell>
        </row>
        <row r="12121">
          <cell r="H12121" t="str">
            <v>109510527</v>
          </cell>
          <cell r="I12121">
            <v>82500</v>
          </cell>
        </row>
        <row r="12122">
          <cell r="H12122" t="str">
            <v>110510527</v>
          </cell>
          <cell r="I12122">
            <v>500500</v>
          </cell>
        </row>
        <row r="12123">
          <cell r="H12123" t="str">
            <v>111510527</v>
          </cell>
          <cell r="I12123">
            <v>982666</v>
          </cell>
        </row>
        <row r="12124">
          <cell r="H12124" t="str">
            <v>112510527</v>
          </cell>
          <cell r="I12124">
            <v>297000</v>
          </cell>
        </row>
        <row r="12125">
          <cell r="H12125" t="str">
            <v>113510527</v>
          </cell>
          <cell r="I12125">
            <v>56833</v>
          </cell>
        </row>
        <row r="12126">
          <cell r="H12126" t="str">
            <v>114510527</v>
          </cell>
          <cell r="I12126">
            <v>887333</v>
          </cell>
        </row>
        <row r="12127">
          <cell r="H12127" t="str">
            <v>685510527</v>
          </cell>
          <cell r="I12127">
            <v>438670</v>
          </cell>
        </row>
        <row r="12128">
          <cell r="H12128" t="str">
            <v>1015105270500000007724919</v>
          </cell>
          <cell r="I12128">
            <v>110000</v>
          </cell>
        </row>
        <row r="12129">
          <cell r="H12129" t="str">
            <v>1015105270500000012241613</v>
          </cell>
          <cell r="I12129">
            <v>12833</v>
          </cell>
        </row>
        <row r="12130">
          <cell r="H12130" t="str">
            <v>1015105270500000036065971</v>
          </cell>
          <cell r="I12130">
            <v>220000</v>
          </cell>
        </row>
        <row r="12131">
          <cell r="H12131" t="str">
            <v>1015105270500001080290672</v>
          </cell>
          <cell r="I12131">
            <v>121000</v>
          </cell>
        </row>
        <row r="12132">
          <cell r="H12132" t="str">
            <v>1025105270500000012170573</v>
          </cell>
          <cell r="I12132">
            <v>102667</v>
          </cell>
        </row>
        <row r="12133">
          <cell r="H12133" t="str">
            <v>1025105270500000083042180</v>
          </cell>
          <cell r="I12133">
            <v>121000</v>
          </cell>
        </row>
        <row r="12134">
          <cell r="H12134" t="str">
            <v>1025105270500000083258489</v>
          </cell>
          <cell r="I12134">
            <v>16500</v>
          </cell>
        </row>
        <row r="12135">
          <cell r="H12135" t="str">
            <v>1055105270500000036382466</v>
          </cell>
          <cell r="I12135">
            <v>220000</v>
          </cell>
        </row>
        <row r="12136">
          <cell r="H12136" t="str">
            <v>1055105270500001081393268</v>
          </cell>
          <cell r="I12136">
            <v>220000</v>
          </cell>
        </row>
        <row r="12137">
          <cell r="H12137" t="str">
            <v>1105105270500000007694490</v>
          </cell>
          <cell r="I12137">
            <v>121000</v>
          </cell>
        </row>
        <row r="12138">
          <cell r="H12138" t="str">
            <v>1105105270500000007724919</v>
          </cell>
          <cell r="I12138">
            <v>110000</v>
          </cell>
        </row>
        <row r="12139">
          <cell r="H12139" t="str">
            <v>1105105270500000036304939</v>
          </cell>
          <cell r="I12139">
            <v>220000</v>
          </cell>
        </row>
        <row r="12140">
          <cell r="H12140" t="str">
            <v>1115105270500000017656331</v>
          </cell>
          <cell r="I12140">
            <v>220000</v>
          </cell>
        </row>
        <row r="12141">
          <cell r="H12141" t="str">
            <v>1115105270500000055159733</v>
          </cell>
          <cell r="I12141">
            <v>1833</v>
          </cell>
        </row>
        <row r="12142">
          <cell r="H12142" t="str">
            <v>1115105270500000096362019</v>
          </cell>
          <cell r="I12142">
            <v>220000</v>
          </cell>
        </row>
        <row r="12143">
          <cell r="H12143" t="str">
            <v>1115105270500001117487383</v>
          </cell>
          <cell r="I12143">
            <v>121000</v>
          </cell>
        </row>
        <row r="12144">
          <cell r="H12144" t="str">
            <v>1115105270500001117490808</v>
          </cell>
          <cell r="I12144">
            <v>220000</v>
          </cell>
        </row>
        <row r="12145">
          <cell r="H12145" t="str">
            <v>1115105270500001117491059</v>
          </cell>
          <cell r="I12145">
            <v>5500</v>
          </cell>
        </row>
        <row r="12146">
          <cell r="H12146" t="str">
            <v>1115105270500001117508006</v>
          </cell>
          <cell r="I12146">
            <v>115500</v>
          </cell>
        </row>
        <row r="12147">
          <cell r="H12147" t="str">
            <v>1125105270500000012195164</v>
          </cell>
          <cell r="I12147">
            <v>121000</v>
          </cell>
        </row>
        <row r="12148">
          <cell r="H12148" t="str">
            <v>1125105270500000055067834</v>
          </cell>
          <cell r="I12148">
            <v>121000</v>
          </cell>
        </row>
        <row r="12149">
          <cell r="H12149" t="str">
            <v>1145105270500000007708493</v>
          </cell>
          <cell r="I12149">
            <v>51333</v>
          </cell>
        </row>
        <row r="12150">
          <cell r="H12150" t="str">
            <v>1145105270500000007718449</v>
          </cell>
          <cell r="I12150">
            <v>121000</v>
          </cell>
        </row>
        <row r="12151">
          <cell r="H12151" t="str">
            <v>1145105270500000036309236</v>
          </cell>
          <cell r="I12151">
            <v>220000</v>
          </cell>
        </row>
        <row r="12152">
          <cell r="H12152" t="str">
            <v>1145105270500001075219262</v>
          </cell>
          <cell r="I12152">
            <v>220000</v>
          </cell>
        </row>
        <row r="12153">
          <cell r="H12153" t="str">
            <v>1145105270500001075228855</v>
          </cell>
          <cell r="I12153">
            <v>220000</v>
          </cell>
        </row>
        <row r="12154">
          <cell r="H12154" t="str">
            <v>6855105270500000012198038</v>
          </cell>
          <cell r="I12154">
            <v>220000</v>
          </cell>
        </row>
        <row r="12155">
          <cell r="H12155" t="str">
            <v>6855105270500000036166242</v>
          </cell>
          <cell r="I12155">
            <v>180170</v>
          </cell>
        </row>
        <row r="12156">
          <cell r="H12156" t="str">
            <v>1015105271000000007708493</v>
          </cell>
          <cell r="I12156">
            <v>102667</v>
          </cell>
        </row>
        <row r="12157">
          <cell r="H12157" t="str">
            <v>1015105271000000012241613</v>
          </cell>
          <cell r="I12157">
            <v>183333</v>
          </cell>
        </row>
        <row r="12158">
          <cell r="H12158" t="str">
            <v>1015105271000000026422503</v>
          </cell>
          <cell r="I12158">
            <v>190667</v>
          </cell>
        </row>
        <row r="12159">
          <cell r="H12159" t="str">
            <v>1015105271000000036312573</v>
          </cell>
          <cell r="I12159">
            <v>34833</v>
          </cell>
        </row>
        <row r="12160">
          <cell r="H12160" t="str">
            <v>1015105271000000055169648</v>
          </cell>
          <cell r="I12160">
            <v>44000</v>
          </cell>
        </row>
        <row r="12161">
          <cell r="H12161" t="str">
            <v>1015105271000000055175614</v>
          </cell>
          <cell r="I12161">
            <v>209000</v>
          </cell>
        </row>
        <row r="12162">
          <cell r="H12162" t="str">
            <v>1015105271000001075239712</v>
          </cell>
          <cell r="I12162">
            <v>47667</v>
          </cell>
        </row>
        <row r="12163">
          <cell r="H12163" t="str">
            <v>1025105271000000055180732</v>
          </cell>
          <cell r="I12163">
            <v>104500</v>
          </cell>
        </row>
        <row r="12164">
          <cell r="H12164" t="str">
            <v>1035105271000000026567303</v>
          </cell>
          <cell r="I12164">
            <v>220000</v>
          </cell>
        </row>
        <row r="12165">
          <cell r="H12165" t="str">
            <v>1055105271000000036381630</v>
          </cell>
          <cell r="I12165">
            <v>34833</v>
          </cell>
        </row>
        <row r="12166">
          <cell r="H12166" t="str">
            <v>1075105271000000036305510</v>
          </cell>
          <cell r="I12166">
            <v>13547</v>
          </cell>
        </row>
        <row r="12167">
          <cell r="H12167" t="str">
            <v>1095105271000000055195795</v>
          </cell>
          <cell r="I12167">
            <v>82500</v>
          </cell>
        </row>
        <row r="12168">
          <cell r="H12168" t="str">
            <v>1105105271000001075239402</v>
          </cell>
          <cell r="I12168">
            <v>49500</v>
          </cell>
        </row>
        <row r="12169">
          <cell r="H12169" t="str">
            <v>1115105271000001117491901</v>
          </cell>
          <cell r="I12169">
            <v>78833</v>
          </cell>
        </row>
        <row r="12170">
          <cell r="H12170" t="str">
            <v>1125105271000000055067386</v>
          </cell>
          <cell r="I12170">
            <v>55000</v>
          </cell>
        </row>
        <row r="12171">
          <cell r="H12171" t="str">
            <v>1135105271000000026471684</v>
          </cell>
          <cell r="I12171">
            <v>56833</v>
          </cell>
        </row>
        <row r="12172">
          <cell r="H12172" t="str">
            <v>1145105271000000007708493</v>
          </cell>
          <cell r="I12172">
            <v>55000</v>
          </cell>
        </row>
        <row r="12173">
          <cell r="H12173" t="str">
            <v>6855105271000000026425533</v>
          </cell>
          <cell r="I12173">
            <v>38500</v>
          </cell>
        </row>
        <row r="12174">
          <cell r="H12174" t="str">
            <v>101510530</v>
          </cell>
          <cell r="I12174">
            <v>8851773</v>
          </cell>
        </row>
        <row r="12175">
          <cell r="H12175" t="str">
            <v>102510530</v>
          </cell>
          <cell r="I12175">
            <v>4326428</v>
          </cell>
        </row>
        <row r="12176">
          <cell r="H12176" t="str">
            <v>103510530</v>
          </cell>
          <cell r="I12176">
            <v>1615548</v>
          </cell>
        </row>
        <row r="12177">
          <cell r="H12177" t="str">
            <v>104510530</v>
          </cell>
          <cell r="I12177">
            <v>1927325</v>
          </cell>
        </row>
        <row r="12178">
          <cell r="H12178" t="str">
            <v>105510530</v>
          </cell>
          <cell r="I12178">
            <v>2500697</v>
          </cell>
        </row>
        <row r="12179">
          <cell r="H12179" t="str">
            <v>107510530</v>
          </cell>
          <cell r="I12179">
            <v>1416681</v>
          </cell>
        </row>
        <row r="12180">
          <cell r="H12180" t="str">
            <v>108510530</v>
          </cell>
          <cell r="I12180">
            <v>1692677</v>
          </cell>
        </row>
        <row r="12181">
          <cell r="H12181" t="str">
            <v>109510530</v>
          </cell>
          <cell r="I12181">
            <v>1447070</v>
          </cell>
        </row>
        <row r="12182">
          <cell r="H12182" t="str">
            <v>110510530</v>
          </cell>
          <cell r="I12182">
            <v>2291126</v>
          </cell>
        </row>
        <row r="12183">
          <cell r="H12183" t="str">
            <v>111510530</v>
          </cell>
          <cell r="I12183">
            <v>2860973</v>
          </cell>
        </row>
        <row r="12184">
          <cell r="H12184" t="str">
            <v>112510530</v>
          </cell>
          <cell r="I12184">
            <v>1891001</v>
          </cell>
        </row>
        <row r="12185">
          <cell r="H12185" t="str">
            <v>113510530</v>
          </cell>
          <cell r="I12185">
            <v>1830654</v>
          </cell>
        </row>
        <row r="12186">
          <cell r="H12186" t="str">
            <v>114510530</v>
          </cell>
          <cell r="I12186">
            <v>1585575</v>
          </cell>
        </row>
        <row r="12187">
          <cell r="H12187" t="str">
            <v>685510530</v>
          </cell>
          <cell r="I12187">
            <v>13931184</v>
          </cell>
        </row>
        <row r="12188">
          <cell r="H12188" t="str">
            <v>1015105300500008911006739</v>
          </cell>
          <cell r="I12188">
            <v>7855887</v>
          </cell>
        </row>
        <row r="12189">
          <cell r="H12189" t="str">
            <v>1025105300500000083258489</v>
          </cell>
          <cell r="I12189">
            <v>12913</v>
          </cell>
        </row>
        <row r="12190">
          <cell r="H12190" t="str">
            <v>1025105300500008911006739</v>
          </cell>
          <cell r="I12190">
            <v>4109748</v>
          </cell>
        </row>
        <row r="12191">
          <cell r="H12191" t="str">
            <v>1035105300500008911006739</v>
          </cell>
          <cell r="I12191">
            <v>1615548</v>
          </cell>
        </row>
        <row r="12192">
          <cell r="H12192" t="str">
            <v>1045105300500008911006739</v>
          </cell>
          <cell r="I12192">
            <v>1927325</v>
          </cell>
        </row>
        <row r="12193">
          <cell r="H12193" t="str">
            <v>1055105300500008911006739</v>
          </cell>
          <cell r="I12193">
            <v>2452381</v>
          </cell>
        </row>
        <row r="12194">
          <cell r="H12194" t="str">
            <v>1075105300500008911006739</v>
          </cell>
          <cell r="I12194">
            <v>1334987</v>
          </cell>
        </row>
        <row r="12195">
          <cell r="H12195" t="str">
            <v>1085105300500008911006739</v>
          </cell>
          <cell r="I12195">
            <v>1692677</v>
          </cell>
        </row>
        <row r="12196">
          <cell r="H12196" t="str">
            <v>1095105300500008911006739</v>
          </cell>
          <cell r="I12196">
            <v>1338979</v>
          </cell>
        </row>
        <row r="12197">
          <cell r="H12197" t="str">
            <v>1105105300500008911006739</v>
          </cell>
          <cell r="I12197">
            <v>2230200</v>
          </cell>
        </row>
        <row r="12198">
          <cell r="H12198" t="str">
            <v>1115105300500001117491059</v>
          </cell>
          <cell r="I12198">
            <v>4304</v>
          </cell>
        </row>
        <row r="12199">
          <cell r="H12199" t="str">
            <v>1115105300500008911006739</v>
          </cell>
          <cell r="I12199">
            <v>2751634</v>
          </cell>
        </row>
        <row r="12200">
          <cell r="H12200" t="str">
            <v>1125105300500008911006739</v>
          </cell>
          <cell r="I12200">
            <v>1727612</v>
          </cell>
        </row>
        <row r="12201">
          <cell r="H12201" t="str">
            <v>1135105300500008911006739</v>
          </cell>
          <cell r="I12201">
            <v>1701985</v>
          </cell>
        </row>
        <row r="12202">
          <cell r="H12202" t="str">
            <v>1145105300500008911006739</v>
          </cell>
          <cell r="I12202">
            <v>1585575</v>
          </cell>
        </row>
        <row r="12203">
          <cell r="H12203" t="str">
            <v>6855105300500008911006739</v>
          </cell>
          <cell r="I12203">
            <v>13899620</v>
          </cell>
        </row>
        <row r="12204">
          <cell r="H12204" t="str">
            <v>1015105301000000007708493</v>
          </cell>
          <cell r="I12204">
            <v>143756</v>
          </cell>
        </row>
        <row r="12205">
          <cell r="H12205" t="str">
            <v>1015105301000000012241613</v>
          </cell>
          <cell r="I12205">
            <v>281583</v>
          </cell>
        </row>
        <row r="12206">
          <cell r="H12206" t="str">
            <v>1015105301000000026422503</v>
          </cell>
          <cell r="I12206">
            <v>293316</v>
          </cell>
        </row>
        <row r="12207">
          <cell r="H12207" t="str">
            <v>1015105301000000036312573</v>
          </cell>
          <cell r="I12207">
            <v>56317</v>
          </cell>
        </row>
        <row r="12208">
          <cell r="H12208" t="str">
            <v>1015105301000000055169648</v>
          </cell>
          <cell r="I12208">
            <v>70396</v>
          </cell>
        </row>
        <row r="12209">
          <cell r="H12209" t="str">
            <v>1015105301000000055175614</v>
          </cell>
          <cell r="I12209">
            <v>150518</v>
          </cell>
        </row>
        <row r="12210">
          <cell r="H12210" t="str">
            <v>1025105301000000055180732</v>
          </cell>
          <cell r="I12210">
            <v>203767</v>
          </cell>
        </row>
        <row r="12211">
          <cell r="H12211" t="str">
            <v>1055105301000000036381630</v>
          </cell>
          <cell r="I12211">
            <v>48316</v>
          </cell>
        </row>
        <row r="12212">
          <cell r="H12212" t="str">
            <v>1075105301000000036305510</v>
          </cell>
          <cell r="I12212">
            <v>81694</v>
          </cell>
        </row>
        <row r="12213">
          <cell r="H12213" t="str">
            <v>1095105301000000055195795</v>
          </cell>
          <cell r="I12213">
            <v>108091</v>
          </cell>
        </row>
        <row r="12214">
          <cell r="H12214" t="str">
            <v>1105105301000001075239402</v>
          </cell>
          <cell r="I12214">
            <v>60926</v>
          </cell>
        </row>
        <row r="12215">
          <cell r="H12215" t="str">
            <v>1115105301000001117491901</v>
          </cell>
          <cell r="I12215">
            <v>105035</v>
          </cell>
        </row>
        <row r="12216">
          <cell r="H12216" t="str">
            <v>1125105301000000055067386</v>
          </cell>
          <cell r="I12216">
            <v>163389</v>
          </cell>
        </row>
        <row r="12217">
          <cell r="H12217" t="str">
            <v>1135105301000000026471684</v>
          </cell>
          <cell r="I12217">
            <v>128669</v>
          </cell>
        </row>
        <row r="12218">
          <cell r="H12218" t="str">
            <v>6855105301000000026425533</v>
          </cell>
          <cell r="I12218">
            <v>31564</v>
          </cell>
        </row>
        <row r="12219">
          <cell r="H12219" t="str">
            <v>101510533</v>
          </cell>
          <cell r="I12219">
            <v>664943</v>
          </cell>
        </row>
        <row r="12220">
          <cell r="H12220" t="str">
            <v>102510533</v>
          </cell>
          <cell r="I12220">
            <v>386352</v>
          </cell>
        </row>
        <row r="12221">
          <cell r="H12221" t="str">
            <v>103510533</v>
          </cell>
          <cell r="I12221">
            <v>139989</v>
          </cell>
        </row>
        <row r="12222">
          <cell r="H12222" t="str">
            <v>104510533</v>
          </cell>
          <cell r="I12222">
            <v>172832</v>
          </cell>
        </row>
        <row r="12223">
          <cell r="H12223" t="str">
            <v>105510533</v>
          </cell>
          <cell r="I12223">
            <v>213819</v>
          </cell>
        </row>
        <row r="12224">
          <cell r="H12224" t="str">
            <v>107510533</v>
          </cell>
          <cell r="I12224">
            <v>138849</v>
          </cell>
        </row>
        <row r="12225">
          <cell r="H12225" t="str">
            <v>108510533</v>
          </cell>
          <cell r="I12225">
            <v>146460</v>
          </cell>
        </row>
        <row r="12226">
          <cell r="H12226" t="str">
            <v>109510533</v>
          </cell>
          <cell r="I12226">
            <v>117033</v>
          </cell>
        </row>
        <row r="12227">
          <cell r="H12227" t="str">
            <v>110510533</v>
          </cell>
          <cell r="I12227">
            <v>191473</v>
          </cell>
        </row>
        <row r="12228">
          <cell r="H12228" t="str">
            <v>111510533</v>
          </cell>
          <cell r="I12228">
            <v>207130</v>
          </cell>
        </row>
        <row r="12229">
          <cell r="H12229" t="str">
            <v>112510533</v>
          </cell>
          <cell r="I12229">
            <v>152878</v>
          </cell>
        </row>
        <row r="12230">
          <cell r="H12230" t="str">
            <v>113510533</v>
          </cell>
          <cell r="I12230">
            <v>161447</v>
          </cell>
        </row>
        <row r="12231">
          <cell r="H12231" t="str">
            <v>114510533</v>
          </cell>
          <cell r="I12231">
            <v>64630</v>
          </cell>
        </row>
        <row r="12232">
          <cell r="H12232" t="str">
            <v>685510533</v>
          </cell>
          <cell r="I12232">
            <v>1147419</v>
          </cell>
        </row>
        <row r="12233">
          <cell r="H12233" t="str">
            <v>1015105330500008911006739</v>
          </cell>
          <cell r="I12233">
            <v>633659</v>
          </cell>
        </row>
        <row r="12234">
          <cell r="H12234" t="str">
            <v>1025105330500000083258489</v>
          </cell>
          <cell r="I12234">
            <v>39</v>
          </cell>
        </row>
        <row r="12235">
          <cell r="H12235" t="str">
            <v>1025105330500008911006739</v>
          </cell>
          <cell r="I12235">
            <v>383325</v>
          </cell>
        </row>
        <row r="12236">
          <cell r="H12236" t="str">
            <v>1035105330500008911006739</v>
          </cell>
          <cell r="I12236">
            <v>139989</v>
          </cell>
        </row>
        <row r="12237">
          <cell r="H12237" t="str">
            <v>1045105330500008911006739</v>
          </cell>
          <cell r="I12237">
            <v>172832</v>
          </cell>
        </row>
        <row r="12238">
          <cell r="H12238" t="str">
            <v>1055105330500008911006739</v>
          </cell>
          <cell r="I12238">
            <v>213449</v>
          </cell>
        </row>
        <row r="12239">
          <cell r="H12239" t="str">
            <v>1075105330500000026459572</v>
          </cell>
          <cell r="I12239">
            <v>57310</v>
          </cell>
        </row>
        <row r="12240">
          <cell r="H12240" t="str">
            <v>1075105330500008911006739</v>
          </cell>
          <cell r="I12240">
            <v>80450</v>
          </cell>
        </row>
        <row r="12241">
          <cell r="H12241" t="str">
            <v>1085105330500008911006739</v>
          </cell>
          <cell r="I12241">
            <v>146460</v>
          </cell>
        </row>
        <row r="12242">
          <cell r="H12242" t="str">
            <v>1095105330500008911006739</v>
          </cell>
          <cell r="I12242">
            <v>116114</v>
          </cell>
        </row>
        <row r="12243">
          <cell r="H12243" t="str">
            <v>1105105330500008911006739</v>
          </cell>
          <cell r="I12243">
            <v>190925</v>
          </cell>
        </row>
        <row r="12244">
          <cell r="H12244" t="str">
            <v>1115105330500001117491059</v>
          </cell>
          <cell r="I12244">
            <v>4</v>
          </cell>
        </row>
        <row r="12245">
          <cell r="H12245" t="str">
            <v>1115105330500008911006739</v>
          </cell>
          <cell r="I12245">
            <v>205375</v>
          </cell>
        </row>
        <row r="12246">
          <cell r="H12246" t="str">
            <v>1125105330500008911006739</v>
          </cell>
          <cell r="I12246">
            <v>148521</v>
          </cell>
        </row>
        <row r="12247">
          <cell r="H12247" t="str">
            <v>1135105330500008911006739</v>
          </cell>
          <cell r="I12247">
            <v>158745</v>
          </cell>
        </row>
        <row r="12248">
          <cell r="H12248" t="str">
            <v>1145105330500008911006739</v>
          </cell>
          <cell r="I12248">
            <v>64630</v>
          </cell>
        </row>
        <row r="12249">
          <cell r="H12249" t="str">
            <v>6855105330500008911006739</v>
          </cell>
          <cell r="I12249">
            <v>1147188</v>
          </cell>
        </row>
        <row r="12250">
          <cell r="H12250" t="str">
            <v>1015105331000000007708493</v>
          </cell>
          <cell r="I12250">
            <v>2731</v>
          </cell>
        </row>
        <row r="12251">
          <cell r="H12251" t="str">
            <v>1015105331000000012241613</v>
          </cell>
          <cell r="I12251">
            <v>11263</v>
          </cell>
        </row>
        <row r="12252">
          <cell r="H12252" t="str">
            <v>1015105331000000026422503</v>
          </cell>
          <cell r="I12252">
            <v>12222</v>
          </cell>
        </row>
        <row r="12253">
          <cell r="H12253" t="str">
            <v>1015105331000000036312573</v>
          </cell>
          <cell r="I12253">
            <v>451</v>
          </cell>
        </row>
        <row r="12254">
          <cell r="H12254" t="str">
            <v>1015105331000000055169648</v>
          </cell>
          <cell r="I12254">
            <v>704</v>
          </cell>
        </row>
        <row r="12255">
          <cell r="H12255" t="str">
            <v>1015105331000000055175614</v>
          </cell>
          <cell r="I12255">
            <v>3913</v>
          </cell>
        </row>
        <row r="12256">
          <cell r="H12256" t="str">
            <v>1025105331000000055180732</v>
          </cell>
          <cell r="I12256">
            <v>2988</v>
          </cell>
        </row>
        <row r="12257">
          <cell r="H12257" t="str">
            <v>1055105331000000036381630</v>
          </cell>
          <cell r="I12257">
            <v>370</v>
          </cell>
        </row>
        <row r="12258">
          <cell r="H12258" t="str">
            <v>1075105331000000036305510</v>
          </cell>
          <cell r="I12258">
            <v>1089</v>
          </cell>
        </row>
        <row r="12259">
          <cell r="H12259" t="str">
            <v>1095105331000000055195795</v>
          </cell>
          <cell r="I12259">
            <v>919</v>
          </cell>
        </row>
        <row r="12260">
          <cell r="H12260" t="str">
            <v>1105105331000001075239402</v>
          </cell>
          <cell r="I12260">
            <v>548</v>
          </cell>
        </row>
        <row r="12261">
          <cell r="H12261" t="str">
            <v>1115105331000001117491901</v>
          </cell>
          <cell r="I12261">
            <v>1751</v>
          </cell>
        </row>
        <row r="12262">
          <cell r="H12262" t="str">
            <v>1125105331000000055067386</v>
          </cell>
          <cell r="I12262">
            <v>4357</v>
          </cell>
        </row>
        <row r="12263">
          <cell r="H12263" t="str">
            <v>1135105331000000026471684</v>
          </cell>
          <cell r="I12263">
            <v>2702</v>
          </cell>
        </row>
        <row r="12264">
          <cell r="H12264" t="str">
            <v>6855105331000000026425533</v>
          </cell>
          <cell r="I12264">
            <v>231</v>
          </cell>
        </row>
        <row r="12265">
          <cell r="H12265" t="str">
            <v>101510536</v>
          </cell>
          <cell r="I12265">
            <v>8591739</v>
          </cell>
        </row>
        <row r="12266">
          <cell r="H12266" t="str">
            <v>102510536</v>
          </cell>
          <cell r="I12266">
            <v>4226125</v>
          </cell>
        </row>
        <row r="12267">
          <cell r="H12267" t="str">
            <v>103510536</v>
          </cell>
          <cell r="I12267">
            <v>1595935</v>
          </cell>
        </row>
        <row r="12268">
          <cell r="H12268" t="str">
            <v>104510536</v>
          </cell>
          <cell r="I12268">
            <v>1840830</v>
          </cell>
        </row>
        <row r="12269">
          <cell r="H12269" t="str">
            <v>105510536</v>
          </cell>
          <cell r="I12269">
            <v>2417921</v>
          </cell>
        </row>
        <row r="12270">
          <cell r="H12270" t="str">
            <v>107510536</v>
          </cell>
          <cell r="I12270">
            <v>1346694</v>
          </cell>
        </row>
        <row r="12271">
          <cell r="H12271" t="str">
            <v>108510536</v>
          </cell>
          <cell r="I12271">
            <v>1682498</v>
          </cell>
        </row>
        <row r="12272">
          <cell r="H12272" t="str">
            <v>109510536</v>
          </cell>
          <cell r="I12272">
            <v>1375358</v>
          </cell>
        </row>
        <row r="12273">
          <cell r="H12273" t="str">
            <v>110510536</v>
          </cell>
          <cell r="I12273">
            <v>2288323</v>
          </cell>
        </row>
        <row r="12274">
          <cell r="H12274" t="str">
            <v>111510536</v>
          </cell>
          <cell r="I12274">
            <v>2802107</v>
          </cell>
        </row>
        <row r="12275">
          <cell r="H12275" t="str">
            <v>112510536</v>
          </cell>
          <cell r="I12275">
            <v>1633557</v>
          </cell>
        </row>
        <row r="12276">
          <cell r="H12276" t="str">
            <v>113510536</v>
          </cell>
          <cell r="I12276">
            <v>1785220</v>
          </cell>
        </row>
        <row r="12277">
          <cell r="H12277" t="str">
            <v>114510536</v>
          </cell>
          <cell r="I12277">
            <v>1517756</v>
          </cell>
        </row>
        <row r="12278">
          <cell r="H12278" t="str">
            <v>685510536</v>
          </cell>
          <cell r="I12278">
            <v>12902599</v>
          </cell>
        </row>
        <row r="12279">
          <cell r="H12279" t="str">
            <v>1015105360500008911006739</v>
          </cell>
          <cell r="I12279">
            <v>7595853</v>
          </cell>
        </row>
        <row r="12280">
          <cell r="H12280" t="str">
            <v>1025105360500000083258489</v>
          </cell>
          <cell r="I12280">
            <v>12913</v>
          </cell>
        </row>
        <row r="12281">
          <cell r="H12281" t="str">
            <v>1025105360500008911006739</v>
          </cell>
          <cell r="I12281">
            <v>4009445</v>
          </cell>
        </row>
        <row r="12282">
          <cell r="H12282" t="str">
            <v>1035105360500008911006739</v>
          </cell>
          <cell r="I12282">
            <v>1595935</v>
          </cell>
        </row>
        <row r="12283">
          <cell r="H12283" t="str">
            <v>1045105360500008911006739</v>
          </cell>
          <cell r="I12283">
            <v>1840830</v>
          </cell>
        </row>
        <row r="12284">
          <cell r="H12284" t="str">
            <v>1055105360500008911006739</v>
          </cell>
          <cell r="I12284">
            <v>2369605</v>
          </cell>
        </row>
        <row r="12285">
          <cell r="H12285" t="str">
            <v>1075105360500008911006739</v>
          </cell>
          <cell r="I12285">
            <v>1265000</v>
          </cell>
        </row>
        <row r="12286">
          <cell r="H12286" t="str">
            <v>1085105360500008911006739</v>
          </cell>
          <cell r="I12286">
            <v>1682498</v>
          </cell>
        </row>
        <row r="12287">
          <cell r="H12287" t="str">
            <v>1095105360500008911006739</v>
          </cell>
          <cell r="I12287">
            <v>1267267</v>
          </cell>
        </row>
        <row r="12288">
          <cell r="H12288" t="str">
            <v>1105105360500008911006739</v>
          </cell>
          <cell r="I12288">
            <v>2227397</v>
          </cell>
        </row>
        <row r="12289">
          <cell r="H12289" t="str">
            <v>1115105360500001117491059</v>
          </cell>
          <cell r="I12289">
            <v>4304</v>
          </cell>
        </row>
        <row r="12290">
          <cell r="H12290" t="str">
            <v>1115105360500008911006739</v>
          </cell>
          <cell r="I12290">
            <v>2692768</v>
          </cell>
        </row>
        <row r="12291">
          <cell r="H12291" t="str">
            <v>1125105360500008911006739</v>
          </cell>
          <cell r="I12291">
            <v>1470168</v>
          </cell>
        </row>
        <row r="12292">
          <cell r="H12292" t="str">
            <v>1135105360500008911006739</v>
          </cell>
          <cell r="I12292">
            <v>1656551</v>
          </cell>
        </row>
        <row r="12293">
          <cell r="H12293" t="str">
            <v>1145105360500008911006739</v>
          </cell>
          <cell r="I12293">
            <v>1517756</v>
          </cell>
        </row>
        <row r="12294">
          <cell r="H12294" t="str">
            <v>6855105360500008911006739</v>
          </cell>
          <cell r="I12294">
            <v>12871035</v>
          </cell>
        </row>
        <row r="12295">
          <cell r="H12295" t="str">
            <v>1015105361000000007708493</v>
          </cell>
          <cell r="I12295">
            <v>143756</v>
          </cell>
        </row>
        <row r="12296">
          <cell r="H12296" t="str">
            <v>1015105361000000012241613</v>
          </cell>
          <cell r="I12296">
            <v>281583</v>
          </cell>
        </row>
        <row r="12297">
          <cell r="H12297" t="str">
            <v>1015105361000000026422503</v>
          </cell>
          <cell r="I12297">
            <v>293316</v>
          </cell>
        </row>
        <row r="12298">
          <cell r="H12298" t="str">
            <v>1015105361000000036312573</v>
          </cell>
          <cell r="I12298">
            <v>56317</v>
          </cell>
        </row>
        <row r="12299">
          <cell r="H12299" t="str">
            <v>1015105361000000055169648</v>
          </cell>
          <cell r="I12299">
            <v>70396</v>
          </cell>
        </row>
        <row r="12300">
          <cell r="H12300" t="str">
            <v>1015105361000000055175614</v>
          </cell>
          <cell r="I12300">
            <v>150518</v>
          </cell>
        </row>
        <row r="12301">
          <cell r="H12301" t="str">
            <v>1025105361000000055180732</v>
          </cell>
          <cell r="I12301">
            <v>203767</v>
          </cell>
        </row>
        <row r="12302">
          <cell r="H12302" t="str">
            <v>1055105361000000036381630</v>
          </cell>
          <cell r="I12302">
            <v>48316</v>
          </cell>
        </row>
        <row r="12303">
          <cell r="H12303" t="str">
            <v>1075105361000000036305510</v>
          </cell>
          <cell r="I12303">
            <v>81694</v>
          </cell>
        </row>
        <row r="12304">
          <cell r="H12304" t="str">
            <v>1095105361000000055195795</v>
          </cell>
          <cell r="I12304">
            <v>108091</v>
          </cell>
        </row>
        <row r="12305">
          <cell r="H12305" t="str">
            <v>1105105361000001075239402</v>
          </cell>
          <cell r="I12305">
            <v>60926</v>
          </cell>
        </row>
        <row r="12306">
          <cell r="H12306" t="str">
            <v>1115105361000001117491901</v>
          </cell>
          <cell r="I12306">
            <v>105035</v>
          </cell>
        </row>
        <row r="12307">
          <cell r="H12307" t="str">
            <v>1125105361000000055067386</v>
          </cell>
          <cell r="I12307">
            <v>163389</v>
          </cell>
        </row>
        <row r="12308">
          <cell r="H12308" t="str">
            <v>1135105361000000026471684</v>
          </cell>
          <cell r="I12308">
            <v>128669</v>
          </cell>
        </row>
        <row r="12309">
          <cell r="H12309" t="str">
            <v>6855105361000000026425533</v>
          </cell>
          <cell r="I12309">
            <v>31564</v>
          </cell>
        </row>
        <row r="12310">
          <cell r="H12310" t="str">
            <v>101510539</v>
          </cell>
          <cell r="I12310">
            <v>6410002</v>
          </cell>
        </row>
        <row r="12311">
          <cell r="H12311" t="str">
            <v>102510539</v>
          </cell>
          <cell r="I12311">
            <v>2079262</v>
          </cell>
        </row>
        <row r="12312">
          <cell r="H12312" t="str">
            <v>103510539</v>
          </cell>
          <cell r="I12312">
            <v>1187844</v>
          </cell>
        </row>
        <row r="12313">
          <cell r="H12313" t="str">
            <v>104510539</v>
          </cell>
          <cell r="I12313">
            <v>708084</v>
          </cell>
        </row>
        <row r="12314">
          <cell r="H12314" t="str">
            <v>105510539</v>
          </cell>
          <cell r="I12314">
            <v>1588912</v>
          </cell>
        </row>
        <row r="12315">
          <cell r="H12315" t="str">
            <v>107510539</v>
          </cell>
          <cell r="I12315">
            <v>721538</v>
          </cell>
        </row>
        <row r="12316">
          <cell r="H12316" t="str">
            <v>108510539</v>
          </cell>
          <cell r="I12316">
            <v>1354650</v>
          </cell>
        </row>
        <row r="12317">
          <cell r="H12317" t="str">
            <v>109510539</v>
          </cell>
          <cell r="I12317">
            <v>1358179</v>
          </cell>
        </row>
        <row r="12318">
          <cell r="H12318" t="str">
            <v>110510539</v>
          </cell>
          <cell r="I12318">
            <v>1594735</v>
          </cell>
        </row>
        <row r="12319">
          <cell r="H12319" t="str">
            <v>111510539</v>
          </cell>
          <cell r="I12319">
            <v>2094868</v>
          </cell>
        </row>
        <row r="12320">
          <cell r="H12320" t="str">
            <v>112510539</v>
          </cell>
          <cell r="I12320">
            <v>1302644</v>
          </cell>
        </row>
        <row r="12321">
          <cell r="H12321" t="str">
            <v>113510539</v>
          </cell>
          <cell r="I12321">
            <v>1136083</v>
          </cell>
        </row>
        <row r="12322">
          <cell r="H12322" t="str">
            <v>114510539</v>
          </cell>
          <cell r="I12322">
            <v>1022250</v>
          </cell>
        </row>
        <row r="12323">
          <cell r="H12323" t="str">
            <v>685510539</v>
          </cell>
          <cell r="I12323">
            <v>11943105</v>
          </cell>
        </row>
        <row r="12324">
          <cell r="H12324" t="str">
            <v>1015105390500008911006739</v>
          </cell>
          <cell r="I12324">
            <v>5936733</v>
          </cell>
        </row>
        <row r="12325">
          <cell r="H12325" t="str">
            <v>1025105390500000083258489</v>
          </cell>
          <cell r="I12325">
            <v>6456</v>
          </cell>
        </row>
        <row r="12326">
          <cell r="H12326" t="str">
            <v>1025105390500008911006739</v>
          </cell>
          <cell r="I12326">
            <v>1973367</v>
          </cell>
        </row>
        <row r="12327">
          <cell r="H12327" t="str">
            <v>1035105390500008911006739</v>
          </cell>
          <cell r="I12327">
            <v>1187844</v>
          </cell>
        </row>
        <row r="12328">
          <cell r="H12328" t="str">
            <v>1045105390500008911006739</v>
          </cell>
          <cell r="I12328">
            <v>708084</v>
          </cell>
        </row>
        <row r="12329">
          <cell r="H12329" t="str">
            <v>1055105390500008911006739</v>
          </cell>
          <cell r="I12329">
            <v>1564754</v>
          </cell>
        </row>
        <row r="12330">
          <cell r="H12330" t="str">
            <v>1075105390500008911006739</v>
          </cell>
          <cell r="I12330">
            <v>680691</v>
          </cell>
        </row>
        <row r="12331">
          <cell r="H12331" t="str">
            <v>1085105390500008911006739</v>
          </cell>
          <cell r="I12331">
            <v>1354650</v>
          </cell>
        </row>
        <row r="12332">
          <cell r="H12332" t="str">
            <v>1095105390500008911006739</v>
          </cell>
          <cell r="I12332">
            <v>1306119</v>
          </cell>
        </row>
        <row r="12333">
          <cell r="H12333" t="str">
            <v>1105105390500008911006739</v>
          </cell>
          <cell r="I12333">
            <v>1566334</v>
          </cell>
        </row>
        <row r="12334">
          <cell r="H12334" t="str">
            <v>1115105390500001117491059</v>
          </cell>
          <cell r="I12334">
            <v>2152</v>
          </cell>
        </row>
        <row r="12335">
          <cell r="H12335" t="str">
            <v>1115105390500008911006739</v>
          </cell>
          <cell r="I12335">
            <v>2040199</v>
          </cell>
        </row>
        <row r="12336">
          <cell r="H12336" t="str">
            <v>1125105390500008911006739</v>
          </cell>
          <cell r="I12336">
            <v>1220950</v>
          </cell>
        </row>
        <row r="12337">
          <cell r="H12337" t="str">
            <v>1135105390500008911006739</v>
          </cell>
          <cell r="I12337">
            <v>1071749</v>
          </cell>
        </row>
        <row r="12338">
          <cell r="H12338" t="str">
            <v>1145105390500008911006739</v>
          </cell>
          <cell r="I12338">
            <v>1022250</v>
          </cell>
        </row>
        <row r="12339">
          <cell r="H12339" t="str">
            <v>6855105390500008911006739</v>
          </cell>
          <cell r="I12339">
            <v>11929004</v>
          </cell>
        </row>
        <row r="12340">
          <cell r="H12340" t="str">
            <v>1015105391000000007708493</v>
          </cell>
          <cell r="I12340">
            <v>71878</v>
          </cell>
        </row>
        <row r="12341">
          <cell r="H12341" t="str">
            <v>1015105391000000012241613</v>
          </cell>
          <cell r="I12341">
            <v>131625</v>
          </cell>
        </row>
        <row r="12342">
          <cell r="H12342" t="str">
            <v>1015105391000000026422503</v>
          </cell>
          <cell r="I12342">
            <v>137109</v>
          </cell>
        </row>
        <row r="12343">
          <cell r="H12343" t="str">
            <v>1015105391000000036312573</v>
          </cell>
          <cell r="I12343">
            <v>28158</v>
          </cell>
        </row>
        <row r="12344">
          <cell r="H12344" t="str">
            <v>1015105391000000055169648</v>
          </cell>
          <cell r="I12344">
            <v>35198</v>
          </cell>
        </row>
        <row r="12345">
          <cell r="H12345" t="str">
            <v>1015105391000000055175614</v>
          </cell>
          <cell r="I12345">
            <v>69301</v>
          </cell>
        </row>
        <row r="12346">
          <cell r="H12346" t="str">
            <v>1025105391000000055180732</v>
          </cell>
          <cell r="I12346">
            <v>99439</v>
          </cell>
        </row>
        <row r="12347">
          <cell r="H12347" t="str">
            <v>1055105391000000036381630</v>
          </cell>
          <cell r="I12347">
            <v>24158</v>
          </cell>
        </row>
        <row r="12348">
          <cell r="H12348" t="str">
            <v>1075105391000000036305510</v>
          </cell>
          <cell r="I12348">
            <v>40847</v>
          </cell>
        </row>
        <row r="12349">
          <cell r="H12349" t="str">
            <v>1095105391000000055195795</v>
          </cell>
          <cell r="I12349">
            <v>52060</v>
          </cell>
        </row>
        <row r="12350">
          <cell r="H12350" t="str">
            <v>1105105391000001075239402</v>
          </cell>
          <cell r="I12350">
            <v>28401</v>
          </cell>
        </row>
        <row r="12351">
          <cell r="H12351" t="str">
            <v>1115105391000001117491901</v>
          </cell>
          <cell r="I12351">
            <v>52517</v>
          </cell>
        </row>
        <row r="12352">
          <cell r="H12352" t="str">
            <v>1125105391000000055067386</v>
          </cell>
          <cell r="I12352">
            <v>81694</v>
          </cell>
        </row>
        <row r="12353">
          <cell r="H12353" t="str">
            <v>1135105391000000026471684</v>
          </cell>
          <cell r="I12353">
            <v>64334</v>
          </cell>
        </row>
        <row r="12354">
          <cell r="H12354" t="str">
            <v>6855105391000000026425533</v>
          </cell>
          <cell r="I12354">
            <v>14101</v>
          </cell>
        </row>
        <row r="12355">
          <cell r="H12355" t="str">
            <v>101510542</v>
          </cell>
          <cell r="I12355">
            <v>6947130</v>
          </cell>
        </row>
        <row r="12356">
          <cell r="H12356" t="str">
            <v>102510542</v>
          </cell>
          <cell r="I12356">
            <v>3191902</v>
          </cell>
        </row>
        <row r="12357">
          <cell r="H12357" t="str">
            <v>103510542</v>
          </cell>
          <cell r="I12357">
            <v>963600</v>
          </cell>
        </row>
        <row r="12358">
          <cell r="H12358" t="str">
            <v>104510542</v>
          </cell>
          <cell r="I12358">
            <v>708084</v>
          </cell>
        </row>
        <row r="12359">
          <cell r="H12359" t="str">
            <v>105510542</v>
          </cell>
          <cell r="I12359">
            <v>2515863</v>
          </cell>
        </row>
        <row r="12360">
          <cell r="H12360" t="str">
            <v>107510542</v>
          </cell>
          <cell r="I12360">
            <v>680691</v>
          </cell>
        </row>
        <row r="12361">
          <cell r="H12361" t="str">
            <v>108510542</v>
          </cell>
          <cell r="I12361">
            <v>2943312</v>
          </cell>
        </row>
        <row r="12362">
          <cell r="H12362" t="str">
            <v>109510542</v>
          </cell>
          <cell r="I12362">
            <v>824756</v>
          </cell>
        </row>
        <row r="12363">
          <cell r="H12363" t="str">
            <v>110510542</v>
          </cell>
          <cell r="I12363">
            <v>1326434</v>
          </cell>
        </row>
        <row r="12364">
          <cell r="H12364" t="str">
            <v>111510542</v>
          </cell>
          <cell r="I12364">
            <v>1746468</v>
          </cell>
        </row>
        <row r="12365">
          <cell r="H12365" t="str">
            <v>112510542</v>
          </cell>
          <cell r="I12365">
            <v>1220950</v>
          </cell>
        </row>
        <row r="12366">
          <cell r="H12366" t="str">
            <v>113510542</v>
          </cell>
          <cell r="I12366">
            <v>1003520</v>
          </cell>
        </row>
        <row r="12367">
          <cell r="H12367" t="str">
            <v>114510542</v>
          </cell>
          <cell r="I12367">
            <v>982250</v>
          </cell>
        </row>
        <row r="12368">
          <cell r="H12368" t="str">
            <v>685510542</v>
          </cell>
          <cell r="I12368">
            <v>10503335</v>
          </cell>
        </row>
        <row r="12369">
          <cell r="H12369" t="str">
            <v>1015105420500008911006739</v>
          </cell>
          <cell r="I12369">
            <v>5130580</v>
          </cell>
        </row>
        <row r="12370">
          <cell r="H12370" t="str">
            <v>1025105420500008911006739</v>
          </cell>
          <cell r="I12370">
            <v>2110190</v>
          </cell>
        </row>
        <row r="12371">
          <cell r="H12371" t="str">
            <v>1035105420500008911006739</v>
          </cell>
          <cell r="I12371">
            <v>963600</v>
          </cell>
        </row>
        <row r="12372">
          <cell r="H12372" t="str">
            <v>1045105420500008911006739</v>
          </cell>
          <cell r="I12372">
            <v>708084</v>
          </cell>
        </row>
        <row r="12373">
          <cell r="H12373" t="str">
            <v>1055105420500008911006739</v>
          </cell>
          <cell r="I12373">
            <v>1455076</v>
          </cell>
        </row>
        <row r="12374">
          <cell r="H12374" t="str">
            <v>1075105420500008911006739</v>
          </cell>
          <cell r="I12374">
            <v>680691</v>
          </cell>
        </row>
        <row r="12375">
          <cell r="H12375" t="str">
            <v>1085105420500008911006739</v>
          </cell>
          <cell r="I12375">
            <v>1046562</v>
          </cell>
        </row>
        <row r="12376">
          <cell r="H12376" t="str">
            <v>1095105420500008911006739</v>
          </cell>
          <cell r="I12376">
            <v>824756</v>
          </cell>
        </row>
        <row r="12377">
          <cell r="H12377" t="str">
            <v>1105105420500008911006739</v>
          </cell>
          <cell r="I12377">
            <v>1326434</v>
          </cell>
        </row>
        <row r="12378">
          <cell r="H12378" t="str">
            <v>1115105420500008911006739</v>
          </cell>
          <cell r="I12378">
            <v>1746468</v>
          </cell>
        </row>
        <row r="12379">
          <cell r="H12379" t="str">
            <v>1125105420500008911006739</v>
          </cell>
          <cell r="I12379">
            <v>1220950</v>
          </cell>
        </row>
        <row r="12380">
          <cell r="H12380" t="str">
            <v>1135105420500008911006739</v>
          </cell>
          <cell r="I12380">
            <v>1003520</v>
          </cell>
        </row>
        <row r="12381">
          <cell r="H12381" t="str">
            <v>1145105420500008911006739</v>
          </cell>
          <cell r="I12381">
            <v>982250</v>
          </cell>
        </row>
        <row r="12382">
          <cell r="H12382" t="str">
            <v>6855105420500008911006739</v>
          </cell>
          <cell r="I12382">
            <v>9229728</v>
          </cell>
        </row>
        <row r="12383">
          <cell r="H12383" t="str">
            <v>1015105421000000036175460</v>
          </cell>
          <cell r="I12383">
            <v>1816550</v>
          </cell>
        </row>
        <row r="12384">
          <cell r="H12384" t="str">
            <v>1025105421000000007713524</v>
          </cell>
          <cell r="I12384">
            <v>540856</v>
          </cell>
        </row>
        <row r="12385">
          <cell r="H12385" t="str">
            <v>1025105421000000036295350</v>
          </cell>
          <cell r="I12385">
            <v>540856</v>
          </cell>
        </row>
        <row r="12386">
          <cell r="H12386" t="str">
            <v>1055105421000000036382340</v>
          </cell>
          <cell r="I12386">
            <v>1060787</v>
          </cell>
        </row>
        <row r="12387">
          <cell r="H12387" t="str">
            <v>1085105421000000063326263</v>
          </cell>
          <cell r="I12387">
            <v>1896750</v>
          </cell>
        </row>
        <row r="12388">
          <cell r="H12388" t="str">
            <v>6855105421000000036166242</v>
          </cell>
          <cell r="I12388">
            <v>1273607</v>
          </cell>
        </row>
        <row r="12389">
          <cell r="H12389" t="str">
            <v>101510548</v>
          </cell>
          <cell r="I12389">
            <v>22500000</v>
          </cell>
        </row>
        <row r="12390">
          <cell r="H12390" t="str">
            <v>102510548</v>
          </cell>
          <cell r="I12390">
            <v>8595000</v>
          </cell>
        </row>
        <row r="12391">
          <cell r="H12391" t="str">
            <v>103510548</v>
          </cell>
          <cell r="I12391">
            <v>3594000</v>
          </cell>
        </row>
        <row r="12392">
          <cell r="H12392" t="str">
            <v>104510548</v>
          </cell>
          <cell r="I12392">
            <v>3813000</v>
          </cell>
        </row>
        <row r="12393">
          <cell r="H12393" t="str">
            <v>105510548</v>
          </cell>
          <cell r="I12393">
            <v>5001000</v>
          </cell>
        </row>
        <row r="12394">
          <cell r="H12394" t="str">
            <v>107510548</v>
          </cell>
          <cell r="I12394">
            <v>2376000</v>
          </cell>
        </row>
        <row r="12395">
          <cell r="H12395" t="str">
            <v>108510548</v>
          </cell>
          <cell r="I12395">
            <v>3000000</v>
          </cell>
        </row>
        <row r="12396">
          <cell r="H12396" t="str">
            <v>109510548</v>
          </cell>
          <cell r="I12396">
            <v>3000000</v>
          </cell>
        </row>
        <row r="12397">
          <cell r="H12397" t="str">
            <v>110510548</v>
          </cell>
          <cell r="I12397">
            <v>4251000</v>
          </cell>
        </row>
        <row r="12398">
          <cell r="H12398" t="str">
            <v>111510548</v>
          </cell>
          <cell r="I12398">
            <v>6624000</v>
          </cell>
        </row>
        <row r="12399">
          <cell r="H12399" t="str">
            <v>112510548</v>
          </cell>
          <cell r="I12399">
            <v>4845000</v>
          </cell>
        </row>
        <row r="12400">
          <cell r="H12400" t="str">
            <v>113510548</v>
          </cell>
          <cell r="I12400">
            <v>3000000</v>
          </cell>
        </row>
        <row r="12401">
          <cell r="H12401" t="str">
            <v>114510548</v>
          </cell>
          <cell r="I12401">
            <v>4218000</v>
          </cell>
        </row>
        <row r="12402">
          <cell r="H12402" t="str">
            <v>685510548</v>
          </cell>
          <cell r="I12402">
            <v>34342000</v>
          </cell>
        </row>
        <row r="12403">
          <cell r="H12403" t="str">
            <v>1015105480500008911006739</v>
          </cell>
          <cell r="I12403">
            <v>22500000</v>
          </cell>
        </row>
        <row r="12404">
          <cell r="H12404" t="str">
            <v>1025105480500008911006739</v>
          </cell>
          <cell r="I12404">
            <v>8595000</v>
          </cell>
        </row>
        <row r="12405">
          <cell r="H12405" t="str">
            <v>1035105480500008911006739</v>
          </cell>
          <cell r="I12405">
            <v>3594000</v>
          </cell>
        </row>
        <row r="12406">
          <cell r="H12406" t="str">
            <v>1045105480500008911006739</v>
          </cell>
          <cell r="I12406">
            <v>3813000</v>
          </cell>
        </row>
        <row r="12407">
          <cell r="H12407" t="str">
            <v>1055105480500008911006739</v>
          </cell>
          <cell r="I12407">
            <v>5001000</v>
          </cell>
        </row>
        <row r="12408">
          <cell r="H12408" t="str">
            <v>1075105480500008911006739</v>
          </cell>
          <cell r="I12408">
            <v>2376000</v>
          </cell>
        </row>
        <row r="12409">
          <cell r="H12409" t="str">
            <v>1085105480500008911006739</v>
          </cell>
          <cell r="I12409">
            <v>3000000</v>
          </cell>
        </row>
        <row r="12410">
          <cell r="H12410" t="str">
            <v>1095105480500008911006739</v>
          </cell>
          <cell r="I12410">
            <v>3000000</v>
          </cell>
        </row>
        <row r="12411">
          <cell r="H12411" t="str">
            <v>1105105480500008911006739</v>
          </cell>
          <cell r="I12411">
            <v>4251000</v>
          </cell>
        </row>
        <row r="12412">
          <cell r="H12412" t="str">
            <v>1115105480500008911006739</v>
          </cell>
          <cell r="I12412">
            <v>6624000</v>
          </cell>
        </row>
        <row r="12413">
          <cell r="H12413" t="str">
            <v>1125105480500008911006739</v>
          </cell>
          <cell r="I12413">
            <v>4845000</v>
          </cell>
        </row>
        <row r="12414">
          <cell r="H12414" t="str">
            <v>1135105480500008911006739</v>
          </cell>
          <cell r="I12414">
            <v>3000000</v>
          </cell>
        </row>
        <row r="12415">
          <cell r="H12415" t="str">
            <v>1145105480500008911006739</v>
          </cell>
          <cell r="I12415">
            <v>4218000</v>
          </cell>
        </row>
        <row r="12416">
          <cell r="H12416" t="str">
            <v>6855105480500000012198038</v>
          </cell>
          <cell r="I12416">
            <v>280000</v>
          </cell>
        </row>
        <row r="12417">
          <cell r="H12417" t="str">
            <v>6855105480500008911006739</v>
          </cell>
          <cell r="I12417">
            <v>34062000</v>
          </cell>
        </row>
        <row r="12418">
          <cell r="H12418" t="str">
            <v>101510551</v>
          </cell>
          <cell r="I12418">
            <v>3510000</v>
          </cell>
        </row>
        <row r="12419">
          <cell r="H12419" t="str">
            <v>102510551</v>
          </cell>
          <cell r="I12419">
            <v>1335000</v>
          </cell>
        </row>
        <row r="12420">
          <cell r="H12420" t="str">
            <v>103510551</v>
          </cell>
          <cell r="I12420">
            <v>552000</v>
          </cell>
        </row>
        <row r="12421">
          <cell r="H12421" t="str">
            <v>104510551</v>
          </cell>
          <cell r="I12421">
            <v>576000</v>
          </cell>
        </row>
        <row r="12422">
          <cell r="H12422" t="str">
            <v>105510551</v>
          </cell>
          <cell r="I12422">
            <v>783000</v>
          </cell>
        </row>
        <row r="12423">
          <cell r="H12423" t="str">
            <v>107510551</v>
          </cell>
          <cell r="I12423">
            <v>345000</v>
          </cell>
        </row>
        <row r="12424">
          <cell r="H12424" t="str">
            <v>108510551</v>
          </cell>
          <cell r="I12424">
            <v>459000</v>
          </cell>
        </row>
        <row r="12425">
          <cell r="H12425" t="str">
            <v>109510551</v>
          </cell>
          <cell r="I12425">
            <v>459000</v>
          </cell>
        </row>
        <row r="12426">
          <cell r="H12426" t="str">
            <v>110510551</v>
          </cell>
          <cell r="I12426">
            <v>666000</v>
          </cell>
        </row>
        <row r="12427">
          <cell r="H12427" t="str">
            <v>111510551</v>
          </cell>
          <cell r="I12427">
            <v>1128000</v>
          </cell>
        </row>
        <row r="12428">
          <cell r="H12428" t="str">
            <v>112510551</v>
          </cell>
          <cell r="I12428">
            <v>795000</v>
          </cell>
        </row>
        <row r="12429">
          <cell r="H12429" t="str">
            <v>113510551</v>
          </cell>
          <cell r="I12429">
            <v>450000</v>
          </cell>
        </row>
        <row r="12430">
          <cell r="H12430" t="str">
            <v>114510551</v>
          </cell>
          <cell r="I12430">
            <v>681000</v>
          </cell>
        </row>
        <row r="12431">
          <cell r="H12431" t="str">
            <v>685510551</v>
          </cell>
          <cell r="I12431">
            <v>2547000</v>
          </cell>
        </row>
        <row r="12432">
          <cell r="H12432" t="str">
            <v>1015105510500000012241613</v>
          </cell>
          <cell r="I12432">
            <v>138000</v>
          </cell>
        </row>
        <row r="12433">
          <cell r="H12433" t="str">
            <v>1015105510500000026422503</v>
          </cell>
          <cell r="I12433">
            <v>150000</v>
          </cell>
        </row>
        <row r="12434">
          <cell r="H12434" t="str">
            <v>1015105510500008911006739</v>
          </cell>
          <cell r="I12434">
            <v>3222000</v>
          </cell>
        </row>
        <row r="12435">
          <cell r="H12435" t="str">
            <v>1025105510500008911006739</v>
          </cell>
          <cell r="I12435">
            <v>1335000</v>
          </cell>
        </row>
        <row r="12436">
          <cell r="H12436" t="str">
            <v>1035105510500008911006739</v>
          </cell>
          <cell r="I12436">
            <v>552000</v>
          </cell>
        </row>
        <row r="12437">
          <cell r="H12437" t="str">
            <v>1045105510500008911006739</v>
          </cell>
          <cell r="I12437">
            <v>576000</v>
          </cell>
        </row>
        <row r="12438">
          <cell r="H12438" t="str">
            <v>1055105510500008911006739</v>
          </cell>
          <cell r="I12438">
            <v>783000</v>
          </cell>
        </row>
        <row r="12439">
          <cell r="H12439" t="str">
            <v>1075105510500008911006739</v>
          </cell>
          <cell r="I12439">
            <v>345000</v>
          </cell>
        </row>
        <row r="12440">
          <cell r="H12440" t="str">
            <v>1085105510500008911006739</v>
          </cell>
          <cell r="I12440">
            <v>459000</v>
          </cell>
        </row>
        <row r="12441">
          <cell r="H12441" t="str">
            <v>1095105510500008911006739</v>
          </cell>
          <cell r="I12441">
            <v>459000</v>
          </cell>
        </row>
        <row r="12442">
          <cell r="H12442" t="str">
            <v>1105105510500008911006739</v>
          </cell>
          <cell r="I12442">
            <v>666000</v>
          </cell>
        </row>
        <row r="12443">
          <cell r="H12443" t="str">
            <v>1115105510500008911006739</v>
          </cell>
          <cell r="I12443">
            <v>1128000</v>
          </cell>
        </row>
        <row r="12444">
          <cell r="H12444" t="str">
            <v>1125105510500008911006739</v>
          </cell>
          <cell r="I12444">
            <v>795000</v>
          </cell>
        </row>
        <row r="12445">
          <cell r="H12445" t="str">
            <v>1135105510500008911006739</v>
          </cell>
          <cell r="I12445">
            <v>450000</v>
          </cell>
        </row>
        <row r="12446">
          <cell r="H12446" t="str">
            <v>1145105510500008911006739</v>
          </cell>
          <cell r="I12446">
            <v>681000</v>
          </cell>
        </row>
        <row r="12447">
          <cell r="H12447" t="str">
            <v>6855105510500000055174194</v>
          </cell>
          <cell r="I12447">
            <v>360000</v>
          </cell>
        </row>
        <row r="12448">
          <cell r="H12448" t="str">
            <v>6855105510500008911006739</v>
          </cell>
          <cell r="I12448">
            <v>2187000</v>
          </cell>
        </row>
        <row r="12449">
          <cell r="H12449" t="str">
            <v>11151056000000055159733</v>
          </cell>
          <cell r="I12449">
            <v>2264772</v>
          </cell>
        </row>
        <row r="12450">
          <cell r="H12450" t="str">
            <v>68551056300000026557517</v>
          </cell>
          <cell r="I12450">
            <v>62000</v>
          </cell>
        </row>
        <row r="12451">
          <cell r="H12451" t="str">
            <v>10151056900008001409496</v>
          </cell>
          <cell r="I12451">
            <v>393853</v>
          </cell>
        </row>
        <row r="12452">
          <cell r="H12452" t="str">
            <v>10151056900008002501191</v>
          </cell>
          <cell r="I12452">
            <v>4798496</v>
          </cell>
        </row>
        <row r="12453">
          <cell r="H12453" t="str">
            <v>10151056900008002514406</v>
          </cell>
          <cell r="I12453">
            <v>46987</v>
          </cell>
        </row>
        <row r="12454">
          <cell r="H12454" t="str">
            <v>10151056900008040012735</v>
          </cell>
          <cell r="I12454">
            <v>2132969</v>
          </cell>
        </row>
        <row r="12455">
          <cell r="H12455" t="str">
            <v>10151056900008050004271</v>
          </cell>
          <cell r="I12455">
            <v>315700</v>
          </cell>
        </row>
        <row r="12456">
          <cell r="H12456" t="str">
            <v>10151056900008050011572</v>
          </cell>
          <cell r="I12456">
            <v>289830</v>
          </cell>
        </row>
        <row r="12457">
          <cell r="H12457" t="str">
            <v>10151056900008300064040</v>
          </cell>
          <cell r="I12457">
            <v>202439</v>
          </cell>
        </row>
        <row r="12458">
          <cell r="H12458" t="str">
            <v>10151056900008301138310</v>
          </cell>
          <cell r="I12458">
            <v>289830</v>
          </cell>
        </row>
        <row r="12459">
          <cell r="H12459" t="str">
            <v>10151056900008600138161</v>
          </cell>
          <cell r="I12459">
            <v>579660</v>
          </cell>
        </row>
        <row r="12460">
          <cell r="H12460" t="str">
            <v>10251056900008001409496</v>
          </cell>
          <cell r="I12460">
            <v>265194</v>
          </cell>
        </row>
        <row r="12461">
          <cell r="H12461" t="str">
            <v>10251056900008002501191</v>
          </cell>
          <cell r="I12461">
            <v>1782258</v>
          </cell>
        </row>
        <row r="12462">
          <cell r="H12462" t="str">
            <v>10251056900008002514406</v>
          </cell>
          <cell r="I12462">
            <v>265194</v>
          </cell>
        </row>
        <row r="12463">
          <cell r="H12463" t="str">
            <v>10251056900008040012735</v>
          </cell>
          <cell r="I12463">
            <v>59110</v>
          </cell>
        </row>
        <row r="12464">
          <cell r="H12464" t="str">
            <v>10251056900008600138161</v>
          </cell>
          <cell r="I12464">
            <v>585932</v>
          </cell>
        </row>
        <row r="12465">
          <cell r="H12465" t="str">
            <v>10351056900008002501191</v>
          </cell>
          <cell r="I12465">
            <v>999616</v>
          </cell>
        </row>
        <row r="12466">
          <cell r="H12466" t="str">
            <v>10351056900008600138161</v>
          </cell>
          <cell r="I12466">
            <v>548344</v>
          </cell>
        </row>
        <row r="12467">
          <cell r="H12467" t="str">
            <v>10451056900008002501191</v>
          </cell>
          <cell r="I12467">
            <v>1292457</v>
          </cell>
        </row>
        <row r="12468">
          <cell r="H12468" t="str">
            <v>10451056900008600138161</v>
          </cell>
          <cell r="I12468">
            <v>257424</v>
          </cell>
        </row>
        <row r="12469">
          <cell r="H12469" t="str">
            <v>10551056900008002501191</v>
          </cell>
          <cell r="I12469">
            <v>1968232</v>
          </cell>
        </row>
        <row r="12470">
          <cell r="H12470" t="str">
            <v>10751056900008002501191</v>
          </cell>
          <cell r="I12470">
            <v>536341</v>
          </cell>
        </row>
        <row r="12471">
          <cell r="H12471" t="str">
            <v>10751056900008600138161</v>
          </cell>
          <cell r="I12471">
            <v>462589</v>
          </cell>
        </row>
        <row r="12472">
          <cell r="H12472" t="str">
            <v>10851056900008002501191</v>
          </cell>
          <cell r="I12472">
            <v>1242206</v>
          </cell>
        </row>
        <row r="12473">
          <cell r="H12473" t="str">
            <v>10851056900008300741845</v>
          </cell>
          <cell r="I12473">
            <v>304894</v>
          </cell>
        </row>
        <row r="12474">
          <cell r="H12474" t="str">
            <v>10951056900008002501191</v>
          </cell>
          <cell r="I12474">
            <v>346559</v>
          </cell>
        </row>
        <row r="12475">
          <cell r="H12475" t="str">
            <v>10951056900008600138161</v>
          </cell>
          <cell r="I12475">
            <v>906226</v>
          </cell>
        </row>
        <row r="12476">
          <cell r="H12476" t="str">
            <v>11051056900008001409496</v>
          </cell>
          <cell r="I12476">
            <v>172851</v>
          </cell>
        </row>
        <row r="12477">
          <cell r="H12477" t="str">
            <v>11051056900008002501191</v>
          </cell>
          <cell r="I12477">
            <v>381592</v>
          </cell>
        </row>
        <row r="12478">
          <cell r="H12478" t="str">
            <v>11051056900008040012735</v>
          </cell>
          <cell r="I12478">
            <v>47148</v>
          </cell>
        </row>
        <row r="12479">
          <cell r="H12479" t="str">
            <v>11051056900008050004271</v>
          </cell>
          <cell r="I12479">
            <v>346085</v>
          </cell>
        </row>
        <row r="12480">
          <cell r="H12480" t="str">
            <v>11051056900008050011572</v>
          </cell>
          <cell r="I12480">
            <v>585888</v>
          </cell>
        </row>
        <row r="12481">
          <cell r="H12481" t="str">
            <v>11051056900008300064040</v>
          </cell>
          <cell r="I12481">
            <v>257059</v>
          </cell>
        </row>
        <row r="12482">
          <cell r="H12482" t="str">
            <v>11151056900008002501191</v>
          </cell>
          <cell r="I12482">
            <v>1292913</v>
          </cell>
        </row>
        <row r="12483">
          <cell r="H12483" t="str">
            <v>11151056900008050004271</v>
          </cell>
          <cell r="I12483">
            <v>461425</v>
          </cell>
        </row>
        <row r="12484">
          <cell r="H12484" t="str">
            <v>11151056900008600138161</v>
          </cell>
          <cell r="I12484">
            <v>614319</v>
          </cell>
        </row>
        <row r="12485">
          <cell r="H12485" t="str">
            <v>11251056900008002501191</v>
          </cell>
          <cell r="I12485">
            <v>1269337</v>
          </cell>
        </row>
        <row r="12486">
          <cell r="H12486" t="str">
            <v>11251056900008002514406</v>
          </cell>
          <cell r="I12486">
            <v>47148</v>
          </cell>
        </row>
        <row r="12487">
          <cell r="H12487" t="str">
            <v>11251056900008040012735</v>
          </cell>
          <cell r="I12487">
            <v>47148</v>
          </cell>
        </row>
        <row r="12488">
          <cell r="H12488" t="str">
            <v>11351056900008002501191</v>
          </cell>
          <cell r="I12488">
            <v>1075653</v>
          </cell>
        </row>
        <row r="12489">
          <cell r="H12489" t="str">
            <v>11351056900008040012735</v>
          </cell>
          <cell r="I12489">
            <v>245856</v>
          </cell>
        </row>
        <row r="12490">
          <cell r="H12490" t="str">
            <v>11451056900008002501191</v>
          </cell>
          <cell r="I12490">
            <v>642852</v>
          </cell>
        </row>
        <row r="12491">
          <cell r="H12491" t="str">
            <v>11451056900008040012735</v>
          </cell>
          <cell r="I12491">
            <v>227012</v>
          </cell>
        </row>
        <row r="12492">
          <cell r="H12492" t="str">
            <v>11451056900008050004271</v>
          </cell>
          <cell r="I12492">
            <v>224808</v>
          </cell>
        </row>
        <row r="12493">
          <cell r="H12493" t="str">
            <v>68551056900008001409496</v>
          </cell>
          <cell r="I12493">
            <v>2172613</v>
          </cell>
        </row>
        <row r="12494">
          <cell r="H12494" t="str">
            <v>68551056900008002501191</v>
          </cell>
          <cell r="I12494">
            <v>4411155</v>
          </cell>
        </row>
        <row r="12495">
          <cell r="H12495" t="str">
            <v>68551056900008040012735</v>
          </cell>
          <cell r="I12495">
            <v>2181683</v>
          </cell>
        </row>
        <row r="12496">
          <cell r="H12496" t="str">
            <v>68551056900008300064040</v>
          </cell>
          <cell r="I12496">
            <v>319680</v>
          </cell>
        </row>
        <row r="12497">
          <cell r="H12497" t="str">
            <v>68551056900008600138161</v>
          </cell>
          <cell r="I12497">
            <v>6022345</v>
          </cell>
        </row>
        <row r="12498">
          <cell r="H12498" t="str">
            <v>10151057000008002248088</v>
          </cell>
          <cell r="I12498">
            <v>4596520</v>
          </cell>
        </row>
        <row r="12499">
          <cell r="H12499" t="str">
            <v>10151057000008002248278</v>
          </cell>
          <cell r="I12499">
            <v>1636920</v>
          </cell>
        </row>
        <row r="12500">
          <cell r="H12500" t="str">
            <v>10151057000008002279406</v>
          </cell>
          <cell r="I12500">
            <v>627537</v>
          </cell>
        </row>
        <row r="12501">
          <cell r="H12501" t="str">
            <v>10151057000008002297390</v>
          </cell>
          <cell r="I12501">
            <v>4590515</v>
          </cell>
        </row>
        <row r="12502">
          <cell r="H12502" t="str">
            <v>10151057000008002319671</v>
          </cell>
          <cell r="I12502">
            <v>928336</v>
          </cell>
        </row>
        <row r="12503">
          <cell r="H12503" t="str">
            <v>10151057000008600138161</v>
          </cell>
          <cell r="I12503">
            <v>409230</v>
          </cell>
        </row>
        <row r="12504">
          <cell r="H12504" t="str">
            <v>10251057000008002248088</v>
          </cell>
          <cell r="I12504">
            <v>1311210</v>
          </cell>
        </row>
        <row r="12505">
          <cell r="H12505" t="str">
            <v>10251057000008002297390</v>
          </cell>
          <cell r="I12505">
            <v>119383</v>
          </cell>
        </row>
        <row r="12506">
          <cell r="H12506" t="str">
            <v>10251057000008002319671</v>
          </cell>
          <cell r="I12506">
            <v>1477121</v>
          </cell>
        </row>
        <row r="12507">
          <cell r="H12507" t="str">
            <v>10251057000008600138161</v>
          </cell>
          <cell r="I12507">
            <v>1279990</v>
          </cell>
        </row>
        <row r="12508">
          <cell r="H12508" t="str">
            <v>10351057000008002248088</v>
          </cell>
          <cell r="I12508">
            <v>352854</v>
          </cell>
        </row>
        <row r="12509">
          <cell r="H12509" t="str">
            <v>10351057000008002297390</v>
          </cell>
          <cell r="I12509">
            <v>244770</v>
          </cell>
        </row>
        <row r="12510">
          <cell r="H12510" t="str">
            <v>10351057000008002319671</v>
          </cell>
          <cell r="I12510">
            <v>817192</v>
          </cell>
        </row>
        <row r="12511">
          <cell r="H12511" t="str">
            <v>10351057000008600138161</v>
          </cell>
          <cell r="I12511">
            <v>774247</v>
          </cell>
        </row>
        <row r="12512">
          <cell r="H12512" t="str">
            <v>10451057000008002248278</v>
          </cell>
          <cell r="I12512">
            <v>754783</v>
          </cell>
        </row>
        <row r="12513">
          <cell r="H12513" t="str">
            <v>10451057000008002279406</v>
          </cell>
          <cell r="I12513">
            <v>363624</v>
          </cell>
        </row>
        <row r="12514">
          <cell r="H12514" t="str">
            <v>10451057000008002297390</v>
          </cell>
          <cell r="I12514">
            <v>343223</v>
          </cell>
        </row>
        <row r="12515">
          <cell r="H12515" t="str">
            <v>10451057000008002319671</v>
          </cell>
          <cell r="I12515">
            <v>363624</v>
          </cell>
        </row>
        <row r="12516">
          <cell r="H12516" t="str">
            <v>10451057000008600138161</v>
          </cell>
          <cell r="I12516">
            <v>363624</v>
          </cell>
        </row>
        <row r="12517">
          <cell r="H12517" t="str">
            <v>10551057000008002248088</v>
          </cell>
          <cell r="I12517">
            <v>2388216</v>
          </cell>
        </row>
        <row r="12518">
          <cell r="H12518" t="str">
            <v>10551057000008002297390</v>
          </cell>
          <cell r="I12518">
            <v>391605</v>
          </cell>
        </row>
        <row r="12519">
          <cell r="H12519" t="str">
            <v>10751057000008002248278</v>
          </cell>
          <cell r="I12519">
            <v>352854</v>
          </cell>
        </row>
        <row r="12520">
          <cell r="H12520" t="str">
            <v>10751057000008002279406</v>
          </cell>
          <cell r="I12520">
            <v>379850</v>
          </cell>
        </row>
        <row r="12521">
          <cell r="H12521" t="str">
            <v>10751057000008002319671</v>
          </cell>
          <cell r="I12521">
            <v>24437</v>
          </cell>
        </row>
        <row r="12522">
          <cell r="H12522" t="str">
            <v>10751057000008600138161</v>
          </cell>
          <cell r="I12522">
            <v>658630</v>
          </cell>
        </row>
        <row r="12523">
          <cell r="H12523" t="str">
            <v>10851057000008002248088</v>
          </cell>
          <cell r="I12523">
            <v>992507</v>
          </cell>
        </row>
        <row r="12524">
          <cell r="H12524" t="str">
            <v>10851057000008002248278</v>
          </cell>
          <cell r="I12524">
            <v>351237</v>
          </cell>
        </row>
        <row r="12525">
          <cell r="H12525" t="str">
            <v>10851057000008002279406</v>
          </cell>
          <cell r="I12525">
            <v>411463</v>
          </cell>
        </row>
        <row r="12526">
          <cell r="H12526" t="str">
            <v>10851057000008002319671</v>
          </cell>
          <cell r="I12526">
            <v>430594</v>
          </cell>
        </row>
        <row r="12527">
          <cell r="H12527" t="str">
            <v>10951057000008002248088</v>
          </cell>
          <cell r="I12527">
            <v>491069</v>
          </cell>
        </row>
        <row r="12528">
          <cell r="H12528" t="str">
            <v>10951057000008002248278</v>
          </cell>
          <cell r="I12528">
            <v>352854</v>
          </cell>
        </row>
        <row r="12529">
          <cell r="H12529" t="str">
            <v>10951057000008002319671</v>
          </cell>
          <cell r="I12529">
            <v>924968</v>
          </cell>
        </row>
        <row r="12530">
          <cell r="H12530" t="str">
            <v>11051057000008002248088</v>
          </cell>
          <cell r="I12530">
            <v>1205109</v>
          </cell>
        </row>
        <row r="12531">
          <cell r="H12531" t="str">
            <v>11051057000008002279406</v>
          </cell>
          <cell r="I12531">
            <v>429845</v>
          </cell>
        </row>
        <row r="12532">
          <cell r="H12532" t="str">
            <v>11051057000008002297390</v>
          </cell>
          <cell r="I12532">
            <v>66648</v>
          </cell>
        </row>
        <row r="12533">
          <cell r="H12533" t="str">
            <v>11051057000008002319671</v>
          </cell>
          <cell r="I12533">
            <v>827388</v>
          </cell>
        </row>
        <row r="12534">
          <cell r="H12534" t="str">
            <v>11151057000008002248088</v>
          </cell>
          <cell r="I12534">
            <v>2825089</v>
          </cell>
        </row>
        <row r="12535">
          <cell r="H12535" t="str">
            <v>11151057000008002279406</v>
          </cell>
          <cell r="I12535">
            <v>124792</v>
          </cell>
        </row>
        <row r="12536">
          <cell r="H12536" t="str">
            <v>11151057000008002297390</v>
          </cell>
          <cell r="I12536">
            <v>61094</v>
          </cell>
        </row>
        <row r="12537">
          <cell r="H12537" t="str">
            <v>11151057000008002319671</v>
          </cell>
          <cell r="I12537">
            <v>327141</v>
          </cell>
        </row>
        <row r="12538">
          <cell r="H12538" t="str">
            <v>11151057000008600138161</v>
          </cell>
          <cell r="I12538">
            <v>6446</v>
          </cell>
        </row>
        <row r="12539">
          <cell r="H12539" t="str">
            <v>11251057000008002248088</v>
          </cell>
          <cell r="I12539">
            <v>419502</v>
          </cell>
        </row>
        <row r="12540">
          <cell r="H12540" t="str">
            <v>11251057000008002297390</v>
          </cell>
          <cell r="I12540">
            <v>352854</v>
          </cell>
        </row>
        <row r="12541">
          <cell r="H12541" t="str">
            <v>11251057000008002319671</v>
          </cell>
          <cell r="I12541">
            <v>1086029</v>
          </cell>
        </row>
        <row r="12542">
          <cell r="H12542" t="str">
            <v>11251057000008600138161</v>
          </cell>
          <cell r="I12542">
            <v>66648</v>
          </cell>
        </row>
        <row r="12543">
          <cell r="H12543" t="str">
            <v>11351057000008002248088</v>
          </cell>
          <cell r="I12543">
            <v>1778948</v>
          </cell>
        </row>
        <row r="12544">
          <cell r="H12544" t="str">
            <v>11351057000008002319671</v>
          </cell>
          <cell r="I12544">
            <v>89220</v>
          </cell>
        </row>
        <row r="12545">
          <cell r="H12545" t="str">
            <v>11451057000008002248088</v>
          </cell>
          <cell r="I12545">
            <v>317508</v>
          </cell>
        </row>
        <row r="12546">
          <cell r="H12546" t="str">
            <v>11451057000008002279406</v>
          </cell>
          <cell r="I12546">
            <v>589944</v>
          </cell>
        </row>
        <row r="12547">
          <cell r="H12547" t="str">
            <v>11451057000008002297390</v>
          </cell>
          <cell r="I12547">
            <v>638220</v>
          </cell>
        </row>
        <row r="12548">
          <cell r="H12548" t="str">
            <v>68551057000008002248088</v>
          </cell>
          <cell r="I12548">
            <v>489941</v>
          </cell>
        </row>
        <row r="12549">
          <cell r="H12549" t="str">
            <v>68551057000008002248278</v>
          </cell>
          <cell r="I12549">
            <v>3354519</v>
          </cell>
        </row>
        <row r="12550">
          <cell r="H12550" t="str">
            <v>68551057000008002279406</v>
          </cell>
          <cell r="I12550">
            <v>279794</v>
          </cell>
        </row>
        <row r="12551">
          <cell r="H12551" t="str">
            <v>68551057000008002297390</v>
          </cell>
          <cell r="I12551">
            <v>8765802</v>
          </cell>
        </row>
        <row r="12552">
          <cell r="H12552" t="str">
            <v>68551057000008600138161</v>
          </cell>
          <cell r="I12552">
            <v>6940516</v>
          </cell>
        </row>
        <row r="12553">
          <cell r="H12553" t="str">
            <v>10151057100008300086861</v>
          </cell>
          <cell r="I12553">
            <v>523800</v>
          </cell>
        </row>
        <row r="12554">
          <cell r="H12554" t="str">
            <v>10251057100008300086861</v>
          </cell>
          <cell r="I12554">
            <v>174300</v>
          </cell>
        </row>
        <row r="12555">
          <cell r="H12555" t="str">
            <v>10351057100008300086861</v>
          </cell>
          <cell r="I12555">
            <v>77600</v>
          </cell>
        </row>
        <row r="12556">
          <cell r="H12556" t="str">
            <v>10451057100008300086861</v>
          </cell>
          <cell r="I12556">
            <v>95400</v>
          </cell>
        </row>
        <row r="12557">
          <cell r="H12557" t="str">
            <v>10551057100008300086861</v>
          </cell>
          <cell r="I12557">
            <v>117900</v>
          </cell>
        </row>
        <row r="12558">
          <cell r="H12558" t="str">
            <v>10751057100008300086861</v>
          </cell>
          <cell r="I12558">
            <v>58400</v>
          </cell>
        </row>
        <row r="12559">
          <cell r="H12559" t="str">
            <v>10851057100008300086861</v>
          </cell>
          <cell r="I12559">
            <v>85000</v>
          </cell>
        </row>
        <row r="12560">
          <cell r="H12560" t="str">
            <v>10951057100008300086861</v>
          </cell>
          <cell r="I12560">
            <v>67700</v>
          </cell>
        </row>
        <row r="12561">
          <cell r="H12561" t="str">
            <v>11051057100008300086861</v>
          </cell>
          <cell r="I12561">
            <v>101100</v>
          </cell>
        </row>
        <row r="12562">
          <cell r="H12562" t="str">
            <v>11151057100008300086861</v>
          </cell>
          <cell r="I12562">
            <v>135100</v>
          </cell>
        </row>
        <row r="12563">
          <cell r="H12563" t="str">
            <v>11251057100008300086861</v>
          </cell>
          <cell r="I12563">
            <v>74500</v>
          </cell>
        </row>
        <row r="12564">
          <cell r="H12564" t="str">
            <v>11351057100008300086861</v>
          </cell>
          <cell r="I12564">
            <v>76000</v>
          </cell>
        </row>
        <row r="12565">
          <cell r="H12565" t="str">
            <v>11451057100008300086861</v>
          </cell>
          <cell r="I12565">
            <v>67300</v>
          </cell>
        </row>
        <row r="12566">
          <cell r="H12566" t="str">
            <v>68551057100008300086861</v>
          </cell>
          <cell r="I12566">
            <v>826876</v>
          </cell>
        </row>
        <row r="12567">
          <cell r="H12567" t="str">
            <v>10151057200008911800082</v>
          </cell>
          <cell r="I12567">
            <v>4247560</v>
          </cell>
        </row>
        <row r="12568">
          <cell r="H12568" t="str">
            <v>10251057200008911800082</v>
          </cell>
          <cell r="I12568">
            <v>1378840</v>
          </cell>
        </row>
        <row r="12569">
          <cell r="H12569" t="str">
            <v>10351057200008911800082</v>
          </cell>
          <cell r="I12569">
            <v>677120</v>
          </cell>
        </row>
        <row r="12570">
          <cell r="H12570" t="str">
            <v>10451057200008911800082</v>
          </cell>
          <cell r="I12570">
            <v>729600</v>
          </cell>
        </row>
        <row r="12571">
          <cell r="H12571" t="str">
            <v>10551057200008911800082</v>
          </cell>
          <cell r="I12571">
            <v>926320</v>
          </cell>
        </row>
        <row r="12572">
          <cell r="H12572" t="str">
            <v>10751057200008911800082</v>
          </cell>
          <cell r="I12572">
            <v>471880</v>
          </cell>
        </row>
        <row r="12573">
          <cell r="H12573" t="str">
            <v>10851057200008911800082</v>
          </cell>
          <cell r="I12573">
            <v>728560</v>
          </cell>
        </row>
        <row r="12574">
          <cell r="H12574" t="str">
            <v>10951057200008911800082</v>
          </cell>
          <cell r="I12574">
            <v>589600</v>
          </cell>
        </row>
        <row r="12575">
          <cell r="H12575" t="str">
            <v>11051057200008911800082</v>
          </cell>
          <cell r="I12575">
            <v>842720</v>
          </cell>
        </row>
        <row r="12576">
          <cell r="H12576" t="str">
            <v>11151057200008911900472</v>
          </cell>
          <cell r="I12576">
            <v>1114720</v>
          </cell>
        </row>
        <row r="12577">
          <cell r="H12577" t="str">
            <v>11251057200008911800082</v>
          </cell>
          <cell r="I12577">
            <v>570920</v>
          </cell>
        </row>
        <row r="12578">
          <cell r="H12578" t="str">
            <v>11351057200008911800082</v>
          </cell>
          <cell r="I12578">
            <v>622640</v>
          </cell>
        </row>
        <row r="12579">
          <cell r="H12579" t="str">
            <v>11451057200008911800082</v>
          </cell>
          <cell r="I12579">
            <v>515040</v>
          </cell>
        </row>
        <row r="12580">
          <cell r="H12580" t="str">
            <v>68551057200008911800082</v>
          </cell>
          <cell r="I12580">
            <v>6853800</v>
          </cell>
        </row>
        <row r="12581">
          <cell r="H12581" t="str">
            <v>10151057500008999992392</v>
          </cell>
          <cell r="I12581">
            <v>3185670</v>
          </cell>
        </row>
        <row r="12582">
          <cell r="H12582" t="str">
            <v>10251057500008999992392</v>
          </cell>
          <cell r="I12582">
            <v>1034130</v>
          </cell>
        </row>
        <row r="12583">
          <cell r="H12583" t="str">
            <v>10351057500008999992392</v>
          </cell>
          <cell r="I12583">
            <v>507840</v>
          </cell>
        </row>
        <row r="12584">
          <cell r="H12584" t="str">
            <v>10451057500008999992392</v>
          </cell>
          <cell r="I12584">
            <v>547200</v>
          </cell>
        </row>
        <row r="12585">
          <cell r="H12585" t="str">
            <v>10551057500008999992392</v>
          </cell>
          <cell r="I12585">
            <v>694740</v>
          </cell>
        </row>
        <row r="12586">
          <cell r="H12586" t="str">
            <v>10751057500008999992392</v>
          </cell>
          <cell r="I12586">
            <v>353910</v>
          </cell>
        </row>
        <row r="12587">
          <cell r="H12587" t="str">
            <v>10851057500008999992392</v>
          </cell>
          <cell r="I12587">
            <v>546420</v>
          </cell>
        </row>
        <row r="12588">
          <cell r="H12588" t="str">
            <v>10951057500008999992392</v>
          </cell>
          <cell r="I12588">
            <v>442200</v>
          </cell>
        </row>
        <row r="12589">
          <cell r="H12589" t="str">
            <v>11051057500008999992392</v>
          </cell>
          <cell r="I12589">
            <v>632040</v>
          </cell>
        </row>
        <row r="12590">
          <cell r="H12590" t="str">
            <v>11151057500008999992392</v>
          </cell>
          <cell r="I12590">
            <v>836040</v>
          </cell>
        </row>
        <row r="12591">
          <cell r="H12591" t="str">
            <v>11251057500008999992392</v>
          </cell>
          <cell r="I12591">
            <v>428190</v>
          </cell>
        </row>
        <row r="12592">
          <cell r="H12592" t="str">
            <v>11351057500008999992392</v>
          </cell>
          <cell r="I12592">
            <v>466980</v>
          </cell>
        </row>
        <row r="12593">
          <cell r="H12593" t="str">
            <v>11451057500008999992392</v>
          </cell>
          <cell r="I12593">
            <v>386280</v>
          </cell>
        </row>
        <row r="12594">
          <cell r="H12594" t="str">
            <v>68551057500008999992392</v>
          </cell>
          <cell r="I12594">
            <v>5140350</v>
          </cell>
        </row>
        <row r="12595">
          <cell r="H12595" t="str">
            <v>10151057800008999990341</v>
          </cell>
          <cell r="I12595">
            <v>2123780</v>
          </cell>
        </row>
        <row r="12596">
          <cell r="H12596" t="str">
            <v>10251057800008999990341</v>
          </cell>
          <cell r="I12596">
            <v>689420</v>
          </cell>
        </row>
        <row r="12597">
          <cell r="H12597" t="str">
            <v>10351057800008999990341</v>
          </cell>
          <cell r="I12597">
            <v>338560</v>
          </cell>
        </row>
        <row r="12598">
          <cell r="H12598" t="str">
            <v>10451057800008999990341</v>
          </cell>
          <cell r="I12598">
            <v>364800</v>
          </cell>
        </row>
        <row r="12599">
          <cell r="H12599" t="str">
            <v>10551057800008999990341</v>
          </cell>
          <cell r="I12599">
            <v>463160</v>
          </cell>
        </row>
        <row r="12600">
          <cell r="H12600" t="str">
            <v>10751057800008999990341</v>
          </cell>
          <cell r="I12600">
            <v>235940</v>
          </cell>
        </row>
        <row r="12601">
          <cell r="H12601" t="str">
            <v>10851057800008999990341</v>
          </cell>
          <cell r="I12601">
            <v>364280</v>
          </cell>
        </row>
        <row r="12602">
          <cell r="H12602" t="str">
            <v>10951057800008999990341</v>
          </cell>
          <cell r="I12602">
            <v>294800</v>
          </cell>
        </row>
        <row r="12603">
          <cell r="H12603" t="str">
            <v>11051057800008999990341</v>
          </cell>
          <cell r="I12603">
            <v>421360</v>
          </cell>
        </row>
        <row r="12604">
          <cell r="H12604" t="str">
            <v>11151057800008999990341</v>
          </cell>
          <cell r="I12604">
            <v>557360</v>
          </cell>
        </row>
        <row r="12605">
          <cell r="H12605" t="str">
            <v>11251057800008999990341</v>
          </cell>
          <cell r="I12605">
            <v>285460</v>
          </cell>
        </row>
        <row r="12606">
          <cell r="H12606" t="str">
            <v>11351057800008999990341</v>
          </cell>
          <cell r="I12606">
            <v>311320</v>
          </cell>
        </row>
        <row r="12607">
          <cell r="H12607" t="str">
            <v>11451057800008999990341</v>
          </cell>
          <cell r="I12607">
            <v>257520</v>
          </cell>
        </row>
        <row r="12608">
          <cell r="H12608" t="str">
            <v>68551057800008999990341</v>
          </cell>
          <cell r="I12608">
            <v>3426900</v>
          </cell>
        </row>
        <row r="12609">
          <cell r="H12609" t="str">
            <v>101510595</v>
          </cell>
          <cell r="I12609">
            <v>1061452</v>
          </cell>
        </row>
        <row r="12610">
          <cell r="H12610" t="str">
            <v>102510595</v>
          </cell>
          <cell r="I12610">
            <v>923000</v>
          </cell>
        </row>
        <row r="12611">
          <cell r="H12611" t="str">
            <v>110510595</v>
          </cell>
          <cell r="I12611">
            <v>1169136</v>
          </cell>
        </row>
        <row r="12612">
          <cell r="H12612" t="str">
            <v>111510595</v>
          </cell>
          <cell r="I12612">
            <v>1128372</v>
          </cell>
        </row>
        <row r="12613">
          <cell r="H12613" t="str">
            <v>112510595</v>
          </cell>
          <cell r="I12613">
            <v>184600</v>
          </cell>
        </row>
        <row r="12614">
          <cell r="H12614" t="str">
            <v>114510595</v>
          </cell>
          <cell r="I12614">
            <v>16500</v>
          </cell>
        </row>
        <row r="12615">
          <cell r="H12615" t="str">
            <v>685510595</v>
          </cell>
          <cell r="I12615">
            <v>264000</v>
          </cell>
        </row>
        <row r="12616">
          <cell r="H12616" t="str">
            <v>1015105950500001075223936</v>
          </cell>
          <cell r="I12616">
            <v>23075</v>
          </cell>
        </row>
        <row r="12617">
          <cell r="H12617" t="str">
            <v>1015105950500001075239712</v>
          </cell>
          <cell r="I12617">
            <v>1038377</v>
          </cell>
        </row>
        <row r="12618">
          <cell r="H12618" t="str">
            <v>1025105950500001083874499</v>
          </cell>
          <cell r="I12618">
            <v>923000</v>
          </cell>
        </row>
        <row r="12619">
          <cell r="H12619" t="str">
            <v>1105105950500001075239402</v>
          </cell>
          <cell r="I12619">
            <v>1038378</v>
          </cell>
        </row>
        <row r="12620">
          <cell r="H12620" t="str">
            <v>1105105950500090072961292</v>
          </cell>
          <cell r="I12620">
            <v>130758</v>
          </cell>
        </row>
        <row r="12621">
          <cell r="H12621" t="str">
            <v>1115105950500001116912670</v>
          </cell>
          <cell r="I12621">
            <v>17306</v>
          </cell>
        </row>
        <row r="12622">
          <cell r="H12622" t="str">
            <v>1115105950500001117497028</v>
          </cell>
          <cell r="I12622">
            <v>1096066</v>
          </cell>
        </row>
        <row r="12623">
          <cell r="H12623" t="str">
            <v>1125105950500000055066625</v>
          </cell>
          <cell r="I12623">
            <v>184600</v>
          </cell>
        </row>
        <row r="12624">
          <cell r="H12624" t="str">
            <v>1115105955000000008395878</v>
          </cell>
          <cell r="I12624">
            <v>15000</v>
          </cell>
        </row>
        <row r="12625">
          <cell r="H12625" t="str">
            <v>1145105955000000012104614</v>
          </cell>
          <cell r="I12625">
            <v>16500</v>
          </cell>
        </row>
        <row r="12626">
          <cell r="H12626" t="str">
            <v>6855105955000000012104614</v>
          </cell>
          <cell r="I12626">
            <v>264000</v>
          </cell>
        </row>
        <row r="12627">
          <cell r="H12627" t="str">
            <v>1015110</v>
          </cell>
          <cell r="I12627">
            <v>122627197</v>
          </cell>
        </row>
        <row r="12628">
          <cell r="H12628" t="str">
            <v>1025110</v>
          </cell>
          <cell r="I12628">
            <v>60244678</v>
          </cell>
        </row>
        <row r="12629">
          <cell r="H12629" t="str">
            <v>1035110</v>
          </cell>
          <cell r="I12629">
            <v>27705456.879999999</v>
          </cell>
        </row>
        <row r="12630">
          <cell r="H12630" t="str">
            <v>1045110</v>
          </cell>
          <cell r="I12630">
            <v>38992912</v>
          </cell>
        </row>
        <row r="12631">
          <cell r="H12631" t="str">
            <v>1055110</v>
          </cell>
          <cell r="I12631">
            <v>29677720</v>
          </cell>
        </row>
        <row r="12632">
          <cell r="H12632" t="str">
            <v>1075110</v>
          </cell>
          <cell r="I12632">
            <v>19791035</v>
          </cell>
        </row>
        <row r="12633">
          <cell r="H12633" t="str">
            <v>1085110</v>
          </cell>
          <cell r="I12633">
            <v>25499575</v>
          </cell>
        </row>
        <row r="12634">
          <cell r="H12634" t="str">
            <v>1095110</v>
          </cell>
          <cell r="I12634">
            <v>26026079</v>
          </cell>
        </row>
        <row r="12635">
          <cell r="H12635" t="str">
            <v>1105110</v>
          </cell>
          <cell r="I12635">
            <v>40497361</v>
          </cell>
        </row>
        <row r="12636">
          <cell r="H12636" t="str">
            <v>1115110</v>
          </cell>
          <cell r="I12636">
            <v>88133375</v>
          </cell>
        </row>
        <row r="12637">
          <cell r="H12637" t="str">
            <v>1125110</v>
          </cell>
          <cell r="I12637">
            <v>28040973</v>
          </cell>
        </row>
        <row r="12638">
          <cell r="H12638" t="str">
            <v>1135110</v>
          </cell>
          <cell r="I12638">
            <v>24706339</v>
          </cell>
        </row>
        <row r="12639">
          <cell r="H12639" t="str">
            <v>1145110</v>
          </cell>
          <cell r="I12639">
            <v>37561169</v>
          </cell>
        </row>
        <row r="12640">
          <cell r="H12640" t="str">
            <v>6855110</v>
          </cell>
          <cell r="I12640">
            <v>217464569</v>
          </cell>
        </row>
        <row r="12641">
          <cell r="H12641" t="str">
            <v>11151100100000040770418</v>
          </cell>
          <cell r="I12641">
            <v>1993680</v>
          </cell>
        </row>
        <row r="12642">
          <cell r="H12642" t="str">
            <v>68551100100000004060762</v>
          </cell>
          <cell r="I12642">
            <v>1323000</v>
          </cell>
        </row>
        <row r="12643">
          <cell r="H12643" t="str">
            <v>68551100100000012106814</v>
          </cell>
          <cell r="I12643">
            <v>2088000</v>
          </cell>
        </row>
        <row r="12644">
          <cell r="H12644" t="str">
            <v>68551100100000017325079</v>
          </cell>
          <cell r="I12644">
            <v>2592000</v>
          </cell>
        </row>
        <row r="12645">
          <cell r="H12645" t="str">
            <v>68551100100000026558560</v>
          </cell>
          <cell r="I12645">
            <v>30067200</v>
          </cell>
        </row>
        <row r="12646">
          <cell r="H12646" t="str">
            <v>101511002</v>
          </cell>
          <cell r="I12646">
            <v>6489500</v>
          </cell>
        </row>
        <row r="12647">
          <cell r="H12647" t="str">
            <v>102511002</v>
          </cell>
          <cell r="I12647">
            <v>6933210</v>
          </cell>
        </row>
        <row r="12648">
          <cell r="H12648" t="str">
            <v>103511002</v>
          </cell>
          <cell r="I12648">
            <v>529000</v>
          </cell>
        </row>
        <row r="12649">
          <cell r="H12649" t="str">
            <v>104511002</v>
          </cell>
          <cell r="I12649">
            <v>1669195</v>
          </cell>
        </row>
        <row r="12650">
          <cell r="H12650" t="str">
            <v>105511002</v>
          </cell>
          <cell r="I12650">
            <v>1023000</v>
          </cell>
        </row>
        <row r="12651">
          <cell r="H12651" t="str">
            <v>107511002</v>
          </cell>
          <cell r="I12651">
            <v>396947</v>
          </cell>
        </row>
        <row r="12652">
          <cell r="H12652" t="str">
            <v>108511002</v>
          </cell>
          <cell r="I12652">
            <v>200000</v>
          </cell>
        </row>
        <row r="12653">
          <cell r="H12653" t="str">
            <v>109511002</v>
          </cell>
          <cell r="I12653">
            <v>488058</v>
          </cell>
        </row>
        <row r="12654">
          <cell r="H12654" t="str">
            <v>110511002</v>
          </cell>
          <cell r="I12654">
            <v>1055500</v>
          </cell>
        </row>
        <row r="12655">
          <cell r="H12655" t="str">
            <v>111511002</v>
          </cell>
          <cell r="I12655">
            <v>5692500</v>
          </cell>
        </row>
        <row r="12656">
          <cell r="H12656" t="str">
            <v>112511002</v>
          </cell>
          <cell r="I12656">
            <v>775000</v>
          </cell>
        </row>
        <row r="12657">
          <cell r="H12657" t="str">
            <v>113511002</v>
          </cell>
          <cell r="I12657">
            <v>1092000</v>
          </cell>
        </row>
        <row r="12658">
          <cell r="H12658" t="str">
            <v>114511002</v>
          </cell>
          <cell r="I12658">
            <v>552500</v>
          </cell>
        </row>
        <row r="12659">
          <cell r="H12659" t="str">
            <v>685511002</v>
          </cell>
          <cell r="I12659">
            <v>185000</v>
          </cell>
        </row>
        <row r="12660">
          <cell r="H12660" t="str">
            <v>1015110020500008911800091</v>
          </cell>
          <cell r="I12660">
            <v>6372000</v>
          </cell>
        </row>
        <row r="12661">
          <cell r="H12661" t="str">
            <v>1025110020500008911800770</v>
          </cell>
          <cell r="I12661">
            <v>3258000</v>
          </cell>
        </row>
        <row r="12662">
          <cell r="H12662" t="str">
            <v>1035110020500008911800566</v>
          </cell>
          <cell r="I12662">
            <v>529000</v>
          </cell>
        </row>
        <row r="12663">
          <cell r="H12663" t="str">
            <v>1045110020500008911181199</v>
          </cell>
          <cell r="I12663">
            <v>1524000</v>
          </cell>
        </row>
        <row r="12664">
          <cell r="H12664" t="str">
            <v>1055110020500008911801557</v>
          </cell>
          <cell r="I12664">
            <v>1023000</v>
          </cell>
        </row>
        <row r="12665">
          <cell r="H12665" t="str">
            <v>1075110020500008911801833</v>
          </cell>
          <cell r="I12665">
            <v>228000</v>
          </cell>
        </row>
        <row r="12666">
          <cell r="H12666" t="str">
            <v>1085110020500008911800763</v>
          </cell>
          <cell r="I12666">
            <v>200000</v>
          </cell>
        </row>
        <row r="12667">
          <cell r="H12667" t="str">
            <v>1095110020500008911801826</v>
          </cell>
          <cell r="I12667">
            <v>488058</v>
          </cell>
        </row>
        <row r="12668">
          <cell r="H12668" t="str">
            <v>1105110020500008911800091</v>
          </cell>
          <cell r="I12668">
            <v>1055500</v>
          </cell>
        </row>
        <row r="12669">
          <cell r="H12669" t="str">
            <v>1115110020500008911800779</v>
          </cell>
          <cell r="I12669">
            <v>4982000</v>
          </cell>
        </row>
        <row r="12670">
          <cell r="H12670" t="str">
            <v>1125110020500008911800226</v>
          </cell>
          <cell r="I12670">
            <v>775000</v>
          </cell>
        </row>
        <row r="12671">
          <cell r="H12671" t="str">
            <v>1135110020500008000971766</v>
          </cell>
          <cell r="I12671">
            <v>1092000</v>
          </cell>
        </row>
        <row r="12672">
          <cell r="H12672" t="str">
            <v>1145110020500008911800091</v>
          </cell>
          <cell r="I12672">
            <v>552500</v>
          </cell>
        </row>
        <row r="12673">
          <cell r="H12673" t="str">
            <v>6855110020500008911800091</v>
          </cell>
          <cell r="I12673">
            <v>184000</v>
          </cell>
        </row>
        <row r="12674">
          <cell r="H12674" t="str">
            <v>1025110021500008911800770</v>
          </cell>
          <cell r="I12674">
            <v>2554000</v>
          </cell>
        </row>
        <row r="12675">
          <cell r="H12675" t="str">
            <v>1045110021500008911181199</v>
          </cell>
          <cell r="I12675">
            <v>145195</v>
          </cell>
        </row>
        <row r="12676">
          <cell r="H12676" t="str">
            <v>1075110021500008911801833</v>
          </cell>
          <cell r="I12676">
            <v>168947</v>
          </cell>
        </row>
        <row r="12677">
          <cell r="H12677" t="str">
            <v>1115110021500008911800779</v>
          </cell>
          <cell r="I12677">
            <v>710500</v>
          </cell>
        </row>
        <row r="12678">
          <cell r="H12678" t="str">
            <v>1015110029500008000218119</v>
          </cell>
          <cell r="I12678">
            <v>117500</v>
          </cell>
        </row>
        <row r="12679">
          <cell r="H12679" t="str">
            <v>1025110029500008000218119</v>
          </cell>
          <cell r="I12679">
            <v>76934</v>
          </cell>
        </row>
        <row r="12680">
          <cell r="H12680" t="str">
            <v>1025110029500008911020760</v>
          </cell>
          <cell r="I12680">
            <v>796200</v>
          </cell>
        </row>
        <row r="12681">
          <cell r="H12681" t="str">
            <v>1025110029500008911800770</v>
          </cell>
          <cell r="I12681">
            <v>248076</v>
          </cell>
        </row>
        <row r="12682">
          <cell r="H12682" t="str">
            <v>6855110029500008001972684</v>
          </cell>
          <cell r="I12682">
            <v>1000</v>
          </cell>
        </row>
        <row r="12683">
          <cell r="H12683" t="str">
            <v>102511004</v>
          </cell>
          <cell r="I12683">
            <v>50000</v>
          </cell>
        </row>
        <row r="12684">
          <cell r="H12684" t="str">
            <v>103511004</v>
          </cell>
          <cell r="I12684">
            <v>2755796</v>
          </cell>
        </row>
        <row r="12685">
          <cell r="H12685" t="str">
            <v>105511004</v>
          </cell>
          <cell r="I12685">
            <v>3595200</v>
          </cell>
        </row>
        <row r="12686">
          <cell r="H12686" t="str">
            <v>108511004</v>
          </cell>
          <cell r="I12686">
            <v>3780000</v>
          </cell>
        </row>
        <row r="12687">
          <cell r="H12687" t="str">
            <v>109511004</v>
          </cell>
          <cell r="I12687">
            <v>4207140</v>
          </cell>
        </row>
        <row r="12688">
          <cell r="H12688" t="str">
            <v>111511004</v>
          </cell>
          <cell r="I12688">
            <v>24000000</v>
          </cell>
        </row>
        <row r="12689">
          <cell r="H12689" t="str">
            <v>112511004</v>
          </cell>
          <cell r="I12689">
            <v>5369144</v>
          </cell>
        </row>
        <row r="12690">
          <cell r="H12690" t="str">
            <v>113511004</v>
          </cell>
          <cell r="I12690">
            <v>1974672</v>
          </cell>
        </row>
        <row r="12691">
          <cell r="H12691" t="str">
            <v>114511004</v>
          </cell>
          <cell r="I12691">
            <v>10142250</v>
          </cell>
        </row>
        <row r="12692">
          <cell r="H12692" t="str">
            <v>685511004</v>
          </cell>
          <cell r="I12692">
            <v>25246996</v>
          </cell>
        </row>
        <row r="12693">
          <cell r="H12693" t="str">
            <v>1035110041500000026565183</v>
          </cell>
          <cell r="I12693">
            <v>2755796</v>
          </cell>
        </row>
        <row r="12694">
          <cell r="H12694" t="str">
            <v>1055110041500000019065443</v>
          </cell>
          <cell r="I12694">
            <v>3595200</v>
          </cell>
        </row>
        <row r="12695">
          <cell r="H12695" t="str">
            <v>1085110041500000003045047</v>
          </cell>
          <cell r="I12695">
            <v>3780000</v>
          </cell>
        </row>
        <row r="12696">
          <cell r="H12696" t="str">
            <v>1095110041500000012231011</v>
          </cell>
          <cell r="I12696">
            <v>4207140</v>
          </cell>
        </row>
        <row r="12697">
          <cell r="H12697" t="str">
            <v>1115110041500000017625842</v>
          </cell>
          <cell r="I12697">
            <v>24000000</v>
          </cell>
        </row>
        <row r="12698">
          <cell r="H12698" t="str">
            <v>1125110041500008001979341</v>
          </cell>
          <cell r="I12698">
            <v>5369144</v>
          </cell>
        </row>
        <row r="12699">
          <cell r="H12699" t="str">
            <v>1135110041500000026423730</v>
          </cell>
          <cell r="I12699">
            <v>1974672</v>
          </cell>
        </row>
        <row r="12700">
          <cell r="H12700" t="str">
            <v>1145110041500000014196490</v>
          </cell>
          <cell r="I12700">
            <v>2500000</v>
          </cell>
        </row>
        <row r="12701">
          <cell r="H12701" t="str">
            <v>1145110041500000014201647</v>
          </cell>
          <cell r="I12701">
            <v>2642250</v>
          </cell>
        </row>
        <row r="12702">
          <cell r="H12702" t="str">
            <v>1145110041500000036146338</v>
          </cell>
          <cell r="I12702">
            <v>2500000</v>
          </cell>
        </row>
        <row r="12703">
          <cell r="H12703" t="str">
            <v>1145110041500000036175691</v>
          </cell>
          <cell r="I12703">
            <v>2500000</v>
          </cell>
        </row>
        <row r="12704">
          <cell r="H12704" t="str">
            <v>1025110042500000362813437</v>
          </cell>
          <cell r="I12704">
            <v>50000</v>
          </cell>
        </row>
        <row r="12705">
          <cell r="H12705" t="str">
            <v>6855110043000008605033701</v>
          </cell>
          <cell r="I12705">
            <v>25246996</v>
          </cell>
        </row>
        <row r="12706">
          <cell r="H12706" t="str">
            <v>10151100800008300533192</v>
          </cell>
          <cell r="I12706">
            <v>22231561</v>
          </cell>
        </row>
        <row r="12707">
          <cell r="H12707" t="str">
            <v>10151100800008600065370</v>
          </cell>
          <cell r="I12707">
            <v>13777532</v>
          </cell>
        </row>
        <row r="12708">
          <cell r="H12708" t="str">
            <v>10151100800008600284155</v>
          </cell>
          <cell r="I12708">
            <v>834464</v>
          </cell>
        </row>
        <row r="12709">
          <cell r="H12709" t="str">
            <v>10151100800008605246546</v>
          </cell>
          <cell r="I12709">
            <v>1614444</v>
          </cell>
        </row>
        <row r="12710">
          <cell r="H12710" t="str">
            <v>10251100800008000277877</v>
          </cell>
          <cell r="I12710">
            <v>927533</v>
          </cell>
        </row>
        <row r="12711">
          <cell r="H12711" t="str">
            <v>10251100800008300533192</v>
          </cell>
          <cell r="I12711">
            <v>7351504</v>
          </cell>
        </row>
        <row r="12712">
          <cell r="H12712" t="str">
            <v>10251100800008600284155</v>
          </cell>
          <cell r="I12712">
            <v>3195267</v>
          </cell>
        </row>
        <row r="12713">
          <cell r="H12713" t="str">
            <v>10251100800008605246546</v>
          </cell>
          <cell r="I12713">
            <v>81200</v>
          </cell>
        </row>
        <row r="12714">
          <cell r="H12714" t="str">
            <v>10351100800008300086861</v>
          </cell>
          <cell r="I12714">
            <v>215201</v>
          </cell>
        </row>
        <row r="12715">
          <cell r="H12715" t="str">
            <v>10351100800008300533192</v>
          </cell>
          <cell r="I12715">
            <v>2331565</v>
          </cell>
        </row>
        <row r="12716">
          <cell r="H12716" t="str">
            <v>10351100800008600284155</v>
          </cell>
          <cell r="I12716">
            <v>1566202</v>
          </cell>
        </row>
        <row r="12717">
          <cell r="H12717" t="str">
            <v>10451100800008300533192</v>
          </cell>
          <cell r="I12717">
            <v>3681094</v>
          </cell>
        </row>
        <row r="12718">
          <cell r="H12718" t="str">
            <v>10451100800008600065370</v>
          </cell>
          <cell r="I12718">
            <v>3761679</v>
          </cell>
        </row>
        <row r="12719">
          <cell r="H12719" t="str">
            <v>10451100800008600284155</v>
          </cell>
          <cell r="I12719">
            <v>3696323</v>
          </cell>
        </row>
        <row r="12720">
          <cell r="H12720" t="str">
            <v>10551100800008300086861</v>
          </cell>
          <cell r="I12720">
            <v>376602</v>
          </cell>
        </row>
        <row r="12721">
          <cell r="H12721" t="str">
            <v>10551100800008300533192</v>
          </cell>
          <cell r="I12721">
            <v>1926582</v>
          </cell>
        </row>
        <row r="12722">
          <cell r="H12722" t="str">
            <v>10551100800008600284155</v>
          </cell>
          <cell r="I12722">
            <v>1625978</v>
          </cell>
        </row>
        <row r="12723">
          <cell r="H12723" t="str">
            <v>10751100800008300533192</v>
          </cell>
          <cell r="I12723">
            <v>897441</v>
          </cell>
        </row>
        <row r="12724">
          <cell r="H12724" t="str">
            <v>10751100800008600065370</v>
          </cell>
          <cell r="I12724">
            <v>163160</v>
          </cell>
        </row>
        <row r="12725">
          <cell r="H12725" t="str">
            <v>10751100800008600284155</v>
          </cell>
          <cell r="I12725">
            <v>1360326</v>
          </cell>
        </row>
        <row r="12726">
          <cell r="H12726" t="str">
            <v>10851100800008300533192</v>
          </cell>
          <cell r="I12726">
            <v>1244524</v>
          </cell>
        </row>
        <row r="12727">
          <cell r="H12727" t="str">
            <v>10851100800008600065370</v>
          </cell>
          <cell r="I12727">
            <v>964296</v>
          </cell>
        </row>
        <row r="12728">
          <cell r="H12728" t="str">
            <v>10851100800008600284155</v>
          </cell>
          <cell r="I12728">
            <v>1064908</v>
          </cell>
        </row>
        <row r="12729">
          <cell r="H12729" t="str">
            <v>10951100800008300086861</v>
          </cell>
          <cell r="I12729">
            <v>107600</v>
          </cell>
        </row>
        <row r="12730">
          <cell r="H12730" t="str">
            <v>10951100800008300533192</v>
          </cell>
          <cell r="I12730">
            <v>2112458</v>
          </cell>
        </row>
        <row r="12731">
          <cell r="H12731" t="str">
            <v>10951100800008600065370</v>
          </cell>
          <cell r="I12731">
            <v>1767813</v>
          </cell>
        </row>
        <row r="12732">
          <cell r="H12732" t="str">
            <v>10951100800008600284155</v>
          </cell>
          <cell r="I12732">
            <v>1753632</v>
          </cell>
        </row>
        <row r="12733">
          <cell r="H12733" t="str">
            <v>11051100800008300533192</v>
          </cell>
          <cell r="I12733">
            <v>4258591</v>
          </cell>
        </row>
        <row r="12734">
          <cell r="H12734" t="str">
            <v>11051100800008600065370</v>
          </cell>
          <cell r="I12734">
            <v>5109374</v>
          </cell>
        </row>
        <row r="12735">
          <cell r="H12735" t="str">
            <v>11051100800008600284155</v>
          </cell>
          <cell r="I12735">
            <v>2013176</v>
          </cell>
        </row>
        <row r="12736">
          <cell r="H12736" t="str">
            <v>11151100800008300086861</v>
          </cell>
          <cell r="I12736">
            <v>860808</v>
          </cell>
        </row>
        <row r="12737">
          <cell r="H12737" t="str">
            <v>11151100800008300533192</v>
          </cell>
          <cell r="I12737">
            <v>2616819</v>
          </cell>
        </row>
        <row r="12738">
          <cell r="H12738" t="str">
            <v>11151100800008600284155</v>
          </cell>
          <cell r="I12738">
            <v>3016478</v>
          </cell>
        </row>
        <row r="12739">
          <cell r="H12739" t="str">
            <v>11251100800008300533192</v>
          </cell>
          <cell r="I12739">
            <v>870143</v>
          </cell>
        </row>
        <row r="12740">
          <cell r="H12740" t="str">
            <v>11251100800008600284155</v>
          </cell>
          <cell r="I12740">
            <v>769702</v>
          </cell>
        </row>
        <row r="12741">
          <cell r="H12741" t="str">
            <v>11351100800008300086861</v>
          </cell>
          <cell r="I12741">
            <v>43518</v>
          </cell>
        </row>
        <row r="12742">
          <cell r="H12742" t="str">
            <v>11351100800008300533192</v>
          </cell>
          <cell r="I12742">
            <v>1703228</v>
          </cell>
        </row>
        <row r="12743">
          <cell r="H12743" t="str">
            <v>11351100800008600065370</v>
          </cell>
          <cell r="I12743">
            <v>2356440</v>
          </cell>
        </row>
        <row r="12744">
          <cell r="H12744" t="str">
            <v>11351100800008600284155</v>
          </cell>
          <cell r="I12744">
            <v>602715</v>
          </cell>
        </row>
        <row r="12745">
          <cell r="H12745" t="str">
            <v>11451100800008000277877</v>
          </cell>
          <cell r="I12745">
            <v>798075</v>
          </cell>
        </row>
        <row r="12746">
          <cell r="H12746" t="str">
            <v>11451100800008300533192</v>
          </cell>
          <cell r="I12746">
            <v>1076744</v>
          </cell>
        </row>
        <row r="12747">
          <cell r="H12747" t="str">
            <v>11451100800008600065370</v>
          </cell>
          <cell r="I12747">
            <v>1335360</v>
          </cell>
        </row>
        <row r="12748">
          <cell r="H12748" t="str">
            <v>11451100800008600284155</v>
          </cell>
          <cell r="I12748">
            <v>1198296</v>
          </cell>
        </row>
        <row r="12749">
          <cell r="H12749" t="str">
            <v>68551100800008300086861</v>
          </cell>
          <cell r="I12749">
            <v>1990760</v>
          </cell>
        </row>
        <row r="12750">
          <cell r="H12750" t="str">
            <v>68551100800008600284155</v>
          </cell>
          <cell r="I12750">
            <v>47242</v>
          </cell>
        </row>
        <row r="12751">
          <cell r="H12751" t="str">
            <v>68551100800008605246546</v>
          </cell>
          <cell r="I12751">
            <v>6248236</v>
          </cell>
        </row>
        <row r="12752">
          <cell r="H12752" t="str">
            <v>101511010</v>
          </cell>
          <cell r="I12752">
            <v>11907044</v>
          </cell>
        </row>
        <row r="12753">
          <cell r="H12753" t="str">
            <v>102511010</v>
          </cell>
          <cell r="I12753">
            <v>6046800</v>
          </cell>
        </row>
        <row r="12754">
          <cell r="H12754" t="str">
            <v>103511010</v>
          </cell>
          <cell r="I12754">
            <v>2534960</v>
          </cell>
        </row>
        <row r="12755">
          <cell r="H12755" t="str">
            <v>104511010</v>
          </cell>
          <cell r="I12755">
            <v>3070248</v>
          </cell>
        </row>
        <row r="12756">
          <cell r="H12756" t="str">
            <v>105511010</v>
          </cell>
          <cell r="I12756">
            <v>1933320</v>
          </cell>
        </row>
        <row r="12757">
          <cell r="H12757" t="str">
            <v>107511010</v>
          </cell>
          <cell r="I12757">
            <v>1767460</v>
          </cell>
        </row>
        <row r="12758">
          <cell r="H12758" t="str">
            <v>108511010</v>
          </cell>
          <cell r="I12758">
            <v>2440600</v>
          </cell>
        </row>
        <row r="12759">
          <cell r="H12759" t="str">
            <v>109511010</v>
          </cell>
          <cell r="I12759">
            <v>1874560</v>
          </cell>
        </row>
        <row r="12760">
          <cell r="H12760" t="str">
            <v>110511010</v>
          </cell>
          <cell r="I12760">
            <v>1964920</v>
          </cell>
        </row>
        <row r="12761">
          <cell r="H12761" t="str">
            <v>111511010</v>
          </cell>
          <cell r="I12761">
            <v>2391880</v>
          </cell>
        </row>
        <row r="12762">
          <cell r="H12762" t="str">
            <v>112511010</v>
          </cell>
          <cell r="I12762">
            <v>1782980</v>
          </cell>
        </row>
        <row r="12763">
          <cell r="H12763" t="str">
            <v>113511010</v>
          </cell>
          <cell r="I12763">
            <v>1953000</v>
          </cell>
        </row>
        <row r="12764">
          <cell r="H12764" t="str">
            <v>114511010</v>
          </cell>
          <cell r="I12764">
            <v>1311640</v>
          </cell>
        </row>
        <row r="12765">
          <cell r="H12765" t="str">
            <v>685511010</v>
          </cell>
          <cell r="I12765">
            <v>19610441</v>
          </cell>
        </row>
        <row r="12766">
          <cell r="H12766" t="str">
            <v>1015110100500000004935052</v>
          </cell>
          <cell r="I12766">
            <v>172800</v>
          </cell>
        </row>
        <row r="12767">
          <cell r="H12767" t="str">
            <v>1015110100500000012115876</v>
          </cell>
          <cell r="I12767">
            <v>73000</v>
          </cell>
        </row>
        <row r="12768">
          <cell r="H12768" t="str">
            <v>1015110100500000012135003</v>
          </cell>
          <cell r="I12768">
            <v>3362840</v>
          </cell>
        </row>
        <row r="12769">
          <cell r="H12769" t="str">
            <v>1015110100500000055157758</v>
          </cell>
          <cell r="I12769">
            <v>73660</v>
          </cell>
        </row>
        <row r="12770">
          <cell r="H12770" t="str">
            <v>1015110100500000079554190</v>
          </cell>
          <cell r="I12770">
            <v>35000</v>
          </cell>
        </row>
        <row r="12771">
          <cell r="H12771" t="str">
            <v>1015110100500008130115079</v>
          </cell>
          <cell r="I12771">
            <v>156000</v>
          </cell>
        </row>
        <row r="12772">
          <cell r="H12772" t="str">
            <v>1045110100500000004169667</v>
          </cell>
          <cell r="I12772">
            <v>32500</v>
          </cell>
        </row>
        <row r="12773">
          <cell r="H12773" t="str">
            <v>1045110100500000014256566</v>
          </cell>
          <cell r="I12773">
            <v>40580</v>
          </cell>
        </row>
        <row r="12774">
          <cell r="H12774" t="str">
            <v>1045110100500000083086869</v>
          </cell>
          <cell r="I12774">
            <v>162000</v>
          </cell>
        </row>
        <row r="12775">
          <cell r="H12775" t="str">
            <v>1045110100500000083090020</v>
          </cell>
          <cell r="I12775">
            <v>199368</v>
          </cell>
        </row>
        <row r="12776">
          <cell r="H12776" t="str">
            <v>1075110100500000026441349</v>
          </cell>
          <cell r="I12776">
            <v>82500</v>
          </cell>
        </row>
        <row r="12777">
          <cell r="H12777" t="str">
            <v>1075110100500000036375936</v>
          </cell>
          <cell r="I12777">
            <v>32000</v>
          </cell>
        </row>
        <row r="12778">
          <cell r="H12778" t="str">
            <v>1075110100500000083220651</v>
          </cell>
          <cell r="I12778">
            <v>45000</v>
          </cell>
        </row>
        <row r="12779">
          <cell r="H12779" t="str">
            <v>1075110100500008000092167</v>
          </cell>
          <cell r="I12779">
            <v>56000</v>
          </cell>
        </row>
        <row r="12780">
          <cell r="H12780" t="str">
            <v>1105110100500000012115995</v>
          </cell>
          <cell r="I12780">
            <v>55000</v>
          </cell>
        </row>
        <row r="12781">
          <cell r="H12781" t="str">
            <v>6855110100500000004935052</v>
          </cell>
          <cell r="I12781">
            <v>2359800</v>
          </cell>
        </row>
        <row r="12782">
          <cell r="H12782" t="str">
            <v>6855110100500000006182301</v>
          </cell>
          <cell r="I12782">
            <v>129600</v>
          </cell>
        </row>
        <row r="12783">
          <cell r="H12783" t="str">
            <v>6855110100500000012115876</v>
          </cell>
          <cell r="I12783">
            <v>135000</v>
          </cell>
        </row>
        <row r="12784">
          <cell r="H12784" t="str">
            <v>6855110100500000012135003</v>
          </cell>
          <cell r="I12784">
            <v>3670240</v>
          </cell>
        </row>
        <row r="12785">
          <cell r="H12785" t="str">
            <v>1015110101000000055157758</v>
          </cell>
          <cell r="I12785">
            <v>4067500</v>
          </cell>
        </row>
        <row r="12786">
          <cell r="H12786" t="str">
            <v>1015110101000000079292618</v>
          </cell>
          <cell r="I12786">
            <v>1624000</v>
          </cell>
        </row>
        <row r="12787">
          <cell r="H12787" t="str">
            <v>1015110101000008600052894</v>
          </cell>
          <cell r="I12787">
            <v>515324</v>
          </cell>
        </row>
        <row r="12788">
          <cell r="H12788" t="str">
            <v>1025110101000000079292618</v>
          </cell>
          <cell r="I12788">
            <v>580000</v>
          </cell>
        </row>
        <row r="12789">
          <cell r="H12789" t="str">
            <v>1035110101000000012266362</v>
          </cell>
          <cell r="I12789">
            <v>150000</v>
          </cell>
        </row>
        <row r="12790">
          <cell r="H12790" t="str">
            <v>1045110101000000055157758</v>
          </cell>
          <cell r="I12790">
            <v>165000</v>
          </cell>
        </row>
        <row r="12791">
          <cell r="H12791" t="str">
            <v>1045110101000000079292618</v>
          </cell>
          <cell r="I12791">
            <v>464000</v>
          </cell>
        </row>
        <row r="12792">
          <cell r="H12792" t="str">
            <v>1055110101000000079292618</v>
          </cell>
          <cell r="I12792">
            <v>464000</v>
          </cell>
        </row>
        <row r="12793">
          <cell r="H12793" t="str">
            <v>1075110101000000019104817</v>
          </cell>
          <cell r="I12793">
            <v>149040</v>
          </cell>
        </row>
        <row r="12794">
          <cell r="H12794" t="str">
            <v>1075110101000000055157758</v>
          </cell>
          <cell r="I12794">
            <v>55000</v>
          </cell>
        </row>
        <row r="12795">
          <cell r="H12795" t="str">
            <v>1075110101000000079292618</v>
          </cell>
          <cell r="I12795">
            <v>290000</v>
          </cell>
        </row>
        <row r="12796">
          <cell r="H12796" t="str">
            <v>1085110101000000055157758</v>
          </cell>
          <cell r="I12796">
            <v>600000</v>
          </cell>
        </row>
        <row r="12797">
          <cell r="H12797" t="str">
            <v>1085110101000000079292618</v>
          </cell>
          <cell r="I12797">
            <v>290000</v>
          </cell>
        </row>
        <row r="12798">
          <cell r="H12798" t="str">
            <v>1095110101000000079292618</v>
          </cell>
          <cell r="I12798">
            <v>406000</v>
          </cell>
        </row>
        <row r="12799">
          <cell r="H12799" t="str">
            <v>1105110101000000055157758</v>
          </cell>
          <cell r="I12799">
            <v>77000</v>
          </cell>
        </row>
        <row r="12800">
          <cell r="H12800" t="str">
            <v>1105110101000000079292618</v>
          </cell>
          <cell r="I12800">
            <v>406000</v>
          </cell>
        </row>
        <row r="12801">
          <cell r="H12801" t="str">
            <v>1115110101000000012099214</v>
          </cell>
          <cell r="I12801">
            <v>90000</v>
          </cell>
        </row>
        <row r="12802">
          <cell r="H12802" t="str">
            <v>1135110101000000079292618</v>
          </cell>
          <cell r="I12802">
            <v>406000</v>
          </cell>
        </row>
        <row r="12803">
          <cell r="H12803" t="str">
            <v>1145110101000000019104817</v>
          </cell>
          <cell r="I12803">
            <v>149040</v>
          </cell>
        </row>
        <row r="12804">
          <cell r="H12804" t="str">
            <v>1145110101000000055157758</v>
          </cell>
          <cell r="I12804">
            <v>165000</v>
          </cell>
        </row>
        <row r="12805">
          <cell r="H12805" t="str">
            <v>6855110101000000055157758</v>
          </cell>
          <cell r="I12805">
            <v>317500</v>
          </cell>
        </row>
        <row r="12806">
          <cell r="H12806" t="str">
            <v>6855110101000008002200281</v>
          </cell>
          <cell r="I12806">
            <v>3109557</v>
          </cell>
        </row>
        <row r="12807">
          <cell r="H12807" t="str">
            <v>6855110101000008600052894</v>
          </cell>
          <cell r="I12807">
            <v>515324</v>
          </cell>
        </row>
        <row r="12808">
          <cell r="H12808" t="str">
            <v>1015110101500000012115995</v>
          </cell>
          <cell r="I12808">
            <v>285000</v>
          </cell>
        </row>
        <row r="12809">
          <cell r="H12809" t="str">
            <v>1015110101500008002136758</v>
          </cell>
          <cell r="I12809">
            <v>28840</v>
          </cell>
        </row>
        <row r="12810">
          <cell r="H12810" t="str">
            <v>1025110101500001053783622</v>
          </cell>
          <cell r="I12810">
            <v>108000</v>
          </cell>
        </row>
        <row r="12811">
          <cell r="H12811" t="str">
            <v>1085110101500000004935052</v>
          </cell>
          <cell r="I12811">
            <v>280800</v>
          </cell>
        </row>
        <row r="12812">
          <cell r="H12812" t="str">
            <v>1115110101500000012099214</v>
          </cell>
          <cell r="I12812">
            <v>120000</v>
          </cell>
        </row>
        <row r="12813">
          <cell r="H12813" t="str">
            <v>1115110101500000017634350</v>
          </cell>
          <cell r="I12813">
            <v>453600</v>
          </cell>
        </row>
        <row r="12814">
          <cell r="H12814" t="str">
            <v>1125110101500000051635716</v>
          </cell>
          <cell r="I12814">
            <v>40000</v>
          </cell>
        </row>
        <row r="12815">
          <cell r="H12815" t="str">
            <v>1135110101500000012109539</v>
          </cell>
          <cell r="I12815">
            <v>20000</v>
          </cell>
        </row>
        <row r="12816">
          <cell r="H12816" t="str">
            <v>6855110101500000004935052</v>
          </cell>
          <cell r="I12816">
            <v>378000</v>
          </cell>
        </row>
        <row r="12817">
          <cell r="H12817" t="str">
            <v>6855110101500000012115876</v>
          </cell>
          <cell r="I12817">
            <v>52920</v>
          </cell>
        </row>
        <row r="12818">
          <cell r="H12818" t="str">
            <v>1015110102000000004935052</v>
          </cell>
          <cell r="I12818">
            <v>81000</v>
          </cell>
        </row>
        <row r="12819">
          <cell r="H12819" t="str">
            <v>1015110102000000016467206</v>
          </cell>
          <cell r="I12819">
            <v>516200</v>
          </cell>
        </row>
        <row r="12820">
          <cell r="H12820" t="str">
            <v>1015110102000000019104817</v>
          </cell>
          <cell r="I12820">
            <v>298080</v>
          </cell>
        </row>
        <row r="12821">
          <cell r="H12821" t="str">
            <v>1015110102000000026441349</v>
          </cell>
          <cell r="I12821">
            <v>3000</v>
          </cell>
        </row>
        <row r="12822">
          <cell r="H12822" t="str">
            <v>1015110102000008110261906</v>
          </cell>
          <cell r="I12822">
            <v>324800</v>
          </cell>
        </row>
        <row r="12823">
          <cell r="H12823" t="str">
            <v>1025110102000000012135003</v>
          </cell>
          <cell r="I12823">
            <v>69600</v>
          </cell>
        </row>
        <row r="12824">
          <cell r="H12824" t="str">
            <v>1025110102000000016467206</v>
          </cell>
          <cell r="I12824">
            <v>3039200</v>
          </cell>
        </row>
        <row r="12825">
          <cell r="H12825" t="str">
            <v>1025110102000008110261906</v>
          </cell>
          <cell r="I12825">
            <v>324800</v>
          </cell>
        </row>
        <row r="12826">
          <cell r="H12826" t="str">
            <v>1035110102000000012135003</v>
          </cell>
          <cell r="I12826">
            <v>104400</v>
          </cell>
        </row>
        <row r="12827">
          <cell r="H12827" t="str">
            <v>1035110102000000079292618</v>
          </cell>
          <cell r="I12827">
            <v>464000</v>
          </cell>
        </row>
        <row r="12828">
          <cell r="H12828" t="str">
            <v>1035110102000008110261906</v>
          </cell>
          <cell r="I12828">
            <v>324800</v>
          </cell>
        </row>
        <row r="12829">
          <cell r="H12829" t="str">
            <v>1045110102000000016467206</v>
          </cell>
          <cell r="I12829">
            <v>1682000</v>
          </cell>
        </row>
        <row r="12830">
          <cell r="H12830" t="str">
            <v>1045110102000008110261906</v>
          </cell>
          <cell r="I12830">
            <v>324800</v>
          </cell>
        </row>
        <row r="12831">
          <cell r="H12831" t="str">
            <v>1055110102000000012121267</v>
          </cell>
          <cell r="I12831">
            <v>883920</v>
          </cell>
        </row>
        <row r="12832">
          <cell r="H12832" t="str">
            <v>1055110102000000016467206</v>
          </cell>
          <cell r="I12832">
            <v>162400</v>
          </cell>
        </row>
        <row r="12833">
          <cell r="H12833" t="str">
            <v>1055110102000000019438698</v>
          </cell>
          <cell r="I12833">
            <v>74000</v>
          </cell>
        </row>
        <row r="12834">
          <cell r="H12834" t="str">
            <v>1055110102000000055157758</v>
          </cell>
          <cell r="I12834">
            <v>175000</v>
          </cell>
        </row>
        <row r="12835">
          <cell r="H12835" t="str">
            <v>1055110102000008110261906</v>
          </cell>
          <cell r="I12835">
            <v>174000</v>
          </cell>
        </row>
        <row r="12836">
          <cell r="H12836" t="str">
            <v>1075110102000008110261906</v>
          </cell>
          <cell r="I12836">
            <v>87000</v>
          </cell>
        </row>
        <row r="12837">
          <cell r="H12837" t="str">
            <v>1085110102000000055157758</v>
          </cell>
          <cell r="I12837">
            <v>75000</v>
          </cell>
        </row>
        <row r="12838">
          <cell r="H12838" t="str">
            <v>1085110102000008110261906</v>
          </cell>
          <cell r="I12838">
            <v>174000</v>
          </cell>
        </row>
        <row r="12839">
          <cell r="H12839" t="str">
            <v>1095110102000000016467206</v>
          </cell>
          <cell r="I12839">
            <v>1294560</v>
          </cell>
        </row>
        <row r="12840">
          <cell r="H12840" t="str">
            <v>1095110102000008110261906</v>
          </cell>
          <cell r="I12840">
            <v>174000</v>
          </cell>
        </row>
        <row r="12841">
          <cell r="H12841" t="str">
            <v>1105110102000000012121267</v>
          </cell>
          <cell r="I12841">
            <v>895080</v>
          </cell>
        </row>
        <row r="12842">
          <cell r="H12842" t="str">
            <v>1105110102000000012135003</v>
          </cell>
          <cell r="I12842">
            <v>81200</v>
          </cell>
        </row>
        <row r="12843">
          <cell r="H12843" t="str">
            <v>1105110102000000016467206</v>
          </cell>
          <cell r="I12843">
            <v>127600</v>
          </cell>
        </row>
        <row r="12844">
          <cell r="H12844" t="str">
            <v>1105110102000000019104817</v>
          </cell>
          <cell r="I12844">
            <v>149040</v>
          </cell>
        </row>
        <row r="12845">
          <cell r="H12845" t="str">
            <v>1105110102000008110261906</v>
          </cell>
          <cell r="I12845">
            <v>174000</v>
          </cell>
        </row>
        <row r="12846">
          <cell r="H12846" t="str">
            <v>1115110102000000012099214</v>
          </cell>
          <cell r="I12846">
            <v>240000</v>
          </cell>
        </row>
        <row r="12847">
          <cell r="H12847" t="str">
            <v>1115110102000008110261906</v>
          </cell>
          <cell r="I12847">
            <v>174000</v>
          </cell>
        </row>
        <row r="12848">
          <cell r="H12848" t="str">
            <v>1125110102000000016467206</v>
          </cell>
          <cell r="I12848">
            <v>1465080</v>
          </cell>
        </row>
        <row r="12849">
          <cell r="H12849" t="str">
            <v>1125110102000000055157758</v>
          </cell>
          <cell r="I12849">
            <v>85000</v>
          </cell>
        </row>
        <row r="12850">
          <cell r="H12850" t="str">
            <v>1125110102000008110261906</v>
          </cell>
          <cell r="I12850">
            <v>174000</v>
          </cell>
        </row>
        <row r="12851">
          <cell r="H12851" t="str">
            <v>1135110102000000005577018</v>
          </cell>
          <cell r="I12851">
            <v>162000</v>
          </cell>
        </row>
        <row r="12852">
          <cell r="H12852" t="str">
            <v>1135110102000000055157758</v>
          </cell>
          <cell r="I12852">
            <v>350000</v>
          </cell>
        </row>
        <row r="12853">
          <cell r="H12853" t="str">
            <v>1135110102000000121212672</v>
          </cell>
          <cell r="I12853">
            <v>841000</v>
          </cell>
        </row>
        <row r="12854">
          <cell r="H12854" t="str">
            <v>1135110102000008110261906</v>
          </cell>
          <cell r="I12854">
            <v>174000</v>
          </cell>
        </row>
        <row r="12855">
          <cell r="H12855" t="str">
            <v>1145110102000000016467206</v>
          </cell>
          <cell r="I12855">
            <v>997600</v>
          </cell>
        </row>
        <row r="12856">
          <cell r="H12856" t="str">
            <v>6855110102000000004935052</v>
          </cell>
          <cell r="I12856">
            <v>64800</v>
          </cell>
        </row>
        <row r="12857">
          <cell r="H12857" t="str">
            <v>6855110102000000012121267</v>
          </cell>
          <cell r="I12857">
            <v>1533520</v>
          </cell>
        </row>
        <row r="12858">
          <cell r="H12858" t="str">
            <v>6855110102000000016467206</v>
          </cell>
          <cell r="I12858">
            <v>272600</v>
          </cell>
        </row>
        <row r="12859">
          <cell r="H12859" t="str">
            <v>6855110102000000019104817</v>
          </cell>
          <cell r="I12859">
            <v>288360</v>
          </cell>
        </row>
        <row r="12860">
          <cell r="H12860" t="str">
            <v>6855110102000000055157758</v>
          </cell>
          <cell r="I12860">
            <v>560000</v>
          </cell>
        </row>
        <row r="12861">
          <cell r="H12861" t="str">
            <v>1015110102500000016467206</v>
          </cell>
          <cell r="I12861">
            <v>290000</v>
          </cell>
        </row>
        <row r="12862">
          <cell r="H12862" t="str">
            <v>1025110102500000012121267</v>
          </cell>
          <cell r="I12862">
            <v>1925200</v>
          </cell>
        </row>
        <row r="12863">
          <cell r="H12863" t="str">
            <v>1035110102500000164672063</v>
          </cell>
          <cell r="I12863">
            <v>1491760</v>
          </cell>
        </row>
        <row r="12864">
          <cell r="H12864" t="str">
            <v>1075110102500000121212672</v>
          </cell>
          <cell r="I12864">
            <v>970920</v>
          </cell>
        </row>
        <row r="12865">
          <cell r="H12865" t="str">
            <v>1085110102500000012121267</v>
          </cell>
          <cell r="I12865">
            <v>858400</v>
          </cell>
        </row>
        <row r="12866">
          <cell r="H12866" t="str">
            <v>1115110102500000121212672</v>
          </cell>
          <cell r="I12866">
            <v>1314280</v>
          </cell>
        </row>
        <row r="12867">
          <cell r="H12867" t="str">
            <v>1125110102500000036176844</v>
          </cell>
          <cell r="I12867">
            <v>16000</v>
          </cell>
        </row>
        <row r="12868">
          <cell r="H12868" t="str">
            <v>6855110102500000012121267</v>
          </cell>
          <cell r="I12868">
            <v>1798400</v>
          </cell>
        </row>
        <row r="12869">
          <cell r="H12869" t="str">
            <v>6855110102500008000586072</v>
          </cell>
          <cell r="I12869">
            <v>3259600</v>
          </cell>
        </row>
        <row r="12870">
          <cell r="H12870" t="str">
            <v>6855110102500008000834863</v>
          </cell>
          <cell r="I12870">
            <v>1165220</v>
          </cell>
        </row>
        <row r="12871">
          <cell r="H12871" t="str">
            <v>1085110103000000012135003</v>
          </cell>
          <cell r="I12871">
            <v>162400</v>
          </cell>
        </row>
        <row r="12872">
          <cell r="H12872" t="str">
            <v>1125110103000008911000249</v>
          </cell>
          <cell r="I12872">
            <v>2900</v>
          </cell>
        </row>
        <row r="12873">
          <cell r="H12873" t="str">
            <v>10351101200000012141396</v>
          </cell>
          <cell r="I12873">
            <v>237600</v>
          </cell>
        </row>
        <row r="12874">
          <cell r="H12874" t="str">
            <v>10351101200000012143160</v>
          </cell>
          <cell r="I12874">
            <v>327200</v>
          </cell>
        </row>
        <row r="12875">
          <cell r="H12875" t="str">
            <v>10851101200000026537996</v>
          </cell>
          <cell r="I12875">
            <v>240000</v>
          </cell>
        </row>
        <row r="12876">
          <cell r="H12876" t="str">
            <v>10851101200000083254183</v>
          </cell>
          <cell r="I12876">
            <v>1296000</v>
          </cell>
        </row>
        <row r="12877">
          <cell r="H12877" t="str">
            <v>11151101200000036067265</v>
          </cell>
          <cell r="I12877">
            <v>869061</v>
          </cell>
        </row>
        <row r="12878">
          <cell r="H12878" t="str">
            <v>11151101200000040766088</v>
          </cell>
          <cell r="I12878">
            <v>180500</v>
          </cell>
        </row>
        <row r="12879">
          <cell r="H12879" t="str">
            <v>11451101200000012115876</v>
          </cell>
          <cell r="I12879">
            <v>71000</v>
          </cell>
        </row>
        <row r="12880">
          <cell r="H12880" t="str">
            <v>11251101400008001979341</v>
          </cell>
          <cell r="I12880">
            <v>152800</v>
          </cell>
        </row>
        <row r="12881">
          <cell r="H12881" t="str">
            <v>10151101800000004935052</v>
          </cell>
          <cell r="I12881">
            <v>324000</v>
          </cell>
        </row>
        <row r="12882">
          <cell r="H12882" t="str">
            <v>10151101800008002539445</v>
          </cell>
          <cell r="I12882">
            <v>2537616</v>
          </cell>
        </row>
        <row r="12883">
          <cell r="H12883" t="str">
            <v>10151101800008090128731</v>
          </cell>
          <cell r="I12883">
            <v>3500</v>
          </cell>
        </row>
        <row r="12884">
          <cell r="H12884" t="str">
            <v>10151101800008130031406</v>
          </cell>
          <cell r="I12884">
            <v>34700</v>
          </cell>
        </row>
        <row r="12885">
          <cell r="H12885" t="str">
            <v>10151101800008901074873</v>
          </cell>
          <cell r="I12885">
            <v>153330</v>
          </cell>
        </row>
        <row r="12886">
          <cell r="H12886" t="str">
            <v>10151101800008911000249</v>
          </cell>
          <cell r="I12886">
            <v>203500</v>
          </cell>
        </row>
        <row r="12887">
          <cell r="H12887" t="str">
            <v>10151101800008911044146</v>
          </cell>
          <cell r="I12887">
            <v>70000</v>
          </cell>
        </row>
        <row r="12888">
          <cell r="H12888" t="str">
            <v>10251101800000036270984</v>
          </cell>
          <cell r="I12888">
            <v>9000</v>
          </cell>
        </row>
        <row r="12889">
          <cell r="H12889" t="str">
            <v>10251101800000036280973</v>
          </cell>
          <cell r="I12889">
            <v>40000</v>
          </cell>
        </row>
        <row r="12890">
          <cell r="H12890" t="str">
            <v>10251101800008002539445</v>
          </cell>
          <cell r="I12890">
            <v>2200028</v>
          </cell>
        </row>
        <row r="12891">
          <cell r="H12891" t="str">
            <v>10251101800008911000249</v>
          </cell>
          <cell r="I12891">
            <v>282675</v>
          </cell>
        </row>
        <row r="12892">
          <cell r="H12892" t="str">
            <v>10351101800000012271384</v>
          </cell>
          <cell r="I12892">
            <v>81700</v>
          </cell>
        </row>
        <row r="12893">
          <cell r="H12893" t="str">
            <v>10351101800008002539445</v>
          </cell>
          <cell r="I12893">
            <v>1348840</v>
          </cell>
        </row>
        <row r="12894">
          <cell r="H12894" t="str">
            <v>10451101800000019286837</v>
          </cell>
          <cell r="I12894">
            <v>342010</v>
          </cell>
        </row>
        <row r="12895">
          <cell r="H12895" t="str">
            <v>10451101800008002539445</v>
          </cell>
          <cell r="I12895">
            <v>1348840</v>
          </cell>
        </row>
        <row r="12896">
          <cell r="H12896" t="str">
            <v>10551101800000011294048</v>
          </cell>
          <cell r="I12896">
            <v>216350</v>
          </cell>
        </row>
        <row r="12897">
          <cell r="H12897" t="str">
            <v>10551101800000012273393</v>
          </cell>
          <cell r="I12897">
            <v>17100</v>
          </cell>
        </row>
        <row r="12898">
          <cell r="H12898" t="str">
            <v>10551101800008002539445</v>
          </cell>
          <cell r="I12898">
            <v>1348840</v>
          </cell>
        </row>
        <row r="12899">
          <cell r="H12899" t="str">
            <v>10551101800008911006739</v>
          </cell>
          <cell r="I12899">
            <v>79900</v>
          </cell>
        </row>
        <row r="12900">
          <cell r="H12900" t="str">
            <v>10751101800001075223908</v>
          </cell>
          <cell r="I12900">
            <v>148900</v>
          </cell>
        </row>
        <row r="12901">
          <cell r="H12901" t="str">
            <v>10751101800008002539445</v>
          </cell>
          <cell r="I12901">
            <v>1348840</v>
          </cell>
        </row>
        <row r="12902">
          <cell r="H12902" t="str">
            <v>10751101800009001101551</v>
          </cell>
          <cell r="I12902">
            <v>28000</v>
          </cell>
        </row>
        <row r="12903">
          <cell r="H12903" t="str">
            <v>10851101800000007691396</v>
          </cell>
          <cell r="I12903">
            <v>81100</v>
          </cell>
        </row>
        <row r="12904">
          <cell r="H12904" t="str">
            <v>10851101800000019066177</v>
          </cell>
          <cell r="I12904">
            <v>11800</v>
          </cell>
        </row>
        <row r="12905">
          <cell r="H12905" t="str">
            <v>10851101800000070691066</v>
          </cell>
          <cell r="I12905">
            <v>24000</v>
          </cell>
        </row>
        <row r="12906">
          <cell r="H12906" t="str">
            <v>10851101800008002539445</v>
          </cell>
          <cell r="I12906">
            <v>1348840</v>
          </cell>
        </row>
        <row r="12907">
          <cell r="H12907" t="str">
            <v>10951101800000004947234</v>
          </cell>
          <cell r="I12907">
            <v>54800</v>
          </cell>
        </row>
        <row r="12908">
          <cell r="H12908" t="str">
            <v>10951101800008002539445</v>
          </cell>
          <cell r="I12908">
            <v>1348840</v>
          </cell>
        </row>
        <row r="12909">
          <cell r="H12909" t="str">
            <v>11051101800008002539445</v>
          </cell>
          <cell r="I12909">
            <v>1862636</v>
          </cell>
        </row>
        <row r="12910">
          <cell r="H12910" t="str">
            <v>11051101800008909006089</v>
          </cell>
          <cell r="I12910">
            <v>92203</v>
          </cell>
        </row>
        <row r="12911">
          <cell r="H12911" t="str">
            <v>11051101800008911000249</v>
          </cell>
          <cell r="I12911">
            <v>9820</v>
          </cell>
        </row>
        <row r="12912">
          <cell r="H12912" t="str">
            <v>11051101800008911026018</v>
          </cell>
          <cell r="I12912">
            <v>72780</v>
          </cell>
        </row>
        <row r="12913">
          <cell r="H12913" t="str">
            <v>11051101800008911800082</v>
          </cell>
          <cell r="I12913">
            <v>37910</v>
          </cell>
        </row>
        <row r="12914">
          <cell r="H12914" t="str">
            <v>11151101800008280015769</v>
          </cell>
          <cell r="I12914">
            <v>2964560</v>
          </cell>
        </row>
        <row r="12915">
          <cell r="H12915" t="str">
            <v>11151101800008911000249</v>
          </cell>
          <cell r="I12915">
            <v>174660</v>
          </cell>
        </row>
        <row r="12916">
          <cell r="H12916" t="str">
            <v>11251101800008002539445</v>
          </cell>
          <cell r="I12916">
            <v>1348840</v>
          </cell>
        </row>
        <row r="12917">
          <cell r="H12917" t="str">
            <v>11251101800008911000249</v>
          </cell>
          <cell r="I12917">
            <v>49900</v>
          </cell>
        </row>
        <row r="12918">
          <cell r="H12918" t="str">
            <v>11251101800008911800082</v>
          </cell>
          <cell r="I12918">
            <v>29750</v>
          </cell>
        </row>
        <row r="12919">
          <cell r="H12919" t="str">
            <v>11351101800000004895119</v>
          </cell>
          <cell r="I12919">
            <v>225100</v>
          </cell>
        </row>
        <row r="12920">
          <cell r="H12920" t="str">
            <v>11351101800000004923167</v>
          </cell>
          <cell r="I12920">
            <v>17000</v>
          </cell>
        </row>
        <row r="12921">
          <cell r="H12921" t="str">
            <v>11351101800008002539445</v>
          </cell>
          <cell r="I12921">
            <v>1348840</v>
          </cell>
        </row>
        <row r="12922">
          <cell r="H12922" t="str">
            <v>11451101800000361720901</v>
          </cell>
          <cell r="I12922">
            <v>6200</v>
          </cell>
        </row>
        <row r="12923">
          <cell r="H12923" t="str">
            <v>11451101800008002539445</v>
          </cell>
          <cell r="I12923">
            <v>1862648</v>
          </cell>
        </row>
        <row r="12924">
          <cell r="H12924" t="str">
            <v>11451101800008909006089</v>
          </cell>
          <cell r="I12924">
            <v>70900</v>
          </cell>
        </row>
        <row r="12925">
          <cell r="H12925" t="str">
            <v>11451101800009001101551</v>
          </cell>
          <cell r="I12925">
            <v>109000</v>
          </cell>
        </row>
        <row r="12926">
          <cell r="H12926" t="str">
            <v>68551101800000012129859</v>
          </cell>
          <cell r="I12926">
            <v>248400</v>
          </cell>
        </row>
        <row r="12927">
          <cell r="H12927" t="str">
            <v>68551101800000016619805</v>
          </cell>
          <cell r="I12927">
            <v>168202</v>
          </cell>
        </row>
        <row r="12928">
          <cell r="H12928" t="str">
            <v>68551101800000036157757</v>
          </cell>
          <cell r="I12928">
            <v>6000</v>
          </cell>
        </row>
        <row r="12929">
          <cell r="H12929" t="str">
            <v>68551101800000065778358</v>
          </cell>
          <cell r="I12929">
            <v>94114</v>
          </cell>
        </row>
        <row r="12930">
          <cell r="H12930" t="str">
            <v>68551101800008130031406</v>
          </cell>
          <cell r="I12930">
            <v>3600</v>
          </cell>
        </row>
        <row r="12931">
          <cell r="H12931" t="str">
            <v>68551101800008305128661</v>
          </cell>
          <cell r="I12931">
            <v>334776</v>
          </cell>
        </row>
        <row r="12932">
          <cell r="H12932" t="str">
            <v>68551101800008911000249</v>
          </cell>
          <cell r="I12932">
            <v>5700</v>
          </cell>
        </row>
        <row r="12933">
          <cell r="H12933" t="str">
            <v>68551101800009001101551</v>
          </cell>
          <cell r="I12933">
            <v>249500</v>
          </cell>
        </row>
        <row r="12934">
          <cell r="H12934" t="str">
            <v>10151102000000012102268</v>
          </cell>
          <cell r="I12934">
            <v>21600</v>
          </cell>
        </row>
        <row r="12935">
          <cell r="H12935" t="str">
            <v>10151102000000041739721</v>
          </cell>
          <cell r="I12935">
            <v>154000</v>
          </cell>
        </row>
        <row r="12936">
          <cell r="H12936" t="str">
            <v>10151102000000055169288</v>
          </cell>
          <cell r="I12936">
            <v>237600</v>
          </cell>
        </row>
        <row r="12937">
          <cell r="H12937" t="str">
            <v>10151102000001075223462</v>
          </cell>
          <cell r="I12937">
            <v>4500</v>
          </cell>
        </row>
        <row r="12938">
          <cell r="H12938" t="str">
            <v>10151102000008130031406</v>
          </cell>
          <cell r="I12938">
            <v>30000</v>
          </cell>
        </row>
        <row r="12939">
          <cell r="H12939" t="str">
            <v>10151102000008911000249</v>
          </cell>
          <cell r="I12939">
            <v>92100</v>
          </cell>
        </row>
        <row r="12940">
          <cell r="H12940" t="str">
            <v>10251102000000029180616</v>
          </cell>
          <cell r="I12940">
            <v>110000</v>
          </cell>
        </row>
        <row r="12941">
          <cell r="H12941" t="str">
            <v>10251102000000039631340</v>
          </cell>
          <cell r="I12941">
            <v>43600</v>
          </cell>
        </row>
        <row r="12942">
          <cell r="H12942" t="str">
            <v>10251102000008911000249</v>
          </cell>
          <cell r="I12942">
            <v>121140</v>
          </cell>
        </row>
        <row r="12943">
          <cell r="H12943" t="str">
            <v>10351102000000012271384</v>
          </cell>
          <cell r="I12943">
            <v>74400</v>
          </cell>
        </row>
        <row r="12944">
          <cell r="H12944" t="str">
            <v>10351102000000026565470</v>
          </cell>
          <cell r="I12944">
            <v>55750</v>
          </cell>
        </row>
        <row r="12945">
          <cell r="H12945" t="str">
            <v>10451102000000014882536</v>
          </cell>
          <cell r="I12945">
            <v>3600</v>
          </cell>
        </row>
        <row r="12946">
          <cell r="H12946" t="str">
            <v>10451102000000019286837</v>
          </cell>
          <cell r="I12946">
            <v>8660</v>
          </cell>
        </row>
        <row r="12947">
          <cell r="H12947" t="str">
            <v>10451102000000083224877</v>
          </cell>
          <cell r="I12947">
            <v>6800</v>
          </cell>
        </row>
        <row r="12948">
          <cell r="H12948" t="str">
            <v>10551102000000011294048</v>
          </cell>
          <cell r="I12948">
            <v>3600</v>
          </cell>
        </row>
        <row r="12949">
          <cell r="H12949" t="str">
            <v>10751102000000004891130</v>
          </cell>
          <cell r="I12949">
            <v>2000</v>
          </cell>
        </row>
        <row r="12950">
          <cell r="H12950" t="str">
            <v>10751102000000004891298</v>
          </cell>
          <cell r="I12950">
            <v>9280</v>
          </cell>
        </row>
        <row r="12951">
          <cell r="H12951" t="str">
            <v>10751102000001075223908</v>
          </cell>
          <cell r="I12951">
            <v>35500</v>
          </cell>
        </row>
        <row r="12952">
          <cell r="H12952" t="str">
            <v>10851102000000007691396</v>
          </cell>
          <cell r="I12952">
            <v>33300</v>
          </cell>
        </row>
        <row r="12953">
          <cell r="H12953" t="str">
            <v>10851102000000026537180</v>
          </cell>
          <cell r="I12953">
            <v>73500</v>
          </cell>
        </row>
        <row r="12954">
          <cell r="H12954" t="str">
            <v>10851102000000083116527</v>
          </cell>
          <cell r="I12954">
            <v>27000</v>
          </cell>
        </row>
        <row r="12955">
          <cell r="H12955" t="str">
            <v>10951102000000004881010</v>
          </cell>
          <cell r="I12955">
            <v>4950</v>
          </cell>
        </row>
        <row r="12956">
          <cell r="H12956" t="str">
            <v>10951102000000004947234</v>
          </cell>
          <cell r="I12956">
            <v>50150</v>
          </cell>
        </row>
        <row r="12957">
          <cell r="H12957" t="str">
            <v>10951102000000055196210</v>
          </cell>
          <cell r="I12957">
            <v>14600</v>
          </cell>
        </row>
        <row r="12958">
          <cell r="H12958" t="str">
            <v>10951102000009001433572</v>
          </cell>
          <cell r="I12958">
            <v>49000</v>
          </cell>
        </row>
        <row r="12959">
          <cell r="H12959" t="str">
            <v>11051102000000036162881</v>
          </cell>
          <cell r="I12959">
            <v>10500</v>
          </cell>
        </row>
        <row r="12960">
          <cell r="H12960" t="str">
            <v>11051102000000065553253</v>
          </cell>
          <cell r="I12960">
            <v>12900</v>
          </cell>
        </row>
        <row r="12961">
          <cell r="H12961" t="str">
            <v>11051102000000079245519</v>
          </cell>
          <cell r="I12961">
            <v>15500</v>
          </cell>
        </row>
        <row r="12962">
          <cell r="H12962" t="str">
            <v>11051102000001075239402</v>
          </cell>
          <cell r="I12962">
            <v>3500</v>
          </cell>
        </row>
        <row r="12963">
          <cell r="H12963" t="str">
            <v>11051102000008909006089</v>
          </cell>
          <cell r="I12963">
            <v>9070</v>
          </cell>
        </row>
        <row r="12964">
          <cell r="H12964" t="str">
            <v>11051102000008911026018</v>
          </cell>
          <cell r="I12964">
            <v>22480</v>
          </cell>
        </row>
        <row r="12965">
          <cell r="H12965" t="str">
            <v>11151102000000019114720</v>
          </cell>
          <cell r="I12965">
            <v>5000</v>
          </cell>
        </row>
        <row r="12966">
          <cell r="H12966" t="str">
            <v>11151102000008280015769</v>
          </cell>
          <cell r="I12966">
            <v>95300</v>
          </cell>
        </row>
        <row r="12967">
          <cell r="H12967" t="str">
            <v>11151102000008911000249</v>
          </cell>
          <cell r="I12967">
            <v>208810</v>
          </cell>
        </row>
        <row r="12968">
          <cell r="H12968" t="str">
            <v>11251102000000007686845</v>
          </cell>
          <cell r="I12968">
            <v>20000</v>
          </cell>
        </row>
        <row r="12969">
          <cell r="H12969" t="str">
            <v>11251102000000026489578</v>
          </cell>
          <cell r="I12969">
            <v>12900</v>
          </cell>
        </row>
        <row r="12970">
          <cell r="H12970" t="str">
            <v>11251102000000036284215</v>
          </cell>
          <cell r="I12970">
            <v>45100</v>
          </cell>
        </row>
        <row r="12971">
          <cell r="H12971" t="str">
            <v>11251102000008911000249</v>
          </cell>
          <cell r="I12971">
            <v>159730</v>
          </cell>
        </row>
        <row r="12972">
          <cell r="H12972" t="str">
            <v>11351102000000004895119</v>
          </cell>
          <cell r="I12972">
            <v>89150</v>
          </cell>
        </row>
        <row r="12973">
          <cell r="H12973" t="str">
            <v>11351102000000004923167</v>
          </cell>
          <cell r="I12973">
            <v>84300</v>
          </cell>
        </row>
        <row r="12974">
          <cell r="H12974" t="str">
            <v>11451102000000007706422</v>
          </cell>
          <cell r="I12974">
            <v>54000</v>
          </cell>
        </row>
        <row r="12975">
          <cell r="H12975" t="str">
            <v>11451102000008909006089</v>
          </cell>
          <cell r="I12975">
            <v>31170</v>
          </cell>
        </row>
        <row r="12976">
          <cell r="H12976" t="str">
            <v>68551102000000005887787</v>
          </cell>
          <cell r="I12976">
            <v>5600</v>
          </cell>
        </row>
        <row r="12977">
          <cell r="H12977" t="str">
            <v>68551102000000016619805</v>
          </cell>
          <cell r="I12977">
            <v>8000</v>
          </cell>
        </row>
        <row r="12978">
          <cell r="H12978" t="str">
            <v>68551102000000038015196</v>
          </cell>
          <cell r="I12978">
            <v>10400</v>
          </cell>
        </row>
        <row r="12979">
          <cell r="H12979" t="str">
            <v>68551102000008130031406</v>
          </cell>
          <cell r="I12979">
            <v>3200</v>
          </cell>
        </row>
        <row r="12980">
          <cell r="H12980" t="str">
            <v>68551102000008909006089</v>
          </cell>
          <cell r="I12980">
            <v>16330</v>
          </cell>
        </row>
        <row r="12981">
          <cell r="H12981" t="str">
            <v>68551102000008911000249</v>
          </cell>
          <cell r="I12981">
            <v>288990</v>
          </cell>
        </row>
        <row r="12982">
          <cell r="H12982" t="str">
            <v>10151102200008300373307</v>
          </cell>
          <cell r="I12982">
            <v>4639432</v>
          </cell>
        </row>
        <row r="12983">
          <cell r="H12983" t="str">
            <v>10151102200008300538004</v>
          </cell>
          <cell r="I12983">
            <v>140700</v>
          </cell>
        </row>
        <row r="12984">
          <cell r="H12984" t="str">
            <v>10151102200008301225661</v>
          </cell>
          <cell r="I12984">
            <v>4480729</v>
          </cell>
        </row>
        <row r="12985">
          <cell r="H12985" t="str">
            <v>10151102200008911800011</v>
          </cell>
          <cell r="I12985">
            <v>11329730</v>
          </cell>
        </row>
        <row r="12986">
          <cell r="H12986" t="str">
            <v>10151102200008911800108</v>
          </cell>
          <cell r="I12986">
            <v>1180040</v>
          </cell>
        </row>
        <row r="12987">
          <cell r="H12987" t="str">
            <v>10251102200008000893128</v>
          </cell>
          <cell r="I12987">
            <v>559400</v>
          </cell>
        </row>
        <row r="12988">
          <cell r="H12988" t="str">
            <v>10251102200008300373307</v>
          </cell>
          <cell r="I12988">
            <v>1793117</v>
          </cell>
        </row>
        <row r="12989">
          <cell r="H12989" t="str">
            <v>10251102200008301225661</v>
          </cell>
          <cell r="I12989">
            <v>2963818</v>
          </cell>
        </row>
        <row r="12990">
          <cell r="H12990" t="str">
            <v>10251102200008911800011</v>
          </cell>
          <cell r="I12990">
            <v>2305920</v>
          </cell>
        </row>
        <row r="12991">
          <cell r="H12991" t="str">
            <v>10351102200008000946645</v>
          </cell>
          <cell r="I12991">
            <v>56900</v>
          </cell>
        </row>
        <row r="12992">
          <cell r="H12992" t="str">
            <v>10351102200008300373307</v>
          </cell>
          <cell r="I12992">
            <v>1160621</v>
          </cell>
        </row>
        <row r="12993">
          <cell r="H12993" t="str">
            <v>10351102200008301225661</v>
          </cell>
          <cell r="I12993">
            <v>1308137</v>
          </cell>
        </row>
        <row r="12994">
          <cell r="H12994" t="str">
            <v>10351102200008911800011</v>
          </cell>
          <cell r="I12994">
            <v>1852940</v>
          </cell>
        </row>
        <row r="12995">
          <cell r="H12995" t="str">
            <v>10451102200008300373307</v>
          </cell>
          <cell r="I12995">
            <v>754883</v>
          </cell>
        </row>
        <row r="12996">
          <cell r="H12996" t="str">
            <v>10451102200008300538004</v>
          </cell>
          <cell r="I12996">
            <v>60000</v>
          </cell>
        </row>
        <row r="12997">
          <cell r="H12997" t="str">
            <v>10451102200008301225661</v>
          </cell>
          <cell r="I12997">
            <v>1576326</v>
          </cell>
        </row>
        <row r="12998">
          <cell r="H12998" t="str">
            <v>10451102200008911800011</v>
          </cell>
          <cell r="I12998">
            <v>4176070</v>
          </cell>
        </row>
        <row r="12999">
          <cell r="H12999" t="str">
            <v>10451102200009001689286</v>
          </cell>
          <cell r="I12999">
            <v>210253</v>
          </cell>
        </row>
        <row r="13000">
          <cell r="H13000" t="str">
            <v>10551102200008130022069</v>
          </cell>
          <cell r="I13000">
            <v>79000</v>
          </cell>
        </row>
        <row r="13001">
          <cell r="H13001" t="str">
            <v>10551102200008300373307</v>
          </cell>
          <cell r="I13001">
            <v>909855</v>
          </cell>
        </row>
        <row r="13002">
          <cell r="H13002" t="str">
            <v>10551102200008301225661</v>
          </cell>
          <cell r="I13002">
            <v>1473656</v>
          </cell>
        </row>
        <row r="13003">
          <cell r="H13003" t="str">
            <v>10551102200008911800011</v>
          </cell>
          <cell r="I13003">
            <v>2274250</v>
          </cell>
        </row>
        <row r="13004">
          <cell r="H13004" t="str">
            <v>10751102200008130133437</v>
          </cell>
          <cell r="I13004">
            <v>53053</v>
          </cell>
        </row>
        <row r="13005">
          <cell r="H13005" t="str">
            <v>10751102200008301225661</v>
          </cell>
          <cell r="I13005">
            <v>2244397</v>
          </cell>
        </row>
        <row r="13006">
          <cell r="H13006" t="str">
            <v>10751102200008911800011</v>
          </cell>
          <cell r="I13006">
            <v>2201260</v>
          </cell>
        </row>
        <row r="13007">
          <cell r="H13007" t="str">
            <v>10851102200008001005532</v>
          </cell>
          <cell r="I13007">
            <v>70450</v>
          </cell>
        </row>
        <row r="13008">
          <cell r="H13008" t="str">
            <v>10851102200008301225661</v>
          </cell>
          <cell r="I13008">
            <v>760058</v>
          </cell>
        </row>
        <row r="13009">
          <cell r="H13009" t="str">
            <v>10851102200008911800011</v>
          </cell>
          <cell r="I13009">
            <v>2157150</v>
          </cell>
        </row>
        <row r="13010">
          <cell r="H13010" t="str">
            <v>10951102200008300373307</v>
          </cell>
          <cell r="I13010">
            <v>430531</v>
          </cell>
        </row>
        <row r="13011">
          <cell r="H13011" t="str">
            <v>10951102200008301225661</v>
          </cell>
          <cell r="I13011">
            <v>773459</v>
          </cell>
        </row>
        <row r="13012">
          <cell r="H13012" t="str">
            <v>10951102200008911800011</v>
          </cell>
          <cell r="I13012">
            <v>1407570</v>
          </cell>
        </row>
        <row r="13013">
          <cell r="H13013" t="str">
            <v>10951102200008911801826</v>
          </cell>
          <cell r="I13013">
            <v>97320</v>
          </cell>
        </row>
        <row r="13014">
          <cell r="H13014" t="str">
            <v>11051102200008300373307</v>
          </cell>
          <cell r="I13014">
            <v>971619</v>
          </cell>
        </row>
        <row r="13015">
          <cell r="H13015" t="str">
            <v>11051102200008301225661</v>
          </cell>
          <cell r="I13015">
            <v>3841304</v>
          </cell>
        </row>
        <row r="13016">
          <cell r="H13016" t="str">
            <v>11051102200008911015774</v>
          </cell>
          <cell r="I13016">
            <v>7570</v>
          </cell>
        </row>
        <row r="13017">
          <cell r="H13017" t="str">
            <v>11051102200008911800011</v>
          </cell>
          <cell r="I13017">
            <v>3177200</v>
          </cell>
        </row>
        <row r="13018">
          <cell r="H13018" t="str">
            <v>11051102200008911800108</v>
          </cell>
          <cell r="I13018">
            <v>300140</v>
          </cell>
        </row>
        <row r="13019">
          <cell r="H13019" t="str">
            <v>11151102200008001694707</v>
          </cell>
          <cell r="I13019">
            <v>185006</v>
          </cell>
        </row>
        <row r="13020">
          <cell r="H13020" t="str">
            <v>11151102200008300373307</v>
          </cell>
          <cell r="I13020">
            <v>1802666</v>
          </cell>
        </row>
        <row r="13021">
          <cell r="H13021" t="str">
            <v>11151102200008301225661</v>
          </cell>
          <cell r="I13021">
            <v>3128914</v>
          </cell>
        </row>
        <row r="13022">
          <cell r="H13022" t="str">
            <v>11151102200008911901273</v>
          </cell>
          <cell r="I13022">
            <v>3794680</v>
          </cell>
        </row>
        <row r="13023">
          <cell r="H13023" t="str">
            <v>11251102200008130019079</v>
          </cell>
          <cell r="I13023">
            <v>70400</v>
          </cell>
        </row>
        <row r="13024">
          <cell r="H13024" t="str">
            <v>11251102200008300373307</v>
          </cell>
          <cell r="I13024">
            <v>626864</v>
          </cell>
        </row>
        <row r="13025">
          <cell r="H13025" t="str">
            <v>11251102200008301225661</v>
          </cell>
          <cell r="I13025">
            <v>2536830</v>
          </cell>
        </row>
        <row r="13026">
          <cell r="H13026" t="str">
            <v>11251102200008911800011</v>
          </cell>
          <cell r="I13026">
            <v>2097090</v>
          </cell>
        </row>
        <row r="13027">
          <cell r="H13027" t="str">
            <v>11251102200008911800749</v>
          </cell>
          <cell r="I13027">
            <v>220900</v>
          </cell>
        </row>
        <row r="13028">
          <cell r="H13028" t="str">
            <v>11351102200008000971766</v>
          </cell>
          <cell r="I13028">
            <v>19690</v>
          </cell>
        </row>
        <row r="13029">
          <cell r="H13029" t="str">
            <v>11351102200008300373307</v>
          </cell>
          <cell r="I13029">
            <v>554435</v>
          </cell>
        </row>
        <row r="13030">
          <cell r="H13030" t="str">
            <v>11351102200008301225661</v>
          </cell>
          <cell r="I13030">
            <v>582741</v>
          </cell>
        </row>
        <row r="13031">
          <cell r="H13031" t="str">
            <v>11351102200008911800011</v>
          </cell>
          <cell r="I13031">
            <v>2287220</v>
          </cell>
        </row>
        <row r="13032">
          <cell r="H13032" t="str">
            <v>11451102200008300538004</v>
          </cell>
          <cell r="I13032">
            <v>109200</v>
          </cell>
        </row>
        <row r="13033">
          <cell r="H13033" t="str">
            <v>11451102200008301225661</v>
          </cell>
          <cell r="I13033">
            <v>2624350</v>
          </cell>
        </row>
        <row r="13034">
          <cell r="H13034" t="str">
            <v>11451102200008911800011</v>
          </cell>
          <cell r="I13034">
            <v>6027070</v>
          </cell>
        </row>
        <row r="13035">
          <cell r="H13035" t="str">
            <v>11451102200008911800108</v>
          </cell>
          <cell r="I13035">
            <v>299670</v>
          </cell>
        </row>
        <row r="13036">
          <cell r="H13036" t="str">
            <v>68551102200008300373307</v>
          </cell>
          <cell r="I13036">
            <v>6361917</v>
          </cell>
        </row>
        <row r="13037">
          <cell r="H13037" t="str">
            <v>68551102200008301225661</v>
          </cell>
          <cell r="I13037">
            <v>3594861</v>
          </cell>
        </row>
        <row r="13038">
          <cell r="H13038" t="str">
            <v>68551102200008911800011</v>
          </cell>
          <cell r="I13038">
            <v>12069840</v>
          </cell>
        </row>
        <row r="13039">
          <cell r="H13039" t="str">
            <v>68551102200008911800108</v>
          </cell>
          <cell r="I13039">
            <v>1180040</v>
          </cell>
        </row>
        <row r="13040">
          <cell r="H13040" t="str">
            <v>10151102400000007713113</v>
          </cell>
          <cell r="I13040">
            <v>54500</v>
          </cell>
        </row>
        <row r="13041">
          <cell r="H13041" t="str">
            <v>10151102400000030316335</v>
          </cell>
          <cell r="I13041">
            <v>1186646</v>
          </cell>
        </row>
        <row r="13042">
          <cell r="H13042" t="str">
            <v>10151102400008901005776</v>
          </cell>
          <cell r="I13042">
            <v>88000</v>
          </cell>
        </row>
        <row r="13043">
          <cell r="H13043" t="str">
            <v>10251102400000012113869</v>
          </cell>
          <cell r="I13043">
            <v>268000</v>
          </cell>
        </row>
        <row r="13044">
          <cell r="H13044" t="str">
            <v>10351102400008130002987</v>
          </cell>
          <cell r="I13044">
            <v>254500</v>
          </cell>
        </row>
        <row r="13045">
          <cell r="H13045" t="str">
            <v>10351102400008600077017</v>
          </cell>
          <cell r="I13045">
            <v>118000</v>
          </cell>
        </row>
        <row r="13046">
          <cell r="H13046" t="str">
            <v>10451102400000004890926</v>
          </cell>
          <cell r="I13046">
            <v>7000</v>
          </cell>
        </row>
        <row r="13047">
          <cell r="H13047" t="str">
            <v>10451102400000004893650</v>
          </cell>
          <cell r="I13047">
            <v>14000</v>
          </cell>
        </row>
        <row r="13048">
          <cell r="H13048" t="str">
            <v>10451102400000004893951</v>
          </cell>
          <cell r="I13048">
            <v>3500</v>
          </cell>
        </row>
        <row r="13049">
          <cell r="H13049" t="str">
            <v>10451102400000004894363</v>
          </cell>
          <cell r="I13049">
            <v>10500</v>
          </cell>
        </row>
        <row r="13050">
          <cell r="H13050" t="str">
            <v>10451102400000004894845</v>
          </cell>
          <cell r="I13050">
            <v>5000</v>
          </cell>
        </row>
        <row r="13051">
          <cell r="H13051" t="str">
            <v>10451102400000012092785</v>
          </cell>
          <cell r="I13051">
            <v>6500</v>
          </cell>
        </row>
        <row r="13052">
          <cell r="H13052" t="str">
            <v>10451102400000012100981</v>
          </cell>
          <cell r="I13052">
            <v>6500</v>
          </cell>
        </row>
        <row r="13053">
          <cell r="H13053" t="str">
            <v>10451102400000012118348</v>
          </cell>
          <cell r="I13053">
            <v>40000</v>
          </cell>
        </row>
        <row r="13054">
          <cell r="H13054" t="str">
            <v>10451102400000012136337</v>
          </cell>
          <cell r="I13054">
            <v>7000</v>
          </cell>
        </row>
        <row r="13055">
          <cell r="H13055" t="str">
            <v>10451102400000012199231</v>
          </cell>
          <cell r="I13055">
            <v>12500</v>
          </cell>
        </row>
        <row r="13056">
          <cell r="H13056" t="str">
            <v>10451102400000012253892</v>
          </cell>
          <cell r="I13056">
            <v>7000</v>
          </cell>
        </row>
        <row r="13057">
          <cell r="H13057" t="str">
            <v>10451102400000012255980</v>
          </cell>
          <cell r="I13057">
            <v>3500</v>
          </cell>
        </row>
        <row r="13058">
          <cell r="H13058" t="str">
            <v>10451102400000012255981</v>
          </cell>
          <cell r="I13058">
            <v>7000</v>
          </cell>
        </row>
        <row r="13059">
          <cell r="H13059" t="str">
            <v>10451102400000012256019</v>
          </cell>
          <cell r="I13059">
            <v>7000</v>
          </cell>
        </row>
        <row r="13060">
          <cell r="H13060" t="str">
            <v>10451102400000017144829</v>
          </cell>
          <cell r="I13060">
            <v>3500</v>
          </cell>
        </row>
        <row r="13061">
          <cell r="H13061" t="str">
            <v>10451102400000036087704</v>
          </cell>
          <cell r="I13061">
            <v>45500</v>
          </cell>
        </row>
        <row r="13062">
          <cell r="H13062" t="str">
            <v>10451102400000036088777</v>
          </cell>
          <cell r="I13062">
            <v>28000</v>
          </cell>
        </row>
        <row r="13063">
          <cell r="H13063" t="str">
            <v>10451102400000036089820</v>
          </cell>
          <cell r="I13063">
            <v>3500</v>
          </cell>
        </row>
        <row r="13064">
          <cell r="H13064" t="str">
            <v>10451102400000036307844</v>
          </cell>
          <cell r="I13064">
            <v>7000</v>
          </cell>
        </row>
        <row r="13065">
          <cell r="H13065" t="str">
            <v>10451102400000036345510</v>
          </cell>
          <cell r="I13065">
            <v>3500</v>
          </cell>
        </row>
        <row r="13066">
          <cell r="H13066" t="str">
            <v>10451102400000036346304</v>
          </cell>
          <cell r="I13066">
            <v>10500</v>
          </cell>
        </row>
        <row r="13067">
          <cell r="H13067" t="str">
            <v>10451102400000079635675</v>
          </cell>
          <cell r="I13067">
            <v>3500</v>
          </cell>
        </row>
        <row r="13068">
          <cell r="H13068" t="str">
            <v>10451102400000083081318</v>
          </cell>
          <cell r="I13068">
            <v>3500</v>
          </cell>
        </row>
        <row r="13069">
          <cell r="H13069" t="str">
            <v>10451102400000083085682</v>
          </cell>
          <cell r="I13069">
            <v>21000</v>
          </cell>
        </row>
        <row r="13070">
          <cell r="H13070" t="str">
            <v>10451102400000083086561</v>
          </cell>
          <cell r="I13070">
            <v>3500</v>
          </cell>
        </row>
        <row r="13071">
          <cell r="H13071" t="str">
            <v>10451102400000083087318</v>
          </cell>
          <cell r="I13071">
            <v>3500</v>
          </cell>
        </row>
        <row r="13072">
          <cell r="H13072" t="str">
            <v>10451102400000083087353</v>
          </cell>
          <cell r="I13072">
            <v>3500</v>
          </cell>
        </row>
        <row r="13073">
          <cell r="H13073" t="str">
            <v>10451102400000083087416</v>
          </cell>
          <cell r="I13073">
            <v>3500</v>
          </cell>
        </row>
        <row r="13074">
          <cell r="H13074" t="str">
            <v>10451102400000083088163</v>
          </cell>
          <cell r="I13074">
            <v>7000</v>
          </cell>
        </row>
        <row r="13075">
          <cell r="H13075" t="str">
            <v>10451102400000083088263</v>
          </cell>
          <cell r="I13075">
            <v>7000</v>
          </cell>
        </row>
        <row r="13076">
          <cell r="H13076" t="str">
            <v>10451102400000083088435</v>
          </cell>
          <cell r="I13076">
            <v>17500</v>
          </cell>
        </row>
        <row r="13077">
          <cell r="H13077" t="str">
            <v>10451102400000083088863</v>
          </cell>
          <cell r="I13077">
            <v>10500</v>
          </cell>
        </row>
        <row r="13078">
          <cell r="H13078" t="str">
            <v>10451102400000083088977</v>
          </cell>
          <cell r="I13078">
            <v>3500</v>
          </cell>
        </row>
        <row r="13079">
          <cell r="H13079" t="str">
            <v>10451102400000083088986</v>
          </cell>
          <cell r="I13079">
            <v>3500</v>
          </cell>
        </row>
        <row r="13080">
          <cell r="H13080" t="str">
            <v>10451102400000083089169</v>
          </cell>
          <cell r="I13080">
            <v>10500</v>
          </cell>
        </row>
        <row r="13081">
          <cell r="H13081" t="str">
            <v>10451102400000083090046</v>
          </cell>
          <cell r="I13081">
            <v>3500</v>
          </cell>
        </row>
        <row r="13082">
          <cell r="H13082" t="str">
            <v>10451102400000083090127</v>
          </cell>
          <cell r="I13082">
            <v>30000</v>
          </cell>
        </row>
        <row r="13083">
          <cell r="H13083" t="str">
            <v>10451102400000083090265</v>
          </cell>
          <cell r="I13083">
            <v>3500</v>
          </cell>
        </row>
        <row r="13084">
          <cell r="H13084" t="str">
            <v>10451102400000083090370</v>
          </cell>
          <cell r="I13084">
            <v>7000</v>
          </cell>
        </row>
        <row r="13085">
          <cell r="H13085" t="str">
            <v>10451102400000083091165</v>
          </cell>
          <cell r="I13085">
            <v>3500</v>
          </cell>
        </row>
        <row r="13086">
          <cell r="H13086" t="str">
            <v>10451102400000083091723</v>
          </cell>
          <cell r="I13086">
            <v>7000</v>
          </cell>
        </row>
        <row r="13087">
          <cell r="H13087" t="str">
            <v>10451102400000083092018</v>
          </cell>
          <cell r="I13087">
            <v>3500</v>
          </cell>
        </row>
        <row r="13088">
          <cell r="H13088" t="str">
            <v>10451102400000083092165</v>
          </cell>
          <cell r="I13088">
            <v>3500</v>
          </cell>
        </row>
        <row r="13089">
          <cell r="H13089" t="str">
            <v>10451102400000083092348</v>
          </cell>
          <cell r="I13089">
            <v>6500</v>
          </cell>
        </row>
        <row r="13090">
          <cell r="H13090" t="str">
            <v>10451102400000083092753</v>
          </cell>
          <cell r="I13090">
            <v>10500</v>
          </cell>
        </row>
        <row r="13091">
          <cell r="H13091" t="str">
            <v>10451102400000083189877</v>
          </cell>
          <cell r="I13091">
            <v>7000</v>
          </cell>
        </row>
        <row r="13092">
          <cell r="H13092" t="str">
            <v>10451102400000083217708</v>
          </cell>
          <cell r="I13092">
            <v>3500</v>
          </cell>
        </row>
        <row r="13093">
          <cell r="H13093" t="str">
            <v>10451102400000083217728</v>
          </cell>
          <cell r="I13093">
            <v>3500</v>
          </cell>
        </row>
        <row r="13094">
          <cell r="H13094" t="str">
            <v>10451102400008300538004</v>
          </cell>
          <cell r="I13094">
            <v>20000</v>
          </cell>
        </row>
        <row r="13095">
          <cell r="H13095" t="str">
            <v>10551102400008130089475</v>
          </cell>
          <cell r="I13095">
            <v>696500</v>
          </cell>
        </row>
        <row r="13096">
          <cell r="H13096" t="str">
            <v>10751102400000001626000</v>
          </cell>
          <cell r="I13096">
            <v>14000</v>
          </cell>
        </row>
        <row r="13097">
          <cell r="H13097" t="str">
            <v>10751102400000004890953</v>
          </cell>
          <cell r="I13097">
            <v>6000</v>
          </cell>
        </row>
        <row r="13098">
          <cell r="H13098" t="str">
            <v>10751102400000004891130</v>
          </cell>
          <cell r="I13098">
            <v>68000</v>
          </cell>
        </row>
        <row r="13099">
          <cell r="H13099" t="str">
            <v>10751102400000004891350</v>
          </cell>
          <cell r="I13099">
            <v>2000</v>
          </cell>
        </row>
        <row r="13100">
          <cell r="H13100" t="str">
            <v>10751102400000004891456</v>
          </cell>
          <cell r="I13100">
            <v>2000</v>
          </cell>
        </row>
        <row r="13101">
          <cell r="H13101" t="str">
            <v>10751102400000007715693</v>
          </cell>
          <cell r="I13101">
            <v>2000</v>
          </cell>
        </row>
        <row r="13102">
          <cell r="H13102" t="str">
            <v>10751102400000007718546</v>
          </cell>
          <cell r="I13102">
            <v>2000</v>
          </cell>
        </row>
        <row r="13103">
          <cell r="H13103" t="str">
            <v>10751102400000012123370</v>
          </cell>
          <cell r="I13103">
            <v>16000</v>
          </cell>
        </row>
        <row r="13104">
          <cell r="H13104" t="str">
            <v>10751102400000012139293</v>
          </cell>
          <cell r="I13104">
            <v>6000</v>
          </cell>
        </row>
        <row r="13105">
          <cell r="H13105" t="str">
            <v>10751102400000014252525</v>
          </cell>
          <cell r="I13105">
            <v>4000</v>
          </cell>
        </row>
        <row r="13106">
          <cell r="H13106" t="str">
            <v>10751102400000017186771</v>
          </cell>
          <cell r="I13106">
            <v>4000</v>
          </cell>
        </row>
        <row r="13107">
          <cell r="H13107" t="str">
            <v>10751102400000017623924</v>
          </cell>
          <cell r="I13107">
            <v>2000</v>
          </cell>
        </row>
        <row r="13108">
          <cell r="H13108" t="str">
            <v>10751102400000079109137</v>
          </cell>
          <cell r="I13108">
            <v>34000</v>
          </cell>
        </row>
        <row r="13109">
          <cell r="H13109" t="str">
            <v>10751102400000083220462</v>
          </cell>
          <cell r="I13109">
            <v>8000</v>
          </cell>
        </row>
        <row r="13110">
          <cell r="H13110" t="str">
            <v>10751102400000083220592</v>
          </cell>
          <cell r="I13110">
            <v>8000</v>
          </cell>
        </row>
        <row r="13111">
          <cell r="H13111" t="str">
            <v>10751102400000083220906</v>
          </cell>
          <cell r="I13111">
            <v>4000</v>
          </cell>
        </row>
        <row r="13112">
          <cell r="H13112" t="str">
            <v>10751102400000083221200</v>
          </cell>
          <cell r="I13112">
            <v>2000</v>
          </cell>
        </row>
        <row r="13113">
          <cell r="H13113" t="str">
            <v>10751102400000083221787</v>
          </cell>
          <cell r="I13113">
            <v>10000</v>
          </cell>
        </row>
        <row r="13114">
          <cell r="H13114" t="str">
            <v>10751102400000083222283</v>
          </cell>
          <cell r="I13114">
            <v>2000</v>
          </cell>
        </row>
        <row r="13115">
          <cell r="H13115" t="str">
            <v>10751102400000083224735</v>
          </cell>
          <cell r="I13115">
            <v>8000</v>
          </cell>
        </row>
        <row r="13116">
          <cell r="H13116" t="str">
            <v>10751102400001075210510</v>
          </cell>
          <cell r="I13116">
            <v>6000</v>
          </cell>
        </row>
        <row r="13117">
          <cell r="H13117" t="str">
            <v>10751102400001075227686</v>
          </cell>
          <cell r="I13117">
            <v>4000</v>
          </cell>
        </row>
        <row r="13118">
          <cell r="H13118" t="str">
            <v>10751102400001075240048</v>
          </cell>
          <cell r="I13118">
            <v>2000</v>
          </cell>
        </row>
        <row r="13119">
          <cell r="H13119" t="str">
            <v>10751102400001075240058</v>
          </cell>
          <cell r="I13119">
            <v>12000</v>
          </cell>
        </row>
        <row r="13120">
          <cell r="H13120" t="str">
            <v>10751102400001078777075</v>
          </cell>
          <cell r="I13120">
            <v>6000</v>
          </cell>
        </row>
        <row r="13121">
          <cell r="H13121" t="str">
            <v>10951102400000012113869</v>
          </cell>
          <cell r="I13121">
            <v>114000</v>
          </cell>
        </row>
        <row r="13122">
          <cell r="H13122" t="str">
            <v>10951102400000083231326</v>
          </cell>
          <cell r="I13122">
            <v>214000</v>
          </cell>
        </row>
        <row r="13123">
          <cell r="H13123" t="str">
            <v>10951102400008130002987</v>
          </cell>
          <cell r="I13123">
            <v>4000</v>
          </cell>
        </row>
        <row r="13124">
          <cell r="H13124" t="str">
            <v>10951102400008600077017</v>
          </cell>
          <cell r="I13124">
            <v>60000</v>
          </cell>
        </row>
        <row r="13125">
          <cell r="H13125" t="str">
            <v>11151102400008130002987</v>
          </cell>
          <cell r="I13125">
            <v>352500</v>
          </cell>
        </row>
        <row r="13126">
          <cell r="H13126" t="str">
            <v>11151102400008901005776</v>
          </cell>
          <cell r="I13126">
            <v>17000</v>
          </cell>
        </row>
        <row r="13127">
          <cell r="H13127" t="str">
            <v>11151102400008911903223</v>
          </cell>
          <cell r="I13127">
            <v>5000</v>
          </cell>
        </row>
        <row r="13128">
          <cell r="H13128" t="str">
            <v>11151102400009000629179</v>
          </cell>
          <cell r="I13128">
            <v>18200</v>
          </cell>
        </row>
        <row r="13129">
          <cell r="H13129" t="str">
            <v>11251102400008001010101</v>
          </cell>
          <cell r="I13129">
            <v>10000</v>
          </cell>
        </row>
        <row r="13130">
          <cell r="H13130" t="str">
            <v>11351102400000004896361</v>
          </cell>
          <cell r="I13130">
            <v>84000</v>
          </cell>
        </row>
        <row r="13131">
          <cell r="H13131" t="str">
            <v>11351102400000026471017</v>
          </cell>
          <cell r="I13131">
            <v>21000</v>
          </cell>
        </row>
        <row r="13132">
          <cell r="H13132" t="str">
            <v>11351102400000083253998</v>
          </cell>
          <cell r="I13132">
            <v>144000</v>
          </cell>
        </row>
        <row r="13133">
          <cell r="H13133" t="str">
            <v>11451102400008001853064</v>
          </cell>
          <cell r="I13133">
            <v>20700</v>
          </cell>
        </row>
        <row r="13134">
          <cell r="H13134" t="str">
            <v>11451102400008300538004</v>
          </cell>
          <cell r="I13134">
            <v>31500</v>
          </cell>
        </row>
        <row r="13135">
          <cell r="H13135" t="str">
            <v>68551102400000004890953</v>
          </cell>
          <cell r="I13135">
            <v>7000</v>
          </cell>
        </row>
        <row r="13136">
          <cell r="H13136" t="str">
            <v>68551102400000004891456</v>
          </cell>
          <cell r="I13136">
            <v>15000</v>
          </cell>
        </row>
        <row r="13137">
          <cell r="H13137" t="str">
            <v>68551102400000007703921</v>
          </cell>
          <cell r="I13137">
            <v>5000</v>
          </cell>
        </row>
        <row r="13138">
          <cell r="H13138" t="str">
            <v>68551102400000012102677</v>
          </cell>
          <cell r="I13138">
            <v>16000</v>
          </cell>
        </row>
        <row r="13139">
          <cell r="H13139" t="str">
            <v>68551102400000012113869</v>
          </cell>
          <cell r="I13139">
            <v>2605500</v>
          </cell>
        </row>
        <row r="13140">
          <cell r="H13140" t="str">
            <v>68551102400000012188645</v>
          </cell>
          <cell r="I13140">
            <v>4000</v>
          </cell>
        </row>
        <row r="13141">
          <cell r="H13141" t="str">
            <v>68551102400000017186771</v>
          </cell>
          <cell r="I13141">
            <v>11000</v>
          </cell>
        </row>
        <row r="13142">
          <cell r="H13142" t="str">
            <v>68551102400000026433492</v>
          </cell>
          <cell r="I13142">
            <v>5000</v>
          </cell>
        </row>
        <row r="13143">
          <cell r="H13143" t="str">
            <v>68551102400000083092558</v>
          </cell>
          <cell r="I13143">
            <v>4000</v>
          </cell>
        </row>
        <row r="13144">
          <cell r="H13144" t="str">
            <v>68551102400000083116262</v>
          </cell>
          <cell r="I13144">
            <v>407000</v>
          </cell>
        </row>
        <row r="13145">
          <cell r="H13145" t="str">
            <v>68551102400000083220714</v>
          </cell>
          <cell r="I13145">
            <v>9000</v>
          </cell>
        </row>
        <row r="13146">
          <cell r="H13146" t="str">
            <v>68551102400000083220906</v>
          </cell>
          <cell r="I13146">
            <v>5000</v>
          </cell>
        </row>
        <row r="13147">
          <cell r="H13147" t="str">
            <v>68551102400000083224735</v>
          </cell>
          <cell r="I13147">
            <v>7000</v>
          </cell>
        </row>
        <row r="13148">
          <cell r="H13148" t="str">
            <v>68551102400008001853064</v>
          </cell>
          <cell r="I13148">
            <v>89850</v>
          </cell>
        </row>
        <row r="13149">
          <cell r="H13149" t="str">
            <v>68551102400008130002987</v>
          </cell>
          <cell r="I13149">
            <v>797000</v>
          </cell>
        </row>
        <row r="13150">
          <cell r="H13150" t="str">
            <v>68551102400008600077017</v>
          </cell>
          <cell r="I13150">
            <v>15000</v>
          </cell>
        </row>
        <row r="13151">
          <cell r="H13151" t="str">
            <v>68551102400008605123303</v>
          </cell>
          <cell r="I13151">
            <v>19850</v>
          </cell>
        </row>
        <row r="13152">
          <cell r="H13152" t="str">
            <v>68551102400009000629179</v>
          </cell>
          <cell r="I13152">
            <v>57100</v>
          </cell>
        </row>
        <row r="13153">
          <cell r="H13153" t="str">
            <v>10151102600000004943169</v>
          </cell>
          <cell r="I13153">
            <v>10000</v>
          </cell>
        </row>
        <row r="13154">
          <cell r="H13154" t="str">
            <v>10151102600000007713906</v>
          </cell>
          <cell r="I13154">
            <v>20000</v>
          </cell>
        </row>
        <row r="13155">
          <cell r="H13155" t="str">
            <v>10151102600000012118553</v>
          </cell>
          <cell r="I13155">
            <v>5000</v>
          </cell>
        </row>
        <row r="13156">
          <cell r="H13156" t="str">
            <v>10151102600000036305518</v>
          </cell>
          <cell r="I13156">
            <v>15000</v>
          </cell>
        </row>
        <row r="13157">
          <cell r="H13157" t="str">
            <v>10151102600000052267003</v>
          </cell>
          <cell r="I13157">
            <v>20000</v>
          </cell>
        </row>
        <row r="13158">
          <cell r="H13158" t="str">
            <v>10251102600000012170573</v>
          </cell>
          <cell r="I13158">
            <v>56000</v>
          </cell>
        </row>
        <row r="13159">
          <cell r="H13159" t="str">
            <v>10251102600000012237627</v>
          </cell>
          <cell r="I13159">
            <v>23000</v>
          </cell>
        </row>
        <row r="13160">
          <cell r="H13160" t="str">
            <v>10251102600000026547422</v>
          </cell>
          <cell r="I13160">
            <v>15289</v>
          </cell>
        </row>
        <row r="13161">
          <cell r="H13161" t="str">
            <v>10251102600000026597182</v>
          </cell>
          <cell r="I13161">
            <v>56000</v>
          </cell>
        </row>
        <row r="13162">
          <cell r="H13162" t="str">
            <v>10251102600000026597229</v>
          </cell>
          <cell r="I13162">
            <v>24000</v>
          </cell>
        </row>
        <row r="13163">
          <cell r="H13163" t="str">
            <v>10251102600000036292316</v>
          </cell>
          <cell r="I13163">
            <v>2000</v>
          </cell>
        </row>
        <row r="13164">
          <cell r="H13164" t="str">
            <v>10251102600008130002987</v>
          </cell>
          <cell r="I13164">
            <v>4000</v>
          </cell>
        </row>
        <row r="13165">
          <cell r="H13165" t="str">
            <v>10351102600000026564714</v>
          </cell>
          <cell r="I13165">
            <v>209000</v>
          </cell>
        </row>
        <row r="13166">
          <cell r="H13166" t="str">
            <v>10451102600000004894845</v>
          </cell>
          <cell r="I13166">
            <v>160000</v>
          </cell>
        </row>
        <row r="13167">
          <cell r="H13167" t="str">
            <v>10451102600000012092785</v>
          </cell>
          <cell r="I13167">
            <v>3500</v>
          </cell>
        </row>
        <row r="13168">
          <cell r="H13168" t="str">
            <v>10451102600000012118348</v>
          </cell>
          <cell r="I13168">
            <v>120000</v>
          </cell>
        </row>
        <row r="13169">
          <cell r="H13169" t="str">
            <v>10451102600000036089820</v>
          </cell>
          <cell r="I13169">
            <v>181000</v>
          </cell>
        </row>
        <row r="13170">
          <cell r="H13170" t="str">
            <v>10451102600000036345510</v>
          </cell>
          <cell r="I13170">
            <v>3500</v>
          </cell>
        </row>
        <row r="13171">
          <cell r="H13171" t="str">
            <v>10451102600000036346304</v>
          </cell>
          <cell r="I13171">
            <v>15000</v>
          </cell>
        </row>
        <row r="13172">
          <cell r="H13172" t="str">
            <v>10451102600000083087370</v>
          </cell>
          <cell r="I13172">
            <v>22000</v>
          </cell>
        </row>
        <row r="13173">
          <cell r="H13173" t="str">
            <v>10451102600000083090215</v>
          </cell>
          <cell r="I13173">
            <v>37000</v>
          </cell>
        </row>
        <row r="13174">
          <cell r="H13174" t="str">
            <v>10451102600000083091759</v>
          </cell>
          <cell r="I13174">
            <v>30000</v>
          </cell>
        </row>
        <row r="13175">
          <cell r="H13175" t="str">
            <v>10451102600000083091974</v>
          </cell>
          <cell r="I13175">
            <v>10000</v>
          </cell>
        </row>
        <row r="13176">
          <cell r="H13176" t="str">
            <v>10451102600000083092018</v>
          </cell>
          <cell r="I13176">
            <v>3500</v>
          </cell>
        </row>
        <row r="13177">
          <cell r="H13177" t="str">
            <v>10451102600000083239535</v>
          </cell>
          <cell r="I13177">
            <v>160000</v>
          </cell>
        </row>
        <row r="13178">
          <cell r="H13178" t="str">
            <v>10551102600000012276867</v>
          </cell>
          <cell r="I13178">
            <v>12000</v>
          </cell>
        </row>
        <row r="13179">
          <cell r="H13179" t="str">
            <v>10551102600001081396286</v>
          </cell>
          <cell r="I13179">
            <v>10000</v>
          </cell>
        </row>
        <row r="13180">
          <cell r="H13180" t="str">
            <v>10751102600000004890953</v>
          </cell>
          <cell r="I13180">
            <v>4000</v>
          </cell>
        </row>
        <row r="13181">
          <cell r="H13181" t="str">
            <v>10751102600000004891130</v>
          </cell>
          <cell r="I13181">
            <v>171000</v>
          </cell>
        </row>
        <row r="13182">
          <cell r="H13182" t="str">
            <v>10751102600000012118348</v>
          </cell>
          <cell r="I13182">
            <v>40000</v>
          </cell>
        </row>
        <row r="13183">
          <cell r="H13183" t="str">
            <v>10751102600000012123370</v>
          </cell>
          <cell r="I13183">
            <v>5000</v>
          </cell>
        </row>
        <row r="13184">
          <cell r="H13184" t="str">
            <v>10751102600000012139293</v>
          </cell>
          <cell r="I13184">
            <v>5000</v>
          </cell>
        </row>
        <row r="13185">
          <cell r="H13185" t="str">
            <v>10751102600000017186771</v>
          </cell>
          <cell r="I13185">
            <v>10000</v>
          </cell>
        </row>
        <row r="13186">
          <cell r="H13186" t="str">
            <v>10751102600000017623924</v>
          </cell>
          <cell r="I13186">
            <v>10000</v>
          </cell>
        </row>
        <row r="13187">
          <cell r="H13187" t="str">
            <v>10751102600000026459572</v>
          </cell>
          <cell r="I13187">
            <v>30000</v>
          </cell>
        </row>
        <row r="13188">
          <cell r="H13188" t="str">
            <v>10751102600000036164906</v>
          </cell>
          <cell r="I13188">
            <v>161000</v>
          </cell>
        </row>
        <row r="13189">
          <cell r="H13189" t="str">
            <v>10751102600000083220592</v>
          </cell>
          <cell r="I13189">
            <v>9000</v>
          </cell>
        </row>
        <row r="13190">
          <cell r="H13190" t="str">
            <v>10751102600000083222283</v>
          </cell>
          <cell r="I13190">
            <v>5000</v>
          </cell>
        </row>
        <row r="13191">
          <cell r="H13191" t="str">
            <v>10751102600001078777075</v>
          </cell>
          <cell r="I13191">
            <v>5000</v>
          </cell>
        </row>
        <row r="13192">
          <cell r="H13192" t="str">
            <v>10851102600000055162457</v>
          </cell>
          <cell r="I13192">
            <v>40000</v>
          </cell>
        </row>
        <row r="13193">
          <cell r="H13193" t="str">
            <v>10851102600000063326263</v>
          </cell>
          <cell r="I13193">
            <v>240000</v>
          </cell>
        </row>
        <row r="13194">
          <cell r="H13194" t="str">
            <v>10851102600000083116262</v>
          </cell>
          <cell r="I13194">
            <v>240000</v>
          </cell>
        </row>
        <row r="13195">
          <cell r="H13195" t="str">
            <v>10851102600001079605129</v>
          </cell>
          <cell r="I13195">
            <v>80000</v>
          </cell>
        </row>
        <row r="13196">
          <cell r="H13196" t="str">
            <v>10951102600000004869915</v>
          </cell>
          <cell r="I13196">
            <v>60000</v>
          </cell>
        </row>
        <row r="13197">
          <cell r="H13197" t="str">
            <v>10951102600000012126258</v>
          </cell>
          <cell r="I13197">
            <v>16000</v>
          </cell>
        </row>
        <row r="13198">
          <cell r="H13198" t="str">
            <v>10951102600000026547422</v>
          </cell>
          <cell r="I13198">
            <v>20000</v>
          </cell>
        </row>
        <row r="13199">
          <cell r="H13199" t="str">
            <v>10951102600000026571351</v>
          </cell>
          <cell r="I13199">
            <v>210000</v>
          </cell>
        </row>
        <row r="13200">
          <cell r="H13200" t="str">
            <v>10951102600000036292316</v>
          </cell>
          <cell r="I13200">
            <v>20000</v>
          </cell>
        </row>
        <row r="13201">
          <cell r="H13201" t="str">
            <v>10951102600000055195365</v>
          </cell>
          <cell r="I13201">
            <v>50000</v>
          </cell>
        </row>
        <row r="13202">
          <cell r="H13202" t="str">
            <v>11051102600000004888238</v>
          </cell>
          <cell r="I13202">
            <v>365000</v>
          </cell>
        </row>
        <row r="13203">
          <cell r="H13203" t="str">
            <v>11051102600000007694490</v>
          </cell>
          <cell r="I13203">
            <v>4000</v>
          </cell>
        </row>
        <row r="13204">
          <cell r="H13204" t="str">
            <v>11051102600000007722546</v>
          </cell>
          <cell r="I13204">
            <v>57000</v>
          </cell>
        </row>
        <row r="13205">
          <cell r="H13205" t="str">
            <v>11051102600000007724919</v>
          </cell>
          <cell r="I13205">
            <v>6000</v>
          </cell>
        </row>
        <row r="13206">
          <cell r="H13206" t="str">
            <v>11051102600000030506791</v>
          </cell>
          <cell r="I13206">
            <v>31000</v>
          </cell>
        </row>
        <row r="13207">
          <cell r="H13207" t="str">
            <v>11051102600000036180810</v>
          </cell>
          <cell r="I13207">
            <v>3000</v>
          </cell>
        </row>
        <row r="13208">
          <cell r="H13208" t="str">
            <v>11051102600000036312237</v>
          </cell>
          <cell r="I13208">
            <v>73500</v>
          </cell>
        </row>
        <row r="13209">
          <cell r="H13209" t="str">
            <v>11051102600001075239402</v>
          </cell>
          <cell r="I13209">
            <v>134000</v>
          </cell>
        </row>
        <row r="13210">
          <cell r="H13210" t="str">
            <v>11151102600000016189247</v>
          </cell>
          <cell r="I13210">
            <v>6000</v>
          </cell>
        </row>
        <row r="13211">
          <cell r="H13211" t="str">
            <v>11151102600000017656331</v>
          </cell>
          <cell r="I13211">
            <v>7000</v>
          </cell>
        </row>
        <row r="13212">
          <cell r="H13212" t="str">
            <v>11151102600000017658035</v>
          </cell>
          <cell r="I13212">
            <v>38000</v>
          </cell>
        </row>
        <row r="13213">
          <cell r="H13213" t="str">
            <v>11151102600000026648703</v>
          </cell>
          <cell r="I13213">
            <v>194000</v>
          </cell>
        </row>
        <row r="13214">
          <cell r="H13214" t="str">
            <v>11151102600000040781056</v>
          </cell>
          <cell r="I13214">
            <v>3000</v>
          </cell>
        </row>
        <row r="13215">
          <cell r="H13215" t="str">
            <v>11151102600001117487383</v>
          </cell>
          <cell r="I13215">
            <v>111000</v>
          </cell>
        </row>
        <row r="13216">
          <cell r="H13216" t="str">
            <v>11151102600001117490808</v>
          </cell>
          <cell r="I13216">
            <v>50000</v>
          </cell>
        </row>
        <row r="13217">
          <cell r="H13217" t="str">
            <v>11151102600001117491059</v>
          </cell>
          <cell r="I13217">
            <v>74000</v>
          </cell>
        </row>
        <row r="13218">
          <cell r="H13218" t="str">
            <v>11151102600001117508006</v>
          </cell>
          <cell r="I13218">
            <v>74000</v>
          </cell>
        </row>
        <row r="13219">
          <cell r="H13219" t="str">
            <v>11251102600000012194725</v>
          </cell>
          <cell r="I13219">
            <v>20000</v>
          </cell>
        </row>
        <row r="13220">
          <cell r="H13220" t="str">
            <v>11251102600000012195164</v>
          </cell>
          <cell r="I13220">
            <v>42500</v>
          </cell>
        </row>
        <row r="13221">
          <cell r="H13221" t="str">
            <v>11251102600000012197505</v>
          </cell>
          <cell r="I13221">
            <v>70000</v>
          </cell>
        </row>
        <row r="13222">
          <cell r="H13222" t="str">
            <v>11251102600000055067834</v>
          </cell>
          <cell r="I13222">
            <v>42500</v>
          </cell>
        </row>
        <row r="13223">
          <cell r="H13223" t="str">
            <v>11351102600000012118348</v>
          </cell>
          <cell r="I13223">
            <v>115000</v>
          </cell>
        </row>
        <row r="13224">
          <cell r="H13224" t="str">
            <v>11351102600000012269612</v>
          </cell>
          <cell r="I13224">
            <v>722000</v>
          </cell>
        </row>
        <row r="13225">
          <cell r="H13225" t="str">
            <v>11351102600000026470960</v>
          </cell>
          <cell r="I13225">
            <v>15000</v>
          </cell>
        </row>
        <row r="13226">
          <cell r="H13226" t="str">
            <v>11351102600000036307844</v>
          </cell>
          <cell r="I13226">
            <v>7000</v>
          </cell>
        </row>
        <row r="13227">
          <cell r="H13227" t="str">
            <v>11351102600000083254003</v>
          </cell>
          <cell r="I13227">
            <v>84000</v>
          </cell>
        </row>
        <row r="13228">
          <cell r="H13228" t="str">
            <v>11451102600000007694098</v>
          </cell>
          <cell r="I13228">
            <v>2000</v>
          </cell>
        </row>
        <row r="13229">
          <cell r="H13229" t="str">
            <v>11451102600000007697271</v>
          </cell>
          <cell r="I13229">
            <v>5000</v>
          </cell>
        </row>
        <row r="13230">
          <cell r="H13230" t="str">
            <v>11451102600000007703064</v>
          </cell>
          <cell r="I13230">
            <v>3000</v>
          </cell>
        </row>
        <row r="13231">
          <cell r="H13231" t="str">
            <v>11451102600000007708493</v>
          </cell>
          <cell r="I13231">
            <v>3000</v>
          </cell>
        </row>
        <row r="13232">
          <cell r="H13232" t="str">
            <v>11451102600000012198038</v>
          </cell>
          <cell r="I13232">
            <v>27000</v>
          </cell>
        </row>
        <row r="13233">
          <cell r="H13233" t="str">
            <v>11451102600000026599061</v>
          </cell>
          <cell r="I13233">
            <v>10000</v>
          </cell>
        </row>
        <row r="13234">
          <cell r="H13234" t="str">
            <v>11451102600000055163167</v>
          </cell>
          <cell r="I13234">
            <v>244500</v>
          </cell>
        </row>
        <row r="13235">
          <cell r="H13235" t="str">
            <v>68551102600000004172424</v>
          </cell>
          <cell r="I13235">
            <v>30500</v>
          </cell>
        </row>
        <row r="13236">
          <cell r="H13236" t="str">
            <v>68551102600000006615777</v>
          </cell>
          <cell r="I13236">
            <v>18500</v>
          </cell>
        </row>
        <row r="13237">
          <cell r="H13237" t="str">
            <v>68551102600000007690312</v>
          </cell>
          <cell r="I13237">
            <v>130000</v>
          </cell>
        </row>
        <row r="13238">
          <cell r="H13238" t="str">
            <v>68551102600000007694098</v>
          </cell>
          <cell r="I13238">
            <v>30000</v>
          </cell>
        </row>
        <row r="13239">
          <cell r="H13239" t="str">
            <v>68551102600000007703064</v>
          </cell>
          <cell r="I13239">
            <v>9000</v>
          </cell>
        </row>
        <row r="13240">
          <cell r="H13240" t="str">
            <v>68551102600000012106811</v>
          </cell>
          <cell r="I13240">
            <v>100000</v>
          </cell>
        </row>
        <row r="13241">
          <cell r="H13241" t="str">
            <v>68551102600000012118348</v>
          </cell>
          <cell r="I13241">
            <v>270500</v>
          </cell>
        </row>
        <row r="13242">
          <cell r="H13242" t="str">
            <v>68551102600000012126258</v>
          </cell>
          <cell r="I13242">
            <v>120000</v>
          </cell>
        </row>
        <row r="13243">
          <cell r="H13243" t="str">
            <v>68551102600000012139501</v>
          </cell>
          <cell r="I13243">
            <v>57000</v>
          </cell>
        </row>
        <row r="13244">
          <cell r="H13244" t="str">
            <v>68551102600000012198038</v>
          </cell>
          <cell r="I13244">
            <v>221000</v>
          </cell>
        </row>
        <row r="13245">
          <cell r="H13245" t="str">
            <v>68551102600000012223003</v>
          </cell>
          <cell r="I13245">
            <v>209000</v>
          </cell>
        </row>
        <row r="13246">
          <cell r="H13246" t="str">
            <v>68551102600000012225527</v>
          </cell>
          <cell r="I13246">
            <v>99000</v>
          </cell>
        </row>
        <row r="13247">
          <cell r="H13247" t="str">
            <v>68551102600000012227291</v>
          </cell>
          <cell r="I13247">
            <v>158000</v>
          </cell>
        </row>
        <row r="13248">
          <cell r="H13248" t="str">
            <v>68551102600000026558560</v>
          </cell>
          <cell r="I13248">
            <v>37000</v>
          </cell>
        </row>
        <row r="13249">
          <cell r="H13249" t="str">
            <v>68551102600000026606705</v>
          </cell>
          <cell r="I13249">
            <v>8000</v>
          </cell>
        </row>
        <row r="13250">
          <cell r="H13250" t="str">
            <v>68551102600000036068620</v>
          </cell>
          <cell r="I13250">
            <v>6500</v>
          </cell>
        </row>
        <row r="13251">
          <cell r="H13251" t="str">
            <v>68551102600000036159065</v>
          </cell>
          <cell r="I13251">
            <v>289000</v>
          </cell>
        </row>
        <row r="13252">
          <cell r="H13252" t="str">
            <v>68551102600000036166242</v>
          </cell>
          <cell r="I13252">
            <v>6000</v>
          </cell>
        </row>
        <row r="13253">
          <cell r="H13253" t="str">
            <v>68551102600000036307804</v>
          </cell>
          <cell r="I13253">
            <v>101000</v>
          </cell>
        </row>
        <row r="13254">
          <cell r="H13254" t="str">
            <v>68551102600000055170136</v>
          </cell>
          <cell r="I13254">
            <v>37000</v>
          </cell>
        </row>
        <row r="13255">
          <cell r="H13255" t="str">
            <v>68551102600000083221789</v>
          </cell>
          <cell r="I13255">
            <v>60000</v>
          </cell>
        </row>
        <row r="13256">
          <cell r="H13256" t="str">
            <v>68551102600009000884346</v>
          </cell>
          <cell r="I13256">
            <v>1185128</v>
          </cell>
        </row>
        <row r="13257">
          <cell r="H13257" t="str">
            <v>68551102600009001160874</v>
          </cell>
          <cell r="I13257">
            <v>962960</v>
          </cell>
        </row>
        <row r="13258">
          <cell r="H13258" t="str">
            <v>10151102800000012096781</v>
          </cell>
          <cell r="I13258">
            <v>179800</v>
          </cell>
        </row>
        <row r="13259">
          <cell r="H13259" t="str">
            <v>10151102800000012196173</v>
          </cell>
          <cell r="I13259">
            <v>26000</v>
          </cell>
        </row>
        <row r="13260">
          <cell r="H13260" t="str">
            <v>10151102800000026501012</v>
          </cell>
          <cell r="I13260">
            <v>32500</v>
          </cell>
        </row>
        <row r="13261">
          <cell r="H13261" t="str">
            <v>10151102800000026560036</v>
          </cell>
          <cell r="I13261">
            <v>111360</v>
          </cell>
        </row>
        <row r="13262">
          <cell r="H13262" t="str">
            <v>10151102800008130128426</v>
          </cell>
          <cell r="I13262">
            <v>50000</v>
          </cell>
        </row>
        <row r="13263">
          <cell r="H13263" t="str">
            <v>10151102800008300379463</v>
          </cell>
          <cell r="I13263">
            <v>20600</v>
          </cell>
        </row>
        <row r="13264">
          <cell r="H13264" t="str">
            <v>10151102800008911006818</v>
          </cell>
          <cell r="I13264">
            <v>8000</v>
          </cell>
        </row>
        <row r="13265">
          <cell r="H13265" t="str">
            <v>10251102800000006069057</v>
          </cell>
          <cell r="I13265">
            <v>121000</v>
          </cell>
        </row>
        <row r="13266">
          <cell r="H13266" t="str">
            <v>10251102800000012229531</v>
          </cell>
          <cell r="I13266">
            <v>16000</v>
          </cell>
        </row>
        <row r="13267">
          <cell r="H13267" t="str">
            <v>10251102800000017653230</v>
          </cell>
          <cell r="I13267">
            <v>8000</v>
          </cell>
        </row>
        <row r="13268">
          <cell r="H13268" t="str">
            <v>10251102800000019496777</v>
          </cell>
          <cell r="I13268">
            <v>215400</v>
          </cell>
        </row>
        <row r="13269">
          <cell r="H13269" t="str">
            <v>10251102800000026560036</v>
          </cell>
          <cell r="I13269">
            <v>20880</v>
          </cell>
        </row>
        <row r="13270">
          <cell r="H13270" t="str">
            <v>10251102800000036285605</v>
          </cell>
          <cell r="I13270">
            <v>97950</v>
          </cell>
        </row>
        <row r="13271">
          <cell r="H13271" t="str">
            <v>10251102800000052430291</v>
          </cell>
          <cell r="I13271">
            <v>15500</v>
          </cell>
        </row>
        <row r="13272">
          <cell r="H13272" t="str">
            <v>10251102800008911000249</v>
          </cell>
          <cell r="I13272">
            <v>2100</v>
          </cell>
        </row>
        <row r="13273">
          <cell r="H13273" t="str">
            <v>10351102800000026560036</v>
          </cell>
          <cell r="I13273">
            <v>20880</v>
          </cell>
        </row>
        <row r="13274">
          <cell r="H13274" t="str">
            <v>10451102800000026560036</v>
          </cell>
          <cell r="I13274">
            <v>41760</v>
          </cell>
        </row>
        <row r="13275">
          <cell r="H13275" t="str">
            <v>10451102800008300379463</v>
          </cell>
          <cell r="I13275">
            <v>9600</v>
          </cell>
        </row>
        <row r="13276">
          <cell r="H13276" t="str">
            <v>10551102800000012091199</v>
          </cell>
          <cell r="I13276">
            <v>12000</v>
          </cell>
        </row>
        <row r="13277">
          <cell r="H13277" t="str">
            <v>10551102800000012280900</v>
          </cell>
          <cell r="I13277">
            <v>50200</v>
          </cell>
        </row>
        <row r="13278">
          <cell r="H13278" t="str">
            <v>10551102800000026519554</v>
          </cell>
          <cell r="I13278">
            <v>11700</v>
          </cell>
        </row>
        <row r="13279">
          <cell r="H13279" t="str">
            <v>10551102800000036380974</v>
          </cell>
          <cell r="I13279">
            <v>12000</v>
          </cell>
        </row>
        <row r="13280">
          <cell r="H13280" t="str">
            <v>10551102800000036382010</v>
          </cell>
          <cell r="I13280">
            <v>2000</v>
          </cell>
        </row>
        <row r="13281">
          <cell r="H13281" t="str">
            <v>10751102800000004891258</v>
          </cell>
          <cell r="I13281">
            <v>2000</v>
          </cell>
        </row>
        <row r="13282">
          <cell r="H13282" t="str">
            <v>10751102800000012096781</v>
          </cell>
          <cell r="I13282">
            <v>46400</v>
          </cell>
        </row>
        <row r="13283">
          <cell r="H13283" t="str">
            <v>10751102800008130036161</v>
          </cell>
          <cell r="I13283">
            <v>7000</v>
          </cell>
        </row>
        <row r="13284">
          <cell r="H13284" t="str">
            <v>10851102800000026560036</v>
          </cell>
          <cell r="I13284">
            <v>23200</v>
          </cell>
        </row>
        <row r="13285">
          <cell r="H13285" t="str">
            <v>10851102800008130036161</v>
          </cell>
          <cell r="I13285">
            <v>6300</v>
          </cell>
        </row>
        <row r="13286">
          <cell r="H13286" t="str">
            <v>10951102800000026560036</v>
          </cell>
          <cell r="I13286">
            <v>64960</v>
          </cell>
        </row>
        <row r="13287">
          <cell r="H13287" t="str">
            <v>10951102800000083230781</v>
          </cell>
          <cell r="I13287">
            <v>28300</v>
          </cell>
        </row>
        <row r="13288">
          <cell r="H13288" t="str">
            <v>11051102800000026560036</v>
          </cell>
          <cell r="I13288">
            <v>23200</v>
          </cell>
        </row>
        <row r="13289">
          <cell r="H13289" t="str">
            <v>11051102800000036182256</v>
          </cell>
          <cell r="I13289">
            <v>370000</v>
          </cell>
        </row>
        <row r="13290">
          <cell r="H13290" t="str">
            <v>11151102800000005945984</v>
          </cell>
          <cell r="I13290">
            <v>6800</v>
          </cell>
        </row>
        <row r="13291">
          <cell r="H13291" t="str">
            <v>11151102800000026560036</v>
          </cell>
          <cell r="I13291">
            <v>44080</v>
          </cell>
        </row>
        <row r="13292">
          <cell r="H13292" t="str">
            <v>11151102800000040770297</v>
          </cell>
          <cell r="I13292">
            <v>230000</v>
          </cell>
        </row>
        <row r="13293">
          <cell r="H13293" t="str">
            <v>11151102800000040776924</v>
          </cell>
          <cell r="I13293">
            <v>20000</v>
          </cell>
        </row>
        <row r="13294">
          <cell r="H13294" t="str">
            <v>11151102800000040783417</v>
          </cell>
          <cell r="I13294">
            <v>18700</v>
          </cell>
        </row>
        <row r="13295">
          <cell r="H13295" t="str">
            <v>11151102800008000957282</v>
          </cell>
          <cell r="I13295">
            <v>69400</v>
          </cell>
        </row>
        <row r="13296">
          <cell r="H13296" t="str">
            <v>11251102800000012187347</v>
          </cell>
          <cell r="I13296">
            <v>71250</v>
          </cell>
        </row>
        <row r="13297">
          <cell r="H13297" t="str">
            <v>11251102800000012194402</v>
          </cell>
          <cell r="I13297">
            <v>66250</v>
          </cell>
        </row>
        <row r="13298">
          <cell r="H13298" t="str">
            <v>11251102800000012198165</v>
          </cell>
          <cell r="I13298">
            <v>34840</v>
          </cell>
        </row>
        <row r="13299">
          <cell r="H13299" t="str">
            <v>11251102800000016652428</v>
          </cell>
          <cell r="I13299">
            <v>40300</v>
          </cell>
        </row>
        <row r="13300">
          <cell r="H13300" t="str">
            <v>11251102800000026489578</v>
          </cell>
          <cell r="I13300">
            <v>15400</v>
          </cell>
        </row>
        <row r="13301">
          <cell r="H13301" t="str">
            <v>11251102800000026491278</v>
          </cell>
          <cell r="I13301">
            <v>9500</v>
          </cell>
        </row>
        <row r="13302">
          <cell r="H13302" t="str">
            <v>11251102800000036176844</v>
          </cell>
          <cell r="I13302">
            <v>18000</v>
          </cell>
        </row>
        <row r="13303">
          <cell r="H13303" t="str">
            <v>11251102800000055055314</v>
          </cell>
          <cell r="I13303">
            <v>5000</v>
          </cell>
        </row>
        <row r="13304">
          <cell r="H13304" t="str">
            <v>11251102800000055062917</v>
          </cell>
          <cell r="I13304">
            <v>34700</v>
          </cell>
        </row>
        <row r="13305">
          <cell r="H13305" t="str">
            <v>11251102800008911800226</v>
          </cell>
          <cell r="I13305">
            <v>11600</v>
          </cell>
        </row>
        <row r="13306">
          <cell r="H13306" t="str">
            <v>11351102800000026519554</v>
          </cell>
          <cell r="I13306">
            <v>12300</v>
          </cell>
        </row>
        <row r="13307">
          <cell r="H13307" t="str">
            <v>11351102800000026560036</v>
          </cell>
          <cell r="I13307">
            <v>44080</v>
          </cell>
        </row>
        <row r="13308">
          <cell r="H13308" t="str">
            <v>11451102800000036067922</v>
          </cell>
          <cell r="I13308">
            <v>28000</v>
          </cell>
        </row>
        <row r="13309">
          <cell r="H13309" t="str">
            <v>11451102800008130036161</v>
          </cell>
          <cell r="I13309">
            <v>46780</v>
          </cell>
        </row>
        <row r="13310">
          <cell r="H13310" t="str">
            <v>68551102800000007687073</v>
          </cell>
          <cell r="I13310">
            <v>30000</v>
          </cell>
        </row>
        <row r="13311">
          <cell r="H13311" t="str">
            <v>68551102800000007700213</v>
          </cell>
          <cell r="I13311">
            <v>210000</v>
          </cell>
        </row>
        <row r="13312">
          <cell r="H13312" t="str">
            <v>68551102800000012094697</v>
          </cell>
          <cell r="I13312">
            <v>6000</v>
          </cell>
        </row>
        <row r="13313">
          <cell r="H13313" t="str">
            <v>68551102800000012198038</v>
          </cell>
          <cell r="I13313">
            <v>3500</v>
          </cell>
        </row>
        <row r="13314">
          <cell r="H13314" t="str">
            <v>68551102800000019306518</v>
          </cell>
          <cell r="I13314">
            <v>36000</v>
          </cell>
        </row>
        <row r="13315">
          <cell r="H13315" t="str">
            <v>68551102800000026400131</v>
          </cell>
          <cell r="I13315">
            <v>10000</v>
          </cell>
        </row>
        <row r="13316">
          <cell r="H13316" t="str">
            <v>68551102800000026560036</v>
          </cell>
          <cell r="I13316">
            <v>20880</v>
          </cell>
        </row>
        <row r="13317">
          <cell r="H13317" t="str">
            <v>68551102800000084030932</v>
          </cell>
          <cell r="I13317">
            <v>3000</v>
          </cell>
        </row>
        <row r="13318">
          <cell r="H13318" t="str">
            <v>68551102800008130013071</v>
          </cell>
          <cell r="I13318">
            <v>16500</v>
          </cell>
        </row>
        <row r="13319">
          <cell r="H13319" t="str">
            <v>68551102800008130036161</v>
          </cell>
          <cell r="I13319">
            <v>36000</v>
          </cell>
        </row>
        <row r="13320">
          <cell r="H13320" t="str">
            <v>68551102800008600014989</v>
          </cell>
          <cell r="I13320">
            <v>325000</v>
          </cell>
        </row>
        <row r="13321">
          <cell r="H13321" t="str">
            <v>68551102800008605123303</v>
          </cell>
          <cell r="I13321">
            <v>14000</v>
          </cell>
        </row>
        <row r="13322">
          <cell r="H13322" t="str">
            <v>68551102800008911006818</v>
          </cell>
          <cell r="I13322">
            <v>48200</v>
          </cell>
        </row>
        <row r="13323">
          <cell r="H13323" t="str">
            <v>68551102800008911800091</v>
          </cell>
          <cell r="I13323">
            <v>24000</v>
          </cell>
        </row>
        <row r="13324">
          <cell r="H13324" t="str">
            <v>10151103000000026560036</v>
          </cell>
          <cell r="I13324">
            <v>522000</v>
          </cell>
        </row>
        <row r="13325">
          <cell r="H13325" t="str">
            <v>10251103000000017653230</v>
          </cell>
          <cell r="I13325">
            <v>378700</v>
          </cell>
        </row>
        <row r="13326">
          <cell r="H13326" t="str">
            <v>10351103000000026407330</v>
          </cell>
          <cell r="I13326">
            <v>125920</v>
          </cell>
        </row>
        <row r="13327">
          <cell r="H13327" t="str">
            <v>10451103000000012123252</v>
          </cell>
          <cell r="I13327">
            <v>126310</v>
          </cell>
        </row>
        <row r="13328">
          <cell r="H13328" t="str">
            <v>10451103000000083088749</v>
          </cell>
          <cell r="I13328">
            <v>79350</v>
          </cell>
        </row>
        <row r="13329">
          <cell r="H13329" t="str">
            <v>10551103000000012272888</v>
          </cell>
          <cell r="I13329">
            <v>44060</v>
          </cell>
        </row>
        <row r="13330">
          <cell r="H13330" t="str">
            <v>10551103000008130036990</v>
          </cell>
          <cell r="I13330">
            <v>131050</v>
          </cell>
        </row>
        <row r="13331">
          <cell r="H13331" t="str">
            <v>10751103000000004891298</v>
          </cell>
          <cell r="I13331">
            <v>38320</v>
          </cell>
        </row>
        <row r="13332">
          <cell r="H13332" t="str">
            <v>10751103000000026559521</v>
          </cell>
          <cell r="I13332">
            <v>25500</v>
          </cell>
        </row>
        <row r="13333">
          <cell r="H13333" t="str">
            <v>10851103000000007726259</v>
          </cell>
          <cell r="I13333">
            <v>13760</v>
          </cell>
        </row>
        <row r="13334">
          <cell r="H13334" t="str">
            <v>10851103000000028893812</v>
          </cell>
          <cell r="I13334">
            <v>111180</v>
          </cell>
        </row>
        <row r="13335">
          <cell r="H13335" t="str">
            <v>10951103000000083230781</v>
          </cell>
          <cell r="I13335">
            <v>189560</v>
          </cell>
        </row>
        <row r="13336">
          <cell r="H13336" t="str">
            <v>11051103000000012095365</v>
          </cell>
          <cell r="I13336">
            <v>143953</v>
          </cell>
        </row>
        <row r="13337">
          <cell r="H13337" t="str">
            <v>11051103000000036155348</v>
          </cell>
          <cell r="I13337">
            <v>36250</v>
          </cell>
        </row>
        <row r="13338">
          <cell r="H13338" t="str">
            <v>11151103000000006428507</v>
          </cell>
          <cell r="I13338">
            <v>4400</v>
          </cell>
        </row>
        <row r="13339">
          <cell r="H13339" t="str">
            <v>11151103000000040776924</v>
          </cell>
          <cell r="I13339">
            <v>7000</v>
          </cell>
        </row>
        <row r="13340">
          <cell r="H13340" t="str">
            <v>11151103000000040781837</v>
          </cell>
          <cell r="I13340">
            <v>1800</v>
          </cell>
        </row>
        <row r="13341">
          <cell r="H13341" t="str">
            <v>11151103000000066779318</v>
          </cell>
          <cell r="I13341">
            <v>140160</v>
          </cell>
        </row>
        <row r="13342">
          <cell r="H13342" t="str">
            <v>11251103000000012187347</v>
          </cell>
          <cell r="I13342">
            <v>214400</v>
          </cell>
        </row>
        <row r="13343">
          <cell r="H13343" t="str">
            <v>11251103000000016652428</v>
          </cell>
          <cell r="I13343">
            <v>5000</v>
          </cell>
        </row>
        <row r="13344">
          <cell r="H13344" t="str">
            <v>11351103000000026470717</v>
          </cell>
          <cell r="I13344">
            <v>111500</v>
          </cell>
        </row>
        <row r="13345">
          <cell r="H13345" t="str">
            <v>11351103000000026471684</v>
          </cell>
          <cell r="I13345">
            <v>10600</v>
          </cell>
        </row>
        <row r="13346">
          <cell r="H13346" t="str">
            <v>11451103000000007712808</v>
          </cell>
          <cell r="I13346">
            <v>61700</v>
          </cell>
        </row>
        <row r="13347">
          <cell r="H13347" t="str">
            <v>68551103000000007687073</v>
          </cell>
          <cell r="I13347">
            <v>29000</v>
          </cell>
        </row>
        <row r="13348">
          <cell r="H13348" t="str">
            <v>68551103000000007730975</v>
          </cell>
          <cell r="I13348">
            <v>266982</v>
          </cell>
        </row>
        <row r="13349">
          <cell r="H13349" t="str">
            <v>68551103000000026560036</v>
          </cell>
          <cell r="I13349">
            <v>952824</v>
          </cell>
        </row>
        <row r="13350">
          <cell r="H13350" t="str">
            <v>10151103400000007695696</v>
          </cell>
          <cell r="I13350">
            <v>1047480</v>
          </cell>
        </row>
        <row r="13351">
          <cell r="H13351" t="str">
            <v>10151103400000012114494</v>
          </cell>
          <cell r="I13351">
            <v>2138400</v>
          </cell>
        </row>
        <row r="13352">
          <cell r="H13352" t="str">
            <v>10151103400000012187071</v>
          </cell>
          <cell r="I13352">
            <v>2449440</v>
          </cell>
        </row>
        <row r="13353">
          <cell r="H13353" t="str">
            <v>10151103400000012196173</v>
          </cell>
          <cell r="I13353">
            <v>39000</v>
          </cell>
        </row>
        <row r="13354">
          <cell r="H13354" t="str">
            <v>10151103400000012253129</v>
          </cell>
          <cell r="I13354">
            <v>68500</v>
          </cell>
        </row>
        <row r="13355">
          <cell r="H13355" t="str">
            <v>10151103400000036305518</v>
          </cell>
          <cell r="I13355">
            <v>80000</v>
          </cell>
        </row>
        <row r="13356">
          <cell r="H13356" t="str">
            <v>10251103400000007695696</v>
          </cell>
          <cell r="I13356">
            <v>665840</v>
          </cell>
        </row>
        <row r="13357">
          <cell r="H13357" t="str">
            <v>10251103400000012227221</v>
          </cell>
          <cell r="I13357">
            <v>80000</v>
          </cell>
        </row>
        <row r="13358">
          <cell r="H13358" t="str">
            <v>10251103400008300384451</v>
          </cell>
          <cell r="I13358">
            <v>720000</v>
          </cell>
        </row>
        <row r="13359">
          <cell r="H13359" t="str">
            <v>10251103400008305127851</v>
          </cell>
          <cell r="I13359">
            <v>680000</v>
          </cell>
        </row>
        <row r="13360">
          <cell r="H13360" t="str">
            <v>10351103400000007695696</v>
          </cell>
          <cell r="I13360">
            <v>473280</v>
          </cell>
        </row>
        <row r="13361">
          <cell r="H13361" t="str">
            <v>10351103400000052103332</v>
          </cell>
          <cell r="I13361">
            <v>30000</v>
          </cell>
        </row>
        <row r="13362">
          <cell r="H13362" t="str">
            <v>10351103400008130061361</v>
          </cell>
          <cell r="I13362">
            <v>300000</v>
          </cell>
        </row>
        <row r="13363">
          <cell r="H13363" t="str">
            <v>10451103400000007695696</v>
          </cell>
          <cell r="I13363">
            <v>496480</v>
          </cell>
        </row>
        <row r="13364">
          <cell r="H13364" t="str">
            <v>10451103400000012096781</v>
          </cell>
          <cell r="I13364">
            <v>63000</v>
          </cell>
        </row>
        <row r="13365">
          <cell r="H13365" t="str">
            <v>10451103400000036182256</v>
          </cell>
          <cell r="I13365">
            <v>122229</v>
          </cell>
        </row>
        <row r="13366">
          <cell r="H13366" t="str">
            <v>10451103400000083085910</v>
          </cell>
          <cell r="I13366">
            <v>162000</v>
          </cell>
        </row>
        <row r="13367">
          <cell r="H13367" t="str">
            <v>10551103400000007695696</v>
          </cell>
          <cell r="I13367">
            <v>560280</v>
          </cell>
        </row>
        <row r="13368">
          <cell r="H13368" t="str">
            <v>10551103400000012275250</v>
          </cell>
          <cell r="I13368">
            <v>129600</v>
          </cell>
        </row>
        <row r="13369">
          <cell r="H13369" t="str">
            <v>10551103400008130036191</v>
          </cell>
          <cell r="I13369">
            <v>100000</v>
          </cell>
        </row>
        <row r="13370">
          <cell r="H13370" t="str">
            <v>10551103400008911800147</v>
          </cell>
          <cell r="I13370">
            <v>300000</v>
          </cell>
        </row>
        <row r="13371">
          <cell r="H13371" t="str">
            <v>10751103400000007695696</v>
          </cell>
          <cell r="I13371">
            <v>248240</v>
          </cell>
        </row>
        <row r="13372">
          <cell r="H13372" t="str">
            <v>10751103400000055150746</v>
          </cell>
          <cell r="I13372">
            <v>108000</v>
          </cell>
        </row>
        <row r="13373">
          <cell r="H13373" t="str">
            <v>10851103400000007695696</v>
          </cell>
          <cell r="I13373">
            <v>248240</v>
          </cell>
        </row>
        <row r="13374">
          <cell r="H13374" t="str">
            <v>10851103400000055150746</v>
          </cell>
          <cell r="I13374">
            <v>432000</v>
          </cell>
        </row>
        <row r="13375">
          <cell r="H13375" t="str">
            <v>10951103400000007695696</v>
          </cell>
          <cell r="I13375">
            <v>236640</v>
          </cell>
        </row>
        <row r="13376">
          <cell r="H13376" t="str">
            <v>11051103400000007695696</v>
          </cell>
          <cell r="I13376">
            <v>554480</v>
          </cell>
        </row>
        <row r="13377">
          <cell r="H13377" t="str">
            <v>11051103400000036182256</v>
          </cell>
          <cell r="I13377">
            <v>30000</v>
          </cell>
        </row>
        <row r="13378">
          <cell r="H13378" t="str">
            <v>11051103400000036305518</v>
          </cell>
          <cell r="I13378">
            <v>35000</v>
          </cell>
        </row>
        <row r="13379">
          <cell r="H13379" t="str">
            <v>11051103400001075225580</v>
          </cell>
          <cell r="I13379">
            <v>60050</v>
          </cell>
        </row>
        <row r="13380">
          <cell r="H13380" t="str">
            <v>11151103400000007695696</v>
          </cell>
          <cell r="I13380">
            <v>665840</v>
          </cell>
        </row>
        <row r="13381">
          <cell r="H13381" t="str">
            <v>11151103400008280019865</v>
          </cell>
          <cell r="I13381">
            <v>1232000</v>
          </cell>
        </row>
        <row r="13382">
          <cell r="H13382" t="str">
            <v>11151103400008301225661</v>
          </cell>
          <cell r="I13382">
            <v>378916</v>
          </cell>
        </row>
        <row r="13383">
          <cell r="H13383" t="str">
            <v>11151103400008911902755</v>
          </cell>
          <cell r="I13383">
            <v>560000</v>
          </cell>
        </row>
        <row r="13384">
          <cell r="H13384" t="str">
            <v>11251103400000007686825</v>
          </cell>
          <cell r="I13384">
            <v>50000</v>
          </cell>
        </row>
        <row r="13385">
          <cell r="H13385" t="str">
            <v>11251103400000007695696</v>
          </cell>
          <cell r="I13385">
            <v>508080</v>
          </cell>
        </row>
        <row r="13386">
          <cell r="H13386" t="str">
            <v>11251103400000012112997</v>
          </cell>
          <cell r="I13386">
            <v>36000</v>
          </cell>
        </row>
        <row r="13387">
          <cell r="H13387" t="str">
            <v>11251103400000012192827</v>
          </cell>
          <cell r="I13387">
            <v>50000</v>
          </cell>
        </row>
        <row r="13388">
          <cell r="H13388" t="str">
            <v>11251103400000012201046</v>
          </cell>
          <cell r="I13388">
            <v>50000</v>
          </cell>
        </row>
        <row r="13389">
          <cell r="H13389" t="str">
            <v>11251103400000055062367</v>
          </cell>
          <cell r="I13389">
            <v>50000</v>
          </cell>
        </row>
        <row r="13390">
          <cell r="H13390" t="str">
            <v>11251103400000055063936</v>
          </cell>
          <cell r="I13390">
            <v>80000</v>
          </cell>
        </row>
        <row r="13391">
          <cell r="H13391" t="str">
            <v>11251103400008000735582</v>
          </cell>
          <cell r="I13391">
            <v>480000</v>
          </cell>
        </row>
        <row r="13392">
          <cell r="H13392" t="str">
            <v>11251103400008001304793</v>
          </cell>
          <cell r="I13392">
            <v>300000</v>
          </cell>
        </row>
        <row r="13393">
          <cell r="H13393" t="str">
            <v>11351103400000004895032</v>
          </cell>
          <cell r="I13393">
            <v>100000</v>
          </cell>
        </row>
        <row r="13394">
          <cell r="H13394" t="str">
            <v>11351103400000004920097</v>
          </cell>
          <cell r="I13394">
            <v>160000</v>
          </cell>
        </row>
        <row r="13395">
          <cell r="H13395" t="str">
            <v>11351103400000007695696</v>
          </cell>
          <cell r="I13395">
            <v>236640</v>
          </cell>
        </row>
        <row r="13396">
          <cell r="H13396" t="str">
            <v>11351103400008911039941</v>
          </cell>
          <cell r="I13396">
            <v>80000</v>
          </cell>
        </row>
        <row r="13397">
          <cell r="H13397" t="str">
            <v>11451103400000007695696</v>
          </cell>
          <cell r="I13397">
            <v>554480</v>
          </cell>
        </row>
        <row r="13398">
          <cell r="H13398" t="str">
            <v>11451103400000036305518</v>
          </cell>
          <cell r="I13398">
            <v>35000</v>
          </cell>
        </row>
        <row r="13399">
          <cell r="H13399" t="str">
            <v>68551103400000007700213</v>
          </cell>
          <cell r="I13399">
            <v>108000</v>
          </cell>
        </row>
        <row r="13400">
          <cell r="H13400" t="str">
            <v>68551103400000012123941</v>
          </cell>
          <cell r="I13400">
            <v>172800</v>
          </cell>
        </row>
        <row r="13401">
          <cell r="H13401" t="str">
            <v>68551103400000012128705</v>
          </cell>
          <cell r="I13401">
            <v>108000</v>
          </cell>
        </row>
        <row r="13402">
          <cell r="H13402" t="str">
            <v>68551103400000039685059</v>
          </cell>
          <cell r="I13402">
            <v>687960</v>
          </cell>
        </row>
        <row r="13403">
          <cell r="H13403" t="str">
            <v>68551103400000055150746</v>
          </cell>
          <cell r="I13403">
            <v>200000</v>
          </cell>
        </row>
        <row r="13404">
          <cell r="H13404" t="str">
            <v>68551103400008002203279</v>
          </cell>
          <cell r="I13404">
            <v>380000</v>
          </cell>
        </row>
        <row r="13405">
          <cell r="H13405" t="str">
            <v>68551103400008605076419</v>
          </cell>
          <cell r="I13405">
            <v>1500000</v>
          </cell>
        </row>
        <row r="13406">
          <cell r="H13406" t="str">
            <v>68551103400008911026319</v>
          </cell>
          <cell r="I13406">
            <v>4313400</v>
          </cell>
        </row>
        <row r="13407">
          <cell r="H13407" t="str">
            <v>68551103400009000908090</v>
          </cell>
          <cell r="I13407">
            <v>278400</v>
          </cell>
        </row>
        <row r="13408">
          <cell r="H13408" t="str">
            <v>10151103800000036162536</v>
          </cell>
          <cell r="I13408">
            <v>475200</v>
          </cell>
        </row>
        <row r="13409">
          <cell r="H13409" t="str">
            <v>10251103800000000212934</v>
          </cell>
          <cell r="I13409">
            <v>65000</v>
          </cell>
        </row>
        <row r="13410">
          <cell r="H13410" t="str">
            <v>10251103800000004935525</v>
          </cell>
          <cell r="I13410">
            <v>65000</v>
          </cell>
        </row>
        <row r="13411">
          <cell r="H13411" t="str">
            <v>10251103800000012106550</v>
          </cell>
          <cell r="I13411">
            <v>65000</v>
          </cell>
        </row>
        <row r="13412">
          <cell r="H13412" t="str">
            <v>10251103800000012224753</v>
          </cell>
          <cell r="I13412">
            <v>65000</v>
          </cell>
        </row>
        <row r="13413">
          <cell r="H13413" t="str">
            <v>10251103800000012226829</v>
          </cell>
          <cell r="I13413">
            <v>180400</v>
          </cell>
        </row>
        <row r="13414">
          <cell r="H13414" t="str">
            <v>10251103800000012226894</v>
          </cell>
          <cell r="I13414">
            <v>65000</v>
          </cell>
        </row>
        <row r="13415">
          <cell r="H13415" t="str">
            <v>10251103800000012234028</v>
          </cell>
          <cell r="I13415">
            <v>64800</v>
          </cell>
        </row>
        <row r="13416">
          <cell r="H13416" t="str">
            <v>10251103800000012953536</v>
          </cell>
          <cell r="I13416">
            <v>65000</v>
          </cell>
        </row>
        <row r="13417">
          <cell r="H13417" t="str">
            <v>10251103800000019245897</v>
          </cell>
          <cell r="I13417">
            <v>65000</v>
          </cell>
        </row>
        <row r="13418">
          <cell r="H13418" t="str">
            <v>10251103800000026597229</v>
          </cell>
          <cell r="I13418">
            <v>260000</v>
          </cell>
        </row>
        <row r="13419">
          <cell r="H13419" t="str">
            <v>10251103800000036277056</v>
          </cell>
          <cell r="I13419">
            <v>65000</v>
          </cell>
        </row>
        <row r="13420">
          <cell r="H13420" t="str">
            <v>10251103800000036281629</v>
          </cell>
          <cell r="I13420">
            <v>65000</v>
          </cell>
        </row>
        <row r="13421">
          <cell r="H13421" t="str">
            <v>10251103800000052118662</v>
          </cell>
          <cell r="I13421">
            <v>65000</v>
          </cell>
        </row>
        <row r="13422">
          <cell r="H13422" t="str">
            <v>10251103800000079334663</v>
          </cell>
          <cell r="I13422">
            <v>93200</v>
          </cell>
        </row>
        <row r="13423">
          <cell r="H13423" t="str">
            <v>10251103800000083042718</v>
          </cell>
          <cell r="I13423">
            <v>40000</v>
          </cell>
        </row>
        <row r="13424">
          <cell r="H13424" t="str">
            <v>10251103800000083180307</v>
          </cell>
          <cell r="I13424">
            <v>65000</v>
          </cell>
        </row>
        <row r="13425">
          <cell r="H13425" t="str">
            <v>10251103800008911000249</v>
          </cell>
          <cell r="I13425">
            <v>25330</v>
          </cell>
        </row>
        <row r="13426">
          <cell r="H13426" t="str">
            <v>10351103800000004934828</v>
          </cell>
          <cell r="I13426">
            <v>62500</v>
          </cell>
        </row>
        <row r="13427">
          <cell r="H13427" t="str">
            <v>10351103800000012135822</v>
          </cell>
          <cell r="I13427">
            <v>62500</v>
          </cell>
        </row>
        <row r="13428">
          <cell r="H13428" t="str">
            <v>10351103800000012234028</v>
          </cell>
          <cell r="I13428">
            <v>32400</v>
          </cell>
        </row>
        <row r="13429">
          <cell r="H13429" t="str">
            <v>10351103800000021673952</v>
          </cell>
          <cell r="I13429">
            <v>62500</v>
          </cell>
        </row>
        <row r="13430">
          <cell r="H13430" t="str">
            <v>10351103800000026563861</v>
          </cell>
          <cell r="I13430">
            <v>62500</v>
          </cell>
        </row>
        <row r="13431">
          <cell r="H13431" t="str">
            <v>10351103800000026564714</v>
          </cell>
          <cell r="I13431">
            <v>62500</v>
          </cell>
        </row>
        <row r="13432">
          <cell r="H13432" t="str">
            <v>10351103800000026566350</v>
          </cell>
          <cell r="I13432">
            <v>20000</v>
          </cell>
        </row>
        <row r="13433">
          <cell r="H13433" t="str">
            <v>10351103800000036281768</v>
          </cell>
          <cell r="I13433">
            <v>75000</v>
          </cell>
        </row>
        <row r="13434">
          <cell r="H13434" t="str">
            <v>10351103800000052103332</v>
          </cell>
          <cell r="I13434">
            <v>116198.88</v>
          </cell>
        </row>
        <row r="13435">
          <cell r="H13435" t="str">
            <v>10351103800000055182741</v>
          </cell>
          <cell r="I13435">
            <v>62500</v>
          </cell>
        </row>
        <row r="13436">
          <cell r="H13436" t="str">
            <v>10351103800000265668011</v>
          </cell>
          <cell r="I13436">
            <v>62500</v>
          </cell>
        </row>
        <row r="13437">
          <cell r="H13437" t="str">
            <v>10451103800000006764748</v>
          </cell>
          <cell r="I13437">
            <v>34000</v>
          </cell>
        </row>
        <row r="13438">
          <cell r="H13438" t="str">
            <v>10451103800000014882536</v>
          </cell>
          <cell r="I13438">
            <v>90000</v>
          </cell>
        </row>
        <row r="13439">
          <cell r="H13439" t="str">
            <v>10451103800000026467076</v>
          </cell>
          <cell r="I13439">
            <v>34000</v>
          </cell>
        </row>
        <row r="13440">
          <cell r="H13440" t="str">
            <v>10451103800000026467087</v>
          </cell>
          <cell r="I13440">
            <v>34000</v>
          </cell>
        </row>
        <row r="13441">
          <cell r="H13441" t="str">
            <v>10451103800000036089820</v>
          </cell>
          <cell r="I13441">
            <v>34000</v>
          </cell>
        </row>
        <row r="13442">
          <cell r="H13442" t="str">
            <v>10451103800000036348177</v>
          </cell>
          <cell r="I13442">
            <v>34000</v>
          </cell>
        </row>
        <row r="13443">
          <cell r="H13443" t="str">
            <v>10451103800000083088359</v>
          </cell>
          <cell r="I13443">
            <v>34000</v>
          </cell>
        </row>
        <row r="13444">
          <cell r="H13444" t="str">
            <v>10451103800000083090224</v>
          </cell>
          <cell r="I13444">
            <v>34000</v>
          </cell>
        </row>
        <row r="13445">
          <cell r="H13445" t="str">
            <v>10451103800000083224877</v>
          </cell>
          <cell r="I13445">
            <v>150000</v>
          </cell>
        </row>
        <row r="13446">
          <cell r="H13446" t="str">
            <v>10551103800000004723067</v>
          </cell>
          <cell r="I13446">
            <v>48500</v>
          </cell>
        </row>
        <row r="13447">
          <cell r="H13447" t="str">
            <v>10551103800000012272272</v>
          </cell>
          <cell r="I13447">
            <v>48500</v>
          </cell>
        </row>
        <row r="13448">
          <cell r="H13448" t="str">
            <v>10551103800000012273393</v>
          </cell>
          <cell r="I13448">
            <v>184580</v>
          </cell>
        </row>
        <row r="13449">
          <cell r="H13449" t="str">
            <v>10551103800000026520929</v>
          </cell>
          <cell r="I13449">
            <v>48500</v>
          </cell>
        </row>
        <row r="13450">
          <cell r="H13450" t="str">
            <v>10551103800000026521177</v>
          </cell>
          <cell r="I13450">
            <v>48500</v>
          </cell>
        </row>
        <row r="13451">
          <cell r="H13451" t="str">
            <v>10551103800000026526842</v>
          </cell>
          <cell r="I13451">
            <v>48500</v>
          </cell>
        </row>
        <row r="13452">
          <cell r="H13452" t="str">
            <v>10551103800000028495615</v>
          </cell>
          <cell r="I13452">
            <v>42000</v>
          </cell>
        </row>
        <row r="13453">
          <cell r="H13453" t="str">
            <v>10551103800000036382340</v>
          </cell>
          <cell r="I13453">
            <v>48500</v>
          </cell>
        </row>
        <row r="13454">
          <cell r="H13454" t="str">
            <v>10551103800008130015915</v>
          </cell>
          <cell r="I13454">
            <v>40000</v>
          </cell>
        </row>
        <row r="13455">
          <cell r="H13455" t="str">
            <v>10551103800093072422080</v>
          </cell>
          <cell r="I13455">
            <v>48500</v>
          </cell>
        </row>
        <row r="13456">
          <cell r="H13456" t="str">
            <v>10551103800093110210742</v>
          </cell>
          <cell r="I13456">
            <v>48500</v>
          </cell>
        </row>
        <row r="13457">
          <cell r="H13457" t="str">
            <v>10751103800000012121263</v>
          </cell>
          <cell r="I13457">
            <v>30500</v>
          </cell>
        </row>
        <row r="13458">
          <cell r="H13458" t="str">
            <v>10751103800000026458484</v>
          </cell>
          <cell r="I13458">
            <v>80000</v>
          </cell>
        </row>
        <row r="13459">
          <cell r="H13459" t="str">
            <v>10751103800000026458544</v>
          </cell>
          <cell r="I13459">
            <v>30000</v>
          </cell>
        </row>
        <row r="13460">
          <cell r="H13460" t="str">
            <v>10751103800000026458876</v>
          </cell>
          <cell r="I13460">
            <v>70000</v>
          </cell>
        </row>
        <row r="13461">
          <cell r="H13461" t="str">
            <v>10751103800000026459124</v>
          </cell>
          <cell r="I13461">
            <v>30500</v>
          </cell>
        </row>
        <row r="13462">
          <cell r="H13462" t="str">
            <v>10751103800000036164906</v>
          </cell>
          <cell r="I13462">
            <v>30500</v>
          </cell>
        </row>
        <row r="13463">
          <cell r="H13463" t="str">
            <v>10751103800000083220810</v>
          </cell>
          <cell r="I13463">
            <v>50000</v>
          </cell>
        </row>
        <row r="13464">
          <cell r="H13464" t="str">
            <v>10751103800094052511148</v>
          </cell>
          <cell r="I13464">
            <v>30500</v>
          </cell>
        </row>
        <row r="13465">
          <cell r="H13465" t="str">
            <v>10851103800000026537414</v>
          </cell>
          <cell r="I13465">
            <v>10000</v>
          </cell>
        </row>
        <row r="13466">
          <cell r="H13466" t="str">
            <v>10851103800000026537780</v>
          </cell>
          <cell r="I13466">
            <v>273240</v>
          </cell>
        </row>
        <row r="13467">
          <cell r="H13467" t="str">
            <v>10851103800001079605129</v>
          </cell>
          <cell r="I13467">
            <v>100000</v>
          </cell>
        </row>
        <row r="13468">
          <cell r="H13468" t="str">
            <v>10851103800008911006739</v>
          </cell>
          <cell r="I13468">
            <v>135000</v>
          </cell>
        </row>
        <row r="13469">
          <cell r="H13469" t="str">
            <v>10951103800000004881010</v>
          </cell>
          <cell r="I13469">
            <v>9800</v>
          </cell>
        </row>
        <row r="13470">
          <cell r="H13470" t="str">
            <v>10951103800000004940545</v>
          </cell>
          <cell r="I13470">
            <v>194400</v>
          </cell>
        </row>
        <row r="13471">
          <cell r="H13471" t="str">
            <v>10951103800000007691065</v>
          </cell>
          <cell r="I13471">
            <v>62500</v>
          </cell>
        </row>
        <row r="13472">
          <cell r="H13472" t="str">
            <v>10951103800000012234028</v>
          </cell>
          <cell r="I13472">
            <v>32400</v>
          </cell>
        </row>
        <row r="13473">
          <cell r="H13473" t="str">
            <v>10951103800000026571351</v>
          </cell>
          <cell r="I13473">
            <v>125000</v>
          </cell>
        </row>
        <row r="13474">
          <cell r="H13474" t="str">
            <v>10951103800000026597177</v>
          </cell>
          <cell r="I13474">
            <v>62500</v>
          </cell>
        </row>
        <row r="13475">
          <cell r="H13475" t="str">
            <v>10951103800000036173134</v>
          </cell>
          <cell r="I13475">
            <v>114800</v>
          </cell>
        </row>
        <row r="13476">
          <cell r="H13476" t="str">
            <v>10951103800000083057134</v>
          </cell>
          <cell r="I13476">
            <v>62500</v>
          </cell>
        </row>
        <row r="13477">
          <cell r="H13477" t="str">
            <v>10951103800000083232789</v>
          </cell>
          <cell r="I13477">
            <v>50000</v>
          </cell>
        </row>
        <row r="13478">
          <cell r="H13478" t="str">
            <v>10951103800008000204562</v>
          </cell>
          <cell r="I13478">
            <v>100000</v>
          </cell>
        </row>
        <row r="13479">
          <cell r="H13479" t="str">
            <v>11051103800000004949087</v>
          </cell>
          <cell r="I13479">
            <v>140000</v>
          </cell>
        </row>
        <row r="13480">
          <cell r="H13480" t="str">
            <v>11051103800000006197482</v>
          </cell>
          <cell r="I13480">
            <v>70000</v>
          </cell>
        </row>
        <row r="13481">
          <cell r="H13481" t="str">
            <v>11051103800000065553253</v>
          </cell>
          <cell r="I13481">
            <v>12000</v>
          </cell>
        </row>
        <row r="13482">
          <cell r="H13482" t="str">
            <v>11051103800000079245519</v>
          </cell>
          <cell r="I13482">
            <v>162000</v>
          </cell>
        </row>
        <row r="13483">
          <cell r="H13483" t="str">
            <v>11151103800000004831717</v>
          </cell>
          <cell r="I13483">
            <v>87000</v>
          </cell>
        </row>
        <row r="13484">
          <cell r="H13484" t="str">
            <v>11151103800000017038264</v>
          </cell>
          <cell r="I13484">
            <v>144000</v>
          </cell>
        </row>
        <row r="13485">
          <cell r="H13485" t="str">
            <v>11151103800000017628730</v>
          </cell>
          <cell r="I13485">
            <v>87000</v>
          </cell>
        </row>
        <row r="13486">
          <cell r="H13486" t="str">
            <v>11151103800000017638808</v>
          </cell>
          <cell r="I13486">
            <v>87000</v>
          </cell>
        </row>
        <row r="13487">
          <cell r="H13487" t="str">
            <v>11151103800000017641625</v>
          </cell>
          <cell r="I13487">
            <v>87000</v>
          </cell>
        </row>
        <row r="13488">
          <cell r="H13488" t="str">
            <v>11151103800000017701412</v>
          </cell>
          <cell r="I13488">
            <v>133000</v>
          </cell>
        </row>
        <row r="13489">
          <cell r="H13489" t="str">
            <v>11151103800000026593030</v>
          </cell>
          <cell r="I13489">
            <v>26600</v>
          </cell>
        </row>
        <row r="13490">
          <cell r="H13490" t="str">
            <v>11151103800000026648703</v>
          </cell>
          <cell r="I13490">
            <v>87000</v>
          </cell>
        </row>
        <row r="13491">
          <cell r="H13491" t="str">
            <v>11151103800000031936829</v>
          </cell>
          <cell r="I13491">
            <v>87000</v>
          </cell>
        </row>
        <row r="13492">
          <cell r="H13492" t="str">
            <v>11151103800000094368828</v>
          </cell>
          <cell r="I13492">
            <v>87000</v>
          </cell>
        </row>
        <row r="13493">
          <cell r="H13493" t="str">
            <v>11151103800008000126454</v>
          </cell>
          <cell r="I13493">
            <v>135000</v>
          </cell>
        </row>
        <row r="13494">
          <cell r="H13494" t="str">
            <v>11151103800008300527628</v>
          </cell>
          <cell r="I13494">
            <v>14650</v>
          </cell>
        </row>
        <row r="13495">
          <cell r="H13495" t="str">
            <v>11151103800008911000249</v>
          </cell>
          <cell r="I13495">
            <v>9850</v>
          </cell>
        </row>
        <row r="13496">
          <cell r="H13496" t="str">
            <v>11151103800009509300140</v>
          </cell>
          <cell r="I13496">
            <v>87000</v>
          </cell>
        </row>
        <row r="13497">
          <cell r="H13497" t="str">
            <v>11151103800095021212025</v>
          </cell>
          <cell r="I13497">
            <v>87000</v>
          </cell>
        </row>
        <row r="13498">
          <cell r="H13498" t="str">
            <v>11251103800000012188305</v>
          </cell>
          <cell r="I13498">
            <v>40000</v>
          </cell>
        </row>
        <row r="13499">
          <cell r="H13499" t="str">
            <v>11251103800000016652428</v>
          </cell>
          <cell r="I13499">
            <v>9150</v>
          </cell>
        </row>
        <row r="13500">
          <cell r="H13500" t="str">
            <v>11251103800000055062367</v>
          </cell>
          <cell r="I13500">
            <v>15350</v>
          </cell>
        </row>
        <row r="13501">
          <cell r="H13501" t="str">
            <v>11251103800000079350437</v>
          </cell>
          <cell r="I13501">
            <v>80500</v>
          </cell>
        </row>
        <row r="13502">
          <cell r="H13502" t="str">
            <v>11251103800008911006739</v>
          </cell>
          <cell r="I13502">
            <v>207500</v>
          </cell>
        </row>
        <row r="13503">
          <cell r="H13503" t="str">
            <v>11251103800008911800147</v>
          </cell>
          <cell r="I13503">
            <v>55000</v>
          </cell>
        </row>
        <row r="13504">
          <cell r="H13504" t="str">
            <v>11351103800000004895119</v>
          </cell>
          <cell r="I13504">
            <v>90000</v>
          </cell>
        </row>
        <row r="13505">
          <cell r="H13505" t="str">
            <v>11351103800000004896164</v>
          </cell>
          <cell r="I13505">
            <v>30000</v>
          </cell>
        </row>
        <row r="13506">
          <cell r="H13506" t="str">
            <v>11351103800000004896451</v>
          </cell>
          <cell r="I13506">
            <v>50000</v>
          </cell>
        </row>
        <row r="13507">
          <cell r="H13507" t="str">
            <v>11351103800000004914115</v>
          </cell>
          <cell r="I13507">
            <v>30000</v>
          </cell>
        </row>
        <row r="13508">
          <cell r="H13508" t="str">
            <v>11351103800000012269612</v>
          </cell>
          <cell r="I13508">
            <v>162000</v>
          </cell>
        </row>
        <row r="13509">
          <cell r="H13509" t="str">
            <v>11351103800000014216913</v>
          </cell>
          <cell r="I13509">
            <v>40500</v>
          </cell>
        </row>
        <row r="13510">
          <cell r="H13510" t="str">
            <v>11351103800000026471513</v>
          </cell>
          <cell r="I13510">
            <v>15000</v>
          </cell>
        </row>
        <row r="13511">
          <cell r="H13511" t="str">
            <v>11451103800000012193286</v>
          </cell>
          <cell r="I13511">
            <v>40000</v>
          </cell>
        </row>
        <row r="13512">
          <cell r="H13512" t="str">
            <v>11451103800000055163167</v>
          </cell>
          <cell r="I13512">
            <v>15000</v>
          </cell>
        </row>
        <row r="13513">
          <cell r="H13513" t="str">
            <v>11451103800008130113294</v>
          </cell>
          <cell r="I13513">
            <v>132500</v>
          </cell>
        </row>
        <row r="13514">
          <cell r="H13514" t="str">
            <v>11451103800009001880335</v>
          </cell>
          <cell r="I13514">
            <v>60300</v>
          </cell>
        </row>
        <row r="13515">
          <cell r="H13515" t="str">
            <v>68551103800000012106811</v>
          </cell>
          <cell r="I13515">
            <v>263500</v>
          </cell>
        </row>
        <row r="13516">
          <cell r="H13516" t="str">
            <v>68551103800000012119834</v>
          </cell>
          <cell r="I13516">
            <v>2850000</v>
          </cell>
        </row>
        <row r="13517">
          <cell r="H13517" t="str">
            <v>68551103800000012227291</v>
          </cell>
          <cell r="I13517">
            <v>112000</v>
          </cell>
        </row>
        <row r="13518">
          <cell r="H13518" t="str">
            <v>68551103800000026557517</v>
          </cell>
          <cell r="I13518">
            <v>614000</v>
          </cell>
        </row>
        <row r="13519">
          <cell r="H13519" t="str">
            <v>68551103800000036145279</v>
          </cell>
          <cell r="I13519">
            <v>60000</v>
          </cell>
        </row>
        <row r="13520">
          <cell r="H13520" t="str">
            <v>68551103800000036159065</v>
          </cell>
          <cell r="I13520">
            <v>151500</v>
          </cell>
        </row>
        <row r="13521">
          <cell r="H13521" t="str">
            <v>68551103800000036163851</v>
          </cell>
          <cell r="I13521">
            <v>108000</v>
          </cell>
        </row>
        <row r="13522">
          <cell r="H13522" t="str">
            <v>68551103800000036182256</v>
          </cell>
          <cell r="I13522">
            <v>2268000</v>
          </cell>
        </row>
        <row r="13523">
          <cell r="H13523" t="str">
            <v>68551103800000036273567</v>
          </cell>
          <cell r="I13523">
            <v>105764</v>
          </cell>
        </row>
        <row r="13524">
          <cell r="H13524" t="str">
            <v>68551103800000049760819</v>
          </cell>
          <cell r="I13524">
            <v>21600</v>
          </cell>
        </row>
        <row r="13525">
          <cell r="H13525" t="str">
            <v>68551103800000055150746</v>
          </cell>
          <cell r="I13525">
            <v>108000</v>
          </cell>
        </row>
        <row r="13526">
          <cell r="H13526" t="str">
            <v>68551103800000079562648</v>
          </cell>
          <cell r="I13526">
            <v>4083546</v>
          </cell>
        </row>
        <row r="13527">
          <cell r="H13527" t="str">
            <v>68551103800008130088651</v>
          </cell>
          <cell r="I13527">
            <v>7000</v>
          </cell>
        </row>
        <row r="13528">
          <cell r="H13528" t="str">
            <v>68551103800008130115079</v>
          </cell>
          <cell r="I13528">
            <v>18000</v>
          </cell>
        </row>
        <row r="13529">
          <cell r="H13529" t="str">
            <v>68551103800008911017115</v>
          </cell>
          <cell r="I13529">
            <v>4227877</v>
          </cell>
        </row>
        <row r="13530">
          <cell r="H13530" t="str">
            <v>68551103800009000884346</v>
          </cell>
          <cell r="I13530">
            <v>279340</v>
          </cell>
        </row>
        <row r="13531">
          <cell r="H13531" t="str">
            <v>685511040</v>
          </cell>
          <cell r="I13531">
            <v>33277026</v>
          </cell>
        </row>
        <row r="13532">
          <cell r="H13532" t="str">
            <v>6855110400500000001677185</v>
          </cell>
          <cell r="I13532">
            <v>692000</v>
          </cell>
        </row>
        <row r="13533">
          <cell r="H13533" t="str">
            <v>6855110400500000004172424</v>
          </cell>
          <cell r="I13533">
            <v>692000</v>
          </cell>
        </row>
        <row r="13534">
          <cell r="H13534" t="str">
            <v>6855110400500000004723067</v>
          </cell>
          <cell r="I13534">
            <v>692000</v>
          </cell>
        </row>
        <row r="13535">
          <cell r="H13535" t="str">
            <v>6855110400500000004935525</v>
          </cell>
          <cell r="I13535">
            <v>692000</v>
          </cell>
        </row>
        <row r="13536">
          <cell r="H13536" t="str">
            <v>6855110400500000006615777</v>
          </cell>
          <cell r="I13536">
            <v>692000</v>
          </cell>
        </row>
        <row r="13537">
          <cell r="H13537" t="str">
            <v>6855110400500000006764748</v>
          </cell>
          <cell r="I13537">
            <v>692000</v>
          </cell>
        </row>
        <row r="13538">
          <cell r="H13538" t="str">
            <v>6855110400500000012106811</v>
          </cell>
          <cell r="I13538">
            <v>692000</v>
          </cell>
        </row>
        <row r="13539">
          <cell r="H13539" t="str">
            <v>6855110400500000012122497</v>
          </cell>
          <cell r="I13539">
            <v>461000</v>
          </cell>
        </row>
        <row r="13540">
          <cell r="H13540" t="str">
            <v>6855110400500000012135822</v>
          </cell>
          <cell r="I13540">
            <v>692000</v>
          </cell>
        </row>
        <row r="13541">
          <cell r="H13541" t="str">
            <v>6855110400500000017628730</v>
          </cell>
          <cell r="I13541">
            <v>692000</v>
          </cell>
        </row>
        <row r="13542">
          <cell r="H13542" t="str">
            <v>6855110400500000083115334</v>
          </cell>
          <cell r="I13542">
            <v>692000</v>
          </cell>
        </row>
        <row r="13543">
          <cell r="H13543" t="str">
            <v>6855110401000008911006739</v>
          </cell>
          <cell r="I13543">
            <v>8307000</v>
          </cell>
        </row>
        <row r="13544">
          <cell r="H13544" t="str">
            <v>6855110402000000001677185</v>
          </cell>
          <cell r="I13544">
            <v>36000</v>
          </cell>
        </row>
        <row r="13545">
          <cell r="H13545" t="str">
            <v>6855110402000000004172424</v>
          </cell>
          <cell r="I13545">
            <v>36000</v>
          </cell>
        </row>
        <row r="13546">
          <cell r="H13546" t="str">
            <v>6855110402000000004723067</v>
          </cell>
          <cell r="I13546">
            <v>255000</v>
          </cell>
        </row>
        <row r="13547">
          <cell r="H13547" t="str">
            <v>6855110402000000004935525</v>
          </cell>
          <cell r="I13547">
            <v>222000</v>
          </cell>
        </row>
        <row r="13548">
          <cell r="H13548" t="str">
            <v>6855110402000000006615777</v>
          </cell>
          <cell r="I13548">
            <v>36000</v>
          </cell>
        </row>
        <row r="13549">
          <cell r="H13549" t="str">
            <v>6855110402000000006764748</v>
          </cell>
          <cell r="I13549">
            <v>46500</v>
          </cell>
        </row>
        <row r="13550">
          <cell r="H13550" t="str">
            <v>6855110402000000012106811</v>
          </cell>
          <cell r="I13550">
            <v>74000</v>
          </cell>
        </row>
        <row r="13551">
          <cell r="H13551" t="str">
            <v>6855110402000000012117297</v>
          </cell>
          <cell r="I13551">
            <v>27000</v>
          </cell>
        </row>
        <row r="13552">
          <cell r="H13552" t="str">
            <v>6855110402000000012122497</v>
          </cell>
          <cell r="I13552">
            <v>27000</v>
          </cell>
        </row>
        <row r="13553">
          <cell r="H13553" t="str">
            <v>6855110402000000012135822</v>
          </cell>
          <cell r="I13553">
            <v>212000</v>
          </cell>
        </row>
        <row r="13554">
          <cell r="H13554" t="str">
            <v>6855110402000000017628730</v>
          </cell>
          <cell r="I13554">
            <v>228000</v>
          </cell>
        </row>
        <row r="13555">
          <cell r="H13555" t="str">
            <v>6855110402000000083115334</v>
          </cell>
          <cell r="I13555">
            <v>94000</v>
          </cell>
        </row>
        <row r="13556">
          <cell r="H13556" t="str">
            <v>6855110402000009001160874</v>
          </cell>
          <cell r="I13556">
            <v>255260</v>
          </cell>
        </row>
        <row r="13557">
          <cell r="H13557" t="str">
            <v>6855110402500000004723067</v>
          </cell>
          <cell r="I13557">
            <v>263000</v>
          </cell>
        </row>
        <row r="13558">
          <cell r="H13558" t="str">
            <v>6855110402500000004935525</v>
          </cell>
          <cell r="I13558">
            <v>222000</v>
          </cell>
        </row>
        <row r="13559">
          <cell r="H13559" t="str">
            <v>6855110402500000012106811</v>
          </cell>
          <cell r="I13559">
            <v>203000</v>
          </cell>
        </row>
        <row r="13560">
          <cell r="H13560" t="str">
            <v>6855110402500000012135822</v>
          </cell>
          <cell r="I13560">
            <v>220000</v>
          </cell>
        </row>
        <row r="13561">
          <cell r="H13561" t="str">
            <v>6855110402500000017628730</v>
          </cell>
          <cell r="I13561">
            <v>220000</v>
          </cell>
        </row>
        <row r="13562">
          <cell r="H13562" t="str">
            <v>6855110402500000083115334</v>
          </cell>
          <cell r="I13562">
            <v>92000</v>
          </cell>
        </row>
        <row r="13563">
          <cell r="H13563" t="str">
            <v>6855110403000000012117297</v>
          </cell>
          <cell r="I13563">
            <v>692000</v>
          </cell>
        </row>
        <row r="13564">
          <cell r="H13564" t="str">
            <v>6855110403000000012117612</v>
          </cell>
          <cell r="I13564">
            <v>692000</v>
          </cell>
        </row>
        <row r="13565">
          <cell r="H13565" t="str">
            <v>6855110403000000012121263</v>
          </cell>
          <cell r="I13565">
            <v>692000</v>
          </cell>
        </row>
        <row r="13566">
          <cell r="H13566" t="str">
            <v>6855110403000000017641625</v>
          </cell>
          <cell r="I13566">
            <v>692000</v>
          </cell>
        </row>
        <row r="13567">
          <cell r="H13567" t="str">
            <v>6855110403000000036173939</v>
          </cell>
          <cell r="I13567">
            <v>692000</v>
          </cell>
        </row>
        <row r="13568">
          <cell r="H13568" t="str">
            <v>6855110403000000036277056</v>
          </cell>
          <cell r="I13568">
            <v>692000</v>
          </cell>
        </row>
        <row r="13569">
          <cell r="H13569" t="str">
            <v>6855110403000008605033701</v>
          </cell>
          <cell r="I13569">
            <v>2845070</v>
          </cell>
        </row>
        <row r="13570">
          <cell r="H13570" t="str">
            <v>6855110403500008911006739</v>
          </cell>
          <cell r="I13570">
            <v>4155000</v>
          </cell>
        </row>
        <row r="13571">
          <cell r="H13571" t="str">
            <v>6855110404500000012117297</v>
          </cell>
          <cell r="I13571">
            <v>36000</v>
          </cell>
        </row>
        <row r="13572">
          <cell r="H13572" t="str">
            <v>6855110404500000012117612</v>
          </cell>
          <cell r="I13572">
            <v>36000</v>
          </cell>
        </row>
        <row r="13573">
          <cell r="H13573" t="str">
            <v>6855110404500000012121263</v>
          </cell>
          <cell r="I13573">
            <v>102000</v>
          </cell>
        </row>
        <row r="13574">
          <cell r="H13574" t="str">
            <v>6855110404500000017641625</v>
          </cell>
          <cell r="I13574">
            <v>281000</v>
          </cell>
        </row>
        <row r="13575">
          <cell r="H13575" t="str">
            <v>6855110404500000036173939</v>
          </cell>
          <cell r="I13575">
            <v>36000</v>
          </cell>
        </row>
        <row r="13576">
          <cell r="H13576" t="str">
            <v>6855110404500000036277056</v>
          </cell>
          <cell r="I13576">
            <v>274000</v>
          </cell>
        </row>
        <row r="13577">
          <cell r="H13577" t="str">
            <v>6855110405000000012121263</v>
          </cell>
          <cell r="I13577">
            <v>9500</v>
          </cell>
        </row>
        <row r="13578">
          <cell r="H13578" t="str">
            <v>6855110405000000017641625</v>
          </cell>
          <cell r="I13578">
            <v>220000</v>
          </cell>
        </row>
        <row r="13579">
          <cell r="H13579" t="str">
            <v>6855110405000000036277056</v>
          </cell>
          <cell r="I13579">
            <v>277000</v>
          </cell>
        </row>
        <row r="13580">
          <cell r="H13580" t="str">
            <v>6855110409500000002913770</v>
          </cell>
          <cell r="I13580">
            <v>100100</v>
          </cell>
        </row>
        <row r="13581">
          <cell r="H13581" t="str">
            <v>6855110409500000006764748</v>
          </cell>
          <cell r="I13581">
            <v>33000</v>
          </cell>
        </row>
        <row r="13582">
          <cell r="H13582" t="str">
            <v>6855110409500000012115767</v>
          </cell>
          <cell r="I13582">
            <v>204120</v>
          </cell>
        </row>
        <row r="13583">
          <cell r="H13583" t="str">
            <v>6855110409500000012121263</v>
          </cell>
          <cell r="I13583">
            <v>40000</v>
          </cell>
        </row>
        <row r="13584">
          <cell r="H13584" t="str">
            <v>6855110409500000019250192</v>
          </cell>
          <cell r="I13584">
            <v>665500</v>
          </cell>
        </row>
        <row r="13585">
          <cell r="H13585" t="str">
            <v>6855110409500000026557517</v>
          </cell>
          <cell r="I13585">
            <v>744000</v>
          </cell>
        </row>
        <row r="13586">
          <cell r="H13586" t="str">
            <v>6855110409500000026606579</v>
          </cell>
          <cell r="I13586">
            <v>120960</v>
          </cell>
        </row>
        <row r="13587">
          <cell r="H13587" t="str">
            <v>6855110409500000036067487</v>
          </cell>
          <cell r="I13587">
            <v>222586</v>
          </cell>
        </row>
        <row r="13588">
          <cell r="H13588" t="str">
            <v>6855110409500000036170119</v>
          </cell>
          <cell r="I13588">
            <v>139860</v>
          </cell>
        </row>
        <row r="13589">
          <cell r="H13589" t="str">
            <v>6855110409500000040757307</v>
          </cell>
          <cell r="I13589">
            <v>52200</v>
          </cell>
        </row>
        <row r="13590">
          <cell r="H13590" t="str">
            <v>6855110409500000055162087</v>
          </cell>
          <cell r="I13590">
            <v>35000</v>
          </cell>
        </row>
        <row r="13591">
          <cell r="H13591" t="str">
            <v>6855110409500000083115334</v>
          </cell>
          <cell r="I13591">
            <v>28500</v>
          </cell>
        </row>
        <row r="13592">
          <cell r="H13592" t="str">
            <v>6855110409500008911000249</v>
          </cell>
          <cell r="I13592">
            <v>10870</v>
          </cell>
        </row>
        <row r="13593">
          <cell r="H13593" t="str">
            <v>685511042</v>
          </cell>
          <cell r="I13593">
            <v>13960000</v>
          </cell>
        </row>
        <row r="13594">
          <cell r="H13594" t="str">
            <v>6855110420500000004869968</v>
          </cell>
          <cell r="I13594">
            <v>346000</v>
          </cell>
        </row>
        <row r="13595">
          <cell r="H13595" t="str">
            <v>6855110420500000012101675</v>
          </cell>
          <cell r="I13595">
            <v>346000</v>
          </cell>
        </row>
        <row r="13596">
          <cell r="H13596" t="str">
            <v>6855110420500000012121267</v>
          </cell>
          <cell r="I13596">
            <v>346000</v>
          </cell>
        </row>
        <row r="13597">
          <cell r="H13597" t="str">
            <v>6855110420500000012223597</v>
          </cell>
          <cell r="I13597">
            <v>346000</v>
          </cell>
        </row>
        <row r="13598">
          <cell r="H13598" t="str">
            <v>6855110420500000012226894</v>
          </cell>
          <cell r="I13598">
            <v>346000</v>
          </cell>
        </row>
        <row r="13599">
          <cell r="H13599" t="str">
            <v>6855110420500000019121425</v>
          </cell>
          <cell r="I13599">
            <v>346000</v>
          </cell>
        </row>
        <row r="13600">
          <cell r="H13600" t="str">
            <v>6855110420500000026491861</v>
          </cell>
          <cell r="I13600">
            <v>346000</v>
          </cell>
        </row>
        <row r="13601">
          <cell r="H13601" t="str">
            <v>6855110420500000026574528</v>
          </cell>
          <cell r="I13601">
            <v>346000</v>
          </cell>
        </row>
        <row r="13602">
          <cell r="H13602" t="str">
            <v>6855110420500000028813964</v>
          </cell>
          <cell r="I13602">
            <v>346000</v>
          </cell>
        </row>
        <row r="13603">
          <cell r="H13603" t="str">
            <v>6855110420500000031936829</v>
          </cell>
          <cell r="I13603">
            <v>346000</v>
          </cell>
        </row>
        <row r="13604">
          <cell r="H13604" t="str">
            <v>6855110420500000036149037</v>
          </cell>
          <cell r="I13604">
            <v>346000</v>
          </cell>
        </row>
        <row r="13605">
          <cell r="H13605" t="str">
            <v>6855110420500000036151023</v>
          </cell>
          <cell r="I13605">
            <v>346000</v>
          </cell>
        </row>
        <row r="13606">
          <cell r="H13606" t="str">
            <v>6855110420500000036157523</v>
          </cell>
          <cell r="I13606">
            <v>346000</v>
          </cell>
        </row>
        <row r="13607">
          <cell r="H13607" t="str">
            <v>6855110420500000036171913</v>
          </cell>
          <cell r="I13607">
            <v>346000</v>
          </cell>
        </row>
        <row r="13608">
          <cell r="H13608" t="str">
            <v>6855110420500000036176230</v>
          </cell>
          <cell r="I13608">
            <v>346000</v>
          </cell>
        </row>
        <row r="13609">
          <cell r="H13609" t="str">
            <v>6855110421000008911006739</v>
          </cell>
          <cell r="I13609">
            <v>7269000</v>
          </cell>
        </row>
        <row r="13610">
          <cell r="H13610" t="str">
            <v>6855110422000000004172424</v>
          </cell>
          <cell r="I13610">
            <v>9000</v>
          </cell>
        </row>
        <row r="13611">
          <cell r="H13611" t="str">
            <v>6855110422000000004869968</v>
          </cell>
          <cell r="I13611">
            <v>18000</v>
          </cell>
        </row>
        <row r="13612">
          <cell r="H13612" t="str">
            <v>6855110422000000006764748</v>
          </cell>
          <cell r="I13612">
            <v>13000</v>
          </cell>
        </row>
        <row r="13613">
          <cell r="H13613" t="str">
            <v>6855110422000000012106811</v>
          </cell>
          <cell r="I13613">
            <v>9000</v>
          </cell>
        </row>
        <row r="13614">
          <cell r="H13614" t="str">
            <v>6855110422000000012121267</v>
          </cell>
          <cell r="I13614">
            <v>18000</v>
          </cell>
        </row>
        <row r="13615">
          <cell r="H13615" t="str">
            <v>6855110422000000012122497</v>
          </cell>
          <cell r="I13615">
            <v>27000</v>
          </cell>
        </row>
        <row r="13616">
          <cell r="H13616" t="str">
            <v>6855110422000000012198038</v>
          </cell>
          <cell r="I13616">
            <v>15000</v>
          </cell>
        </row>
        <row r="13617">
          <cell r="H13617" t="str">
            <v>6855110422000000012226894</v>
          </cell>
          <cell r="I13617">
            <v>222000</v>
          </cell>
        </row>
        <row r="13618">
          <cell r="H13618" t="str">
            <v>6855110422000000017628730</v>
          </cell>
          <cell r="I13618">
            <v>68000</v>
          </cell>
        </row>
        <row r="13619">
          <cell r="H13619" t="str">
            <v>6855110422000000019121425</v>
          </cell>
          <cell r="I13619">
            <v>18000</v>
          </cell>
        </row>
        <row r="13620">
          <cell r="H13620" t="str">
            <v>6855110422000000026491861</v>
          </cell>
          <cell r="I13620">
            <v>36000</v>
          </cell>
        </row>
        <row r="13621">
          <cell r="H13621" t="str">
            <v>6855110422000000028813964</v>
          </cell>
          <cell r="I13621">
            <v>36000</v>
          </cell>
        </row>
        <row r="13622">
          <cell r="H13622" t="str">
            <v>6855110422000000031936829</v>
          </cell>
          <cell r="I13622">
            <v>148000</v>
          </cell>
        </row>
        <row r="13623">
          <cell r="H13623" t="str">
            <v>6855110422000000036157523</v>
          </cell>
          <cell r="I13623">
            <v>9000</v>
          </cell>
        </row>
        <row r="13624">
          <cell r="H13624" t="str">
            <v>6855110422000000036171913</v>
          </cell>
          <cell r="I13624">
            <v>36000</v>
          </cell>
        </row>
        <row r="13625">
          <cell r="H13625" t="str">
            <v>6855110422000000036176230</v>
          </cell>
          <cell r="I13625">
            <v>18000</v>
          </cell>
        </row>
        <row r="13626">
          <cell r="H13626" t="str">
            <v>6855110422500000012226894</v>
          </cell>
          <cell r="I13626">
            <v>222000</v>
          </cell>
        </row>
        <row r="13627">
          <cell r="H13627" t="str">
            <v>6855110422500000017628730</v>
          </cell>
          <cell r="I13627">
            <v>55000</v>
          </cell>
        </row>
        <row r="13628">
          <cell r="H13628" t="str">
            <v>6855110422500000031936829</v>
          </cell>
          <cell r="I13628">
            <v>110000</v>
          </cell>
        </row>
        <row r="13629">
          <cell r="H13629" t="str">
            <v>6855110429500000002913770</v>
          </cell>
          <cell r="I13629">
            <v>30700</v>
          </cell>
        </row>
        <row r="13630">
          <cell r="H13630" t="str">
            <v>6855110429500000006764748</v>
          </cell>
          <cell r="I13630">
            <v>14000</v>
          </cell>
        </row>
        <row r="13631">
          <cell r="H13631" t="str">
            <v>6855110429500000017628730</v>
          </cell>
          <cell r="I13631">
            <v>18000</v>
          </cell>
        </row>
        <row r="13632">
          <cell r="H13632" t="str">
            <v>6855110429500000026557517</v>
          </cell>
          <cell r="I13632">
            <v>62000</v>
          </cell>
        </row>
        <row r="13633">
          <cell r="H13633" t="str">
            <v>6855110429500000036067487</v>
          </cell>
          <cell r="I13633">
            <v>72500</v>
          </cell>
        </row>
        <row r="13634">
          <cell r="H13634" t="str">
            <v>6855110429500000036163851</v>
          </cell>
          <cell r="I13634">
            <v>100000</v>
          </cell>
        </row>
        <row r="13635">
          <cell r="H13635" t="str">
            <v>6855110429500000055162087</v>
          </cell>
          <cell r="I13635">
            <v>67000</v>
          </cell>
        </row>
        <row r="13636">
          <cell r="H13636" t="str">
            <v>6855110429500008160071136</v>
          </cell>
          <cell r="I13636">
            <v>49800</v>
          </cell>
        </row>
        <row r="13637">
          <cell r="H13637" t="str">
            <v>10351104400000012144398</v>
          </cell>
          <cell r="I13637">
            <v>20000</v>
          </cell>
        </row>
        <row r="13638">
          <cell r="H13638" t="str">
            <v>10351104400000012236484</v>
          </cell>
          <cell r="I13638">
            <v>20000</v>
          </cell>
        </row>
        <row r="13639">
          <cell r="H13639" t="str">
            <v>10351104400000026564714</v>
          </cell>
          <cell r="I13639">
            <v>20000</v>
          </cell>
        </row>
        <row r="13640">
          <cell r="H13640" t="str">
            <v>10551104400000036382340</v>
          </cell>
          <cell r="I13640">
            <v>140500</v>
          </cell>
        </row>
        <row r="13641">
          <cell r="H13641" t="str">
            <v>10551104400000036382466</v>
          </cell>
          <cell r="I13641">
            <v>69000</v>
          </cell>
        </row>
        <row r="13642">
          <cell r="H13642" t="str">
            <v>10551104400001081393268</v>
          </cell>
          <cell r="I13642">
            <v>69000</v>
          </cell>
        </row>
        <row r="13643">
          <cell r="H13643" t="str">
            <v>10751104400000036164906</v>
          </cell>
          <cell r="I13643">
            <v>144500</v>
          </cell>
        </row>
        <row r="13644">
          <cell r="H13644" t="str">
            <v>10751104400000036303056</v>
          </cell>
          <cell r="I13644">
            <v>30500</v>
          </cell>
        </row>
        <row r="13645">
          <cell r="H13645" t="str">
            <v>10851104400000063326263</v>
          </cell>
          <cell r="I13645">
            <v>44000</v>
          </cell>
        </row>
        <row r="13646">
          <cell r="H13646" t="str">
            <v>11151104400000026648703</v>
          </cell>
          <cell r="I13646">
            <v>216500</v>
          </cell>
        </row>
        <row r="13647">
          <cell r="H13647" t="str">
            <v>11151104400001117487383</v>
          </cell>
          <cell r="I13647">
            <v>93000</v>
          </cell>
        </row>
        <row r="13648">
          <cell r="H13648" t="str">
            <v>11151104400001117508006</v>
          </cell>
          <cell r="I13648">
            <v>93000</v>
          </cell>
        </row>
        <row r="13649">
          <cell r="H13649" t="str">
            <v>11251104400000012197505</v>
          </cell>
          <cell r="I13649">
            <v>231000</v>
          </cell>
        </row>
        <row r="13650">
          <cell r="H13650" t="str">
            <v>11351104400000012269612</v>
          </cell>
          <cell r="I13650">
            <v>50000</v>
          </cell>
        </row>
        <row r="13651">
          <cell r="H13651" t="str">
            <v>68551104400000036067487</v>
          </cell>
          <cell r="I13651">
            <v>206400</v>
          </cell>
        </row>
        <row r="13652">
          <cell r="H13652" t="str">
            <v>68551104400000036163851</v>
          </cell>
          <cell r="I13652">
            <v>27500</v>
          </cell>
        </row>
        <row r="13653">
          <cell r="H13653" t="str">
            <v>68551104400000040757307</v>
          </cell>
          <cell r="I13653">
            <v>411104</v>
          </cell>
        </row>
        <row r="13654">
          <cell r="H13654" t="str">
            <v>68551104400000049760819</v>
          </cell>
          <cell r="I13654">
            <v>161500</v>
          </cell>
        </row>
        <row r="13655">
          <cell r="H13655" t="str">
            <v>68551104400000055162087</v>
          </cell>
          <cell r="I13655">
            <v>97200</v>
          </cell>
        </row>
        <row r="13656">
          <cell r="H13656" t="str">
            <v>68551104400008110206884</v>
          </cell>
          <cell r="I13656">
            <v>98350</v>
          </cell>
        </row>
        <row r="13657">
          <cell r="H13657" t="str">
            <v>68551104400008911000249</v>
          </cell>
          <cell r="I13657">
            <v>64870</v>
          </cell>
        </row>
        <row r="13658">
          <cell r="H13658" t="str">
            <v>101511046</v>
          </cell>
          <cell r="I13658">
            <v>77000</v>
          </cell>
        </row>
        <row r="13659">
          <cell r="H13659" t="str">
            <v>102511046</v>
          </cell>
          <cell r="I13659">
            <v>77000</v>
          </cell>
        </row>
        <row r="13660">
          <cell r="H13660" t="str">
            <v>103511046</v>
          </cell>
          <cell r="I13660">
            <v>77000</v>
          </cell>
        </row>
        <row r="13661">
          <cell r="H13661" t="str">
            <v>104511046</v>
          </cell>
          <cell r="I13661">
            <v>77000</v>
          </cell>
        </row>
        <row r="13662">
          <cell r="H13662" t="str">
            <v>105511046</v>
          </cell>
          <cell r="I13662">
            <v>77000</v>
          </cell>
        </row>
        <row r="13663">
          <cell r="H13663" t="str">
            <v>107511046</v>
          </cell>
          <cell r="I13663">
            <v>77000</v>
          </cell>
        </row>
        <row r="13664">
          <cell r="H13664" t="str">
            <v>108511046</v>
          </cell>
          <cell r="I13664">
            <v>77000</v>
          </cell>
        </row>
        <row r="13665">
          <cell r="H13665" t="str">
            <v>109511046</v>
          </cell>
          <cell r="I13665">
            <v>77000</v>
          </cell>
        </row>
        <row r="13666">
          <cell r="H13666" t="str">
            <v>110511046</v>
          </cell>
          <cell r="I13666">
            <v>77000</v>
          </cell>
        </row>
        <row r="13667">
          <cell r="H13667" t="str">
            <v>112511046</v>
          </cell>
          <cell r="I13667">
            <v>77000</v>
          </cell>
        </row>
        <row r="13668">
          <cell r="H13668" t="str">
            <v>113511046</v>
          </cell>
          <cell r="I13668">
            <v>77000</v>
          </cell>
        </row>
        <row r="13669">
          <cell r="H13669" t="str">
            <v>114511046</v>
          </cell>
          <cell r="I13669">
            <v>77000</v>
          </cell>
        </row>
        <row r="13670">
          <cell r="H13670" t="str">
            <v>685511046</v>
          </cell>
          <cell r="I13670">
            <v>464489</v>
          </cell>
        </row>
        <row r="13671">
          <cell r="H13671" t="str">
            <v>1015110461000008911800004</v>
          </cell>
          <cell r="I13671">
            <v>77000</v>
          </cell>
        </row>
        <row r="13672">
          <cell r="H13672" t="str">
            <v>1025110461000008911800004</v>
          </cell>
          <cell r="I13672">
            <v>77000</v>
          </cell>
        </row>
        <row r="13673">
          <cell r="H13673" t="str">
            <v>1035110461000008911800004</v>
          </cell>
          <cell r="I13673">
            <v>77000</v>
          </cell>
        </row>
        <row r="13674">
          <cell r="H13674" t="str">
            <v>1045110461000008911800004</v>
          </cell>
          <cell r="I13674">
            <v>77000</v>
          </cell>
        </row>
        <row r="13675">
          <cell r="H13675" t="str">
            <v>1055110461000008911800004</v>
          </cell>
          <cell r="I13675">
            <v>77000</v>
          </cell>
        </row>
        <row r="13676">
          <cell r="H13676" t="str">
            <v>1075110461000008911800004</v>
          </cell>
          <cell r="I13676">
            <v>77000</v>
          </cell>
        </row>
        <row r="13677">
          <cell r="H13677" t="str">
            <v>1085110461000008911800004</v>
          </cell>
          <cell r="I13677">
            <v>77000</v>
          </cell>
        </row>
        <row r="13678">
          <cell r="H13678" t="str">
            <v>1095110461000008911800004</v>
          </cell>
          <cell r="I13678">
            <v>77000</v>
          </cell>
        </row>
        <row r="13679">
          <cell r="H13679" t="str">
            <v>1105110461000008911800004</v>
          </cell>
          <cell r="I13679">
            <v>77000</v>
          </cell>
        </row>
        <row r="13680">
          <cell r="H13680" t="str">
            <v>1125110461000008911800004</v>
          </cell>
          <cell r="I13680">
            <v>77000</v>
          </cell>
        </row>
        <row r="13681">
          <cell r="H13681" t="str">
            <v>1135110461000008911800004</v>
          </cell>
          <cell r="I13681">
            <v>77000</v>
          </cell>
        </row>
        <row r="13682">
          <cell r="H13682" t="str">
            <v>1145110461000008911800004</v>
          </cell>
          <cell r="I13682">
            <v>77000</v>
          </cell>
        </row>
        <row r="13683">
          <cell r="H13683" t="str">
            <v>6855110462000000012227291</v>
          </cell>
          <cell r="I13683">
            <v>3900</v>
          </cell>
        </row>
        <row r="13684">
          <cell r="H13684" t="str">
            <v>6855110462000000017096007</v>
          </cell>
          <cell r="I13684">
            <v>118192</v>
          </cell>
        </row>
        <row r="13685">
          <cell r="H13685" t="str">
            <v>6855110462000000019069087</v>
          </cell>
          <cell r="I13685">
            <v>3897</v>
          </cell>
        </row>
        <row r="13686">
          <cell r="H13686" t="str">
            <v>6855110462000008001199919</v>
          </cell>
          <cell r="I13686">
            <v>7000</v>
          </cell>
        </row>
        <row r="13687">
          <cell r="H13687" t="str">
            <v>6855110462000008605123303</v>
          </cell>
          <cell r="I13687">
            <v>1100</v>
          </cell>
        </row>
        <row r="13688">
          <cell r="H13688" t="str">
            <v>6855110462000008911800004</v>
          </cell>
          <cell r="I13688">
            <v>318400</v>
          </cell>
        </row>
        <row r="13689">
          <cell r="H13689" t="str">
            <v>6855110462000008911800091</v>
          </cell>
          <cell r="I13689">
            <v>12000</v>
          </cell>
        </row>
        <row r="13690">
          <cell r="H13690" t="str">
            <v>68551105000000012092154</v>
          </cell>
          <cell r="I13690">
            <v>76760</v>
          </cell>
        </row>
        <row r="13691">
          <cell r="H13691" t="str">
            <v>102511052</v>
          </cell>
          <cell r="I13691">
            <v>773500</v>
          </cell>
        </row>
        <row r="13692">
          <cell r="H13692" t="str">
            <v>103511052</v>
          </cell>
          <cell r="I13692">
            <v>28000</v>
          </cell>
        </row>
        <row r="13693">
          <cell r="H13693" t="str">
            <v>105511052</v>
          </cell>
          <cell r="I13693">
            <v>244000</v>
          </cell>
        </row>
        <row r="13694">
          <cell r="H13694" t="str">
            <v>109511052</v>
          </cell>
          <cell r="I13694">
            <v>144000</v>
          </cell>
        </row>
        <row r="13695">
          <cell r="H13695" t="str">
            <v>111511052</v>
          </cell>
          <cell r="I13695">
            <v>310000</v>
          </cell>
        </row>
        <row r="13696">
          <cell r="H13696" t="str">
            <v>112511052</v>
          </cell>
          <cell r="I13696">
            <v>147900</v>
          </cell>
        </row>
        <row r="13697">
          <cell r="H13697" t="str">
            <v>685511052</v>
          </cell>
          <cell r="I13697">
            <v>1029500</v>
          </cell>
        </row>
        <row r="13698">
          <cell r="H13698" t="str">
            <v>1025110520500000012170573</v>
          </cell>
          <cell r="I13698">
            <v>74000</v>
          </cell>
        </row>
        <row r="13699">
          <cell r="H13699" t="str">
            <v>1025110520500000026597229</v>
          </cell>
          <cell r="I13699">
            <v>247000</v>
          </cell>
        </row>
        <row r="13700">
          <cell r="H13700" t="str">
            <v>1025110520500000036283137</v>
          </cell>
          <cell r="I13700">
            <v>101500</v>
          </cell>
        </row>
        <row r="13701">
          <cell r="H13701" t="str">
            <v>1025110520500000083042180</v>
          </cell>
          <cell r="I13701">
            <v>130000</v>
          </cell>
        </row>
        <row r="13702">
          <cell r="H13702" t="str">
            <v>1025110520500000083258489</v>
          </cell>
          <cell r="I13702">
            <v>56000</v>
          </cell>
        </row>
        <row r="13703">
          <cell r="H13703" t="str">
            <v>1035110520500000026564714</v>
          </cell>
          <cell r="I13703">
            <v>28000</v>
          </cell>
        </row>
        <row r="13704">
          <cell r="H13704" t="str">
            <v>1055110520500000036382340</v>
          </cell>
          <cell r="I13704">
            <v>122000</v>
          </cell>
        </row>
        <row r="13705">
          <cell r="H13705" t="str">
            <v>1055110520500000036382466</v>
          </cell>
          <cell r="I13705">
            <v>61000</v>
          </cell>
        </row>
        <row r="13706">
          <cell r="H13706" t="str">
            <v>1055110520500001081393268</v>
          </cell>
          <cell r="I13706">
            <v>61000</v>
          </cell>
        </row>
        <row r="13707">
          <cell r="H13707" t="str">
            <v>1095110520500000026571351</v>
          </cell>
          <cell r="I13707">
            <v>144000</v>
          </cell>
        </row>
        <row r="13708">
          <cell r="H13708" t="str">
            <v>1115110520500000017038264</v>
          </cell>
          <cell r="I13708">
            <v>80000</v>
          </cell>
        </row>
        <row r="13709">
          <cell r="H13709" t="str">
            <v>1115110520500000036162442</v>
          </cell>
          <cell r="I13709">
            <v>230000</v>
          </cell>
        </row>
        <row r="13710">
          <cell r="H13710" t="str">
            <v>1125110520500000012195164</v>
          </cell>
          <cell r="I13710">
            <v>30000</v>
          </cell>
        </row>
        <row r="13711">
          <cell r="H13711" t="str">
            <v>1125110520500000012197505</v>
          </cell>
          <cell r="I13711">
            <v>87900</v>
          </cell>
        </row>
        <row r="13712">
          <cell r="H13712" t="str">
            <v>1125110520500000055067834</v>
          </cell>
          <cell r="I13712">
            <v>30000</v>
          </cell>
        </row>
        <row r="13713">
          <cell r="H13713" t="str">
            <v>6855110520500000012126258</v>
          </cell>
          <cell r="I13713">
            <v>114000</v>
          </cell>
        </row>
        <row r="13714">
          <cell r="H13714" t="str">
            <v>6855110520500000012139501</v>
          </cell>
          <cell r="I13714">
            <v>62000</v>
          </cell>
        </row>
        <row r="13715">
          <cell r="H13715" t="str">
            <v>6855110520500000012170573</v>
          </cell>
          <cell r="I13715">
            <v>28500</v>
          </cell>
        </row>
        <row r="13716">
          <cell r="H13716" t="str">
            <v>6855110520500000012225527</v>
          </cell>
          <cell r="I13716">
            <v>126000</v>
          </cell>
        </row>
        <row r="13717">
          <cell r="H13717" t="str">
            <v>6855110520500000026557517</v>
          </cell>
          <cell r="I13717">
            <v>62000</v>
          </cell>
        </row>
        <row r="13718">
          <cell r="H13718" t="str">
            <v>6855110520500000036159065</v>
          </cell>
          <cell r="I13718">
            <v>133000</v>
          </cell>
        </row>
        <row r="13719">
          <cell r="H13719" t="str">
            <v>6855110520500001117508006</v>
          </cell>
          <cell r="I13719">
            <v>34000</v>
          </cell>
        </row>
        <row r="13720">
          <cell r="H13720" t="str">
            <v>6855110522500000004060762</v>
          </cell>
          <cell r="I13720">
            <v>310000</v>
          </cell>
        </row>
        <row r="13721">
          <cell r="H13721" t="str">
            <v>6855110522500000026557517</v>
          </cell>
          <cell r="I13721">
            <v>124000</v>
          </cell>
        </row>
        <row r="13722">
          <cell r="H13722" t="str">
            <v>1025110523000000026547617</v>
          </cell>
          <cell r="I13722">
            <v>165000</v>
          </cell>
        </row>
        <row r="13723">
          <cell r="H13723" t="str">
            <v>6855110523000000026563112</v>
          </cell>
          <cell r="I13723">
            <v>36000</v>
          </cell>
        </row>
        <row r="13724">
          <cell r="H13724" t="str">
            <v>10151105600008000277877</v>
          </cell>
          <cell r="I13724">
            <v>5430404</v>
          </cell>
        </row>
        <row r="13725">
          <cell r="H13725" t="str">
            <v>10251105600008000277877</v>
          </cell>
          <cell r="I13725">
            <v>2782599</v>
          </cell>
        </row>
        <row r="13726">
          <cell r="H13726" t="str">
            <v>11051105600008000277877</v>
          </cell>
          <cell r="I13726">
            <v>3402300</v>
          </cell>
        </row>
        <row r="13727">
          <cell r="H13727" t="str">
            <v>11151105600008002377316</v>
          </cell>
          <cell r="I13727">
            <v>6169983</v>
          </cell>
        </row>
        <row r="13728">
          <cell r="H13728" t="str">
            <v>11251105600008002377316</v>
          </cell>
          <cell r="I13728">
            <v>360400</v>
          </cell>
        </row>
        <row r="13729">
          <cell r="H13729" t="str">
            <v>11451105600008000277877</v>
          </cell>
          <cell r="I13729">
            <v>2604225</v>
          </cell>
        </row>
        <row r="13730">
          <cell r="H13730" t="str">
            <v>68551105600008000277877</v>
          </cell>
          <cell r="I13730">
            <v>5430400</v>
          </cell>
        </row>
        <row r="13731">
          <cell r="H13731" t="str">
            <v>10151105800008001368351</v>
          </cell>
          <cell r="I13731">
            <v>7759209</v>
          </cell>
        </row>
        <row r="13732">
          <cell r="H13732" t="str">
            <v>10151105800008110426570</v>
          </cell>
          <cell r="I13732">
            <v>5972544</v>
          </cell>
        </row>
        <row r="13733">
          <cell r="H13733" t="str">
            <v>10251105800000083044010</v>
          </cell>
          <cell r="I13733">
            <v>55000</v>
          </cell>
        </row>
        <row r="13734">
          <cell r="H13734" t="str">
            <v>10251105800008001368351</v>
          </cell>
          <cell r="I13734">
            <v>4484784</v>
          </cell>
        </row>
        <row r="13735">
          <cell r="H13735" t="str">
            <v>10251105800008110426570</v>
          </cell>
          <cell r="I13735">
            <v>2986272</v>
          </cell>
        </row>
        <row r="13736">
          <cell r="H13736" t="str">
            <v>10351105800008001368351</v>
          </cell>
          <cell r="I13736">
            <v>2192563</v>
          </cell>
        </row>
        <row r="13737">
          <cell r="H13737" t="str">
            <v>10351105800008110426570</v>
          </cell>
          <cell r="I13737">
            <v>995424</v>
          </cell>
        </row>
        <row r="13738">
          <cell r="H13738" t="str">
            <v>10451105800008001368351</v>
          </cell>
          <cell r="I13738">
            <v>2835311</v>
          </cell>
        </row>
        <row r="13739">
          <cell r="H13739" t="str">
            <v>10451105800008110426570</v>
          </cell>
          <cell r="I13739">
            <v>2544516</v>
          </cell>
        </row>
        <row r="13740">
          <cell r="H13740" t="str">
            <v>10551105800008001368351</v>
          </cell>
          <cell r="I13740">
            <v>2192563</v>
          </cell>
        </row>
        <row r="13741">
          <cell r="H13741" t="str">
            <v>10551105800008110426570</v>
          </cell>
          <cell r="I13741">
            <v>995424</v>
          </cell>
        </row>
        <row r="13742">
          <cell r="H13742" t="str">
            <v>10751105800008001368351</v>
          </cell>
          <cell r="I13742">
            <v>2192563</v>
          </cell>
        </row>
        <row r="13743">
          <cell r="H13743" t="str">
            <v>10751105800008110426570</v>
          </cell>
          <cell r="I13743">
            <v>796340</v>
          </cell>
        </row>
        <row r="13744">
          <cell r="H13744" t="str">
            <v>10851105800008001368351</v>
          </cell>
          <cell r="I13744">
            <v>2192563</v>
          </cell>
        </row>
        <row r="13745">
          <cell r="H13745" t="str">
            <v>10851105800008110426570</v>
          </cell>
          <cell r="I13745">
            <v>796340</v>
          </cell>
        </row>
        <row r="13746">
          <cell r="H13746" t="str">
            <v>10951105800008001368351</v>
          </cell>
          <cell r="I13746">
            <v>2192563</v>
          </cell>
        </row>
        <row r="13747">
          <cell r="H13747" t="str">
            <v>10951105800008110426570</v>
          </cell>
          <cell r="I13747">
            <v>796340</v>
          </cell>
        </row>
        <row r="13748">
          <cell r="H13748" t="str">
            <v>11051105800008001368351</v>
          </cell>
          <cell r="I13748">
            <v>2566502</v>
          </cell>
        </row>
        <row r="13749">
          <cell r="H13749" t="str">
            <v>11051105800008110426570</v>
          </cell>
          <cell r="I13749">
            <v>995424</v>
          </cell>
        </row>
        <row r="13750">
          <cell r="H13750" t="str">
            <v>11151105800008001368351</v>
          </cell>
          <cell r="I13750">
            <v>3413211</v>
          </cell>
        </row>
        <row r="13751">
          <cell r="H13751" t="str">
            <v>11151105800008110426570</v>
          </cell>
          <cell r="I13751">
            <v>1592676</v>
          </cell>
        </row>
        <row r="13752">
          <cell r="H13752" t="str">
            <v>11251105800008001368351</v>
          </cell>
          <cell r="I13752">
            <v>2222916</v>
          </cell>
        </row>
        <row r="13753">
          <cell r="H13753" t="str">
            <v>11251105800008110426570</v>
          </cell>
          <cell r="I13753">
            <v>995424</v>
          </cell>
        </row>
        <row r="13754">
          <cell r="H13754" t="str">
            <v>11351105800008001368351</v>
          </cell>
          <cell r="I13754">
            <v>2192563</v>
          </cell>
        </row>
        <row r="13755">
          <cell r="H13755" t="str">
            <v>11351105800008110426570</v>
          </cell>
          <cell r="I13755">
            <v>796340</v>
          </cell>
        </row>
        <row r="13756">
          <cell r="H13756" t="str">
            <v>11451105800008110426570</v>
          </cell>
          <cell r="I13756">
            <v>597252</v>
          </cell>
        </row>
        <row r="13757">
          <cell r="H13757" t="str">
            <v>11451105800008301225661</v>
          </cell>
          <cell r="I13757">
            <v>754000</v>
          </cell>
        </row>
        <row r="13758">
          <cell r="H13758" t="str">
            <v>68551105800000007694923</v>
          </cell>
          <cell r="I13758">
            <v>30003</v>
          </cell>
        </row>
        <row r="13759">
          <cell r="H13759" t="str">
            <v>68551105800000012120172</v>
          </cell>
          <cell r="I13759">
            <v>50000</v>
          </cell>
        </row>
        <row r="13760">
          <cell r="H13760" t="str">
            <v>68551105800000012139501</v>
          </cell>
          <cell r="I13760">
            <v>66000</v>
          </cell>
        </row>
        <row r="13761">
          <cell r="H13761" t="str">
            <v>68551105800000055160966</v>
          </cell>
          <cell r="I13761">
            <v>50000</v>
          </cell>
        </row>
        <row r="13762">
          <cell r="H13762" t="str">
            <v>68551105800008001368351</v>
          </cell>
          <cell r="I13762">
            <v>958220</v>
          </cell>
        </row>
        <row r="13763">
          <cell r="H13763" t="str">
            <v>68551105800008301225661</v>
          </cell>
          <cell r="I13763">
            <v>870000</v>
          </cell>
        </row>
        <row r="13764">
          <cell r="H13764" t="str">
            <v>68551105800008605051702</v>
          </cell>
          <cell r="I13764">
            <v>2694780</v>
          </cell>
        </row>
        <row r="13765">
          <cell r="H13765" t="str">
            <v>68551105800008605076419</v>
          </cell>
          <cell r="I13765">
            <v>3480000</v>
          </cell>
        </row>
        <row r="13766">
          <cell r="H13766" t="str">
            <v>10251106200008002203279</v>
          </cell>
          <cell r="I13766">
            <v>205000</v>
          </cell>
        </row>
        <row r="13767">
          <cell r="H13767" t="str">
            <v>10351106200008002203279</v>
          </cell>
          <cell r="I13767">
            <v>205000</v>
          </cell>
        </row>
        <row r="13768">
          <cell r="H13768" t="str">
            <v>10451106200008002203279</v>
          </cell>
          <cell r="I13768">
            <v>205000</v>
          </cell>
        </row>
        <row r="13769">
          <cell r="H13769" t="str">
            <v>10551106200008002203279</v>
          </cell>
          <cell r="I13769">
            <v>205000</v>
          </cell>
        </row>
        <row r="13770">
          <cell r="H13770" t="str">
            <v>10751106200008002203279</v>
          </cell>
          <cell r="I13770">
            <v>205000</v>
          </cell>
        </row>
        <row r="13771">
          <cell r="H13771" t="str">
            <v>10851106200008002203279</v>
          </cell>
          <cell r="I13771">
            <v>205000</v>
          </cell>
        </row>
        <row r="13772">
          <cell r="H13772" t="str">
            <v>10951106200008002203279</v>
          </cell>
          <cell r="I13772">
            <v>205000</v>
          </cell>
        </row>
        <row r="13773">
          <cell r="H13773" t="str">
            <v>11051106200008002203279</v>
          </cell>
          <cell r="I13773">
            <v>205000</v>
          </cell>
        </row>
        <row r="13774">
          <cell r="H13774" t="str">
            <v>11151106200008002203279</v>
          </cell>
          <cell r="I13774">
            <v>205000</v>
          </cell>
        </row>
        <row r="13775">
          <cell r="H13775" t="str">
            <v>11251106200008002203279</v>
          </cell>
          <cell r="I13775">
            <v>205000</v>
          </cell>
        </row>
        <row r="13776">
          <cell r="H13776" t="str">
            <v>11351106200008002203279</v>
          </cell>
          <cell r="I13776">
            <v>205000</v>
          </cell>
        </row>
        <row r="13777">
          <cell r="H13777" t="str">
            <v>11451106200008002203279</v>
          </cell>
          <cell r="I13777">
            <v>205000</v>
          </cell>
        </row>
        <row r="13778">
          <cell r="H13778" t="str">
            <v>68551106200000012128705</v>
          </cell>
          <cell r="I13778">
            <v>60000</v>
          </cell>
        </row>
        <row r="13779">
          <cell r="H13779" t="str">
            <v>68551106200000012198038</v>
          </cell>
          <cell r="I13779">
            <v>2400</v>
          </cell>
        </row>
        <row r="13780">
          <cell r="H13780" t="str">
            <v>68551106200008002203279</v>
          </cell>
          <cell r="I13780">
            <v>205000</v>
          </cell>
        </row>
        <row r="13781">
          <cell r="H13781" t="str">
            <v>68551106200008600014989</v>
          </cell>
          <cell r="I13781">
            <v>455000</v>
          </cell>
        </row>
        <row r="13782">
          <cell r="H13782" t="str">
            <v>68551106200008600097592</v>
          </cell>
          <cell r="I13782">
            <v>254700</v>
          </cell>
        </row>
        <row r="13783">
          <cell r="H13783" t="str">
            <v>68551106200008600107555</v>
          </cell>
          <cell r="I13783">
            <v>100000</v>
          </cell>
        </row>
        <row r="13784">
          <cell r="H13784" t="str">
            <v>68551106200009001192559</v>
          </cell>
          <cell r="I13784">
            <v>199000</v>
          </cell>
        </row>
        <row r="13785">
          <cell r="H13785" t="str">
            <v>11251106400000036302836</v>
          </cell>
          <cell r="I13785">
            <v>50000</v>
          </cell>
        </row>
        <row r="13786">
          <cell r="H13786" t="str">
            <v>11151106600008600029644</v>
          </cell>
          <cell r="I13786">
            <v>7358627</v>
          </cell>
        </row>
        <row r="13787">
          <cell r="H13787" t="str">
            <v>101511095</v>
          </cell>
          <cell r="I13787">
            <v>12248992</v>
          </cell>
        </row>
        <row r="13788">
          <cell r="H13788" t="str">
            <v>102511095</v>
          </cell>
          <cell r="I13788">
            <v>9017922</v>
          </cell>
        </row>
        <row r="13789">
          <cell r="H13789" t="str">
            <v>103511095</v>
          </cell>
          <cell r="I13789">
            <v>5497979</v>
          </cell>
        </row>
        <row r="13790">
          <cell r="H13790" t="str">
            <v>104511095</v>
          </cell>
          <cell r="I13790">
            <v>6188375</v>
          </cell>
        </row>
        <row r="13791">
          <cell r="H13791" t="str">
            <v>105511095</v>
          </cell>
          <cell r="I13791">
            <v>6076030</v>
          </cell>
        </row>
        <row r="13792">
          <cell r="H13792" t="str">
            <v>107511095</v>
          </cell>
          <cell r="I13792">
            <v>4172108</v>
          </cell>
        </row>
        <row r="13793">
          <cell r="H13793" t="str">
            <v>108511095</v>
          </cell>
          <cell r="I13793">
            <v>4414226</v>
          </cell>
        </row>
        <row r="13794">
          <cell r="H13794" t="str">
            <v>109511095</v>
          </cell>
          <cell r="I13794">
            <v>3967335</v>
          </cell>
        </row>
        <row r="13795">
          <cell r="H13795" t="str">
            <v>110511095</v>
          </cell>
          <cell r="I13795">
            <v>6092009</v>
          </cell>
        </row>
        <row r="13796">
          <cell r="H13796" t="str">
            <v>111511095</v>
          </cell>
          <cell r="I13796">
            <v>9125160</v>
          </cell>
        </row>
        <row r="13797">
          <cell r="H13797" t="str">
            <v>112511095</v>
          </cell>
          <cell r="I13797">
            <v>4090440</v>
          </cell>
        </row>
        <row r="13798">
          <cell r="H13798" t="str">
            <v>113511095</v>
          </cell>
          <cell r="I13798">
            <v>4086767</v>
          </cell>
        </row>
        <row r="13799">
          <cell r="H13799" t="str">
            <v>114511095</v>
          </cell>
          <cell r="I13799">
            <v>4323159</v>
          </cell>
        </row>
        <row r="13800">
          <cell r="H13800" t="str">
            <v>685511095</v>
          </cell>
          <cell r="I13800">
            <v>5353061</v>
          </cell>
        </row>
        <row r="13801">
          <cell r="H13801" t="str">
            <v>1015110950500000007691925</v>
          </cell>
          <cell r="I13801">
            <v>6500</v>
          </cell>
        </row>
        <row r="13802">
          <cell r="H13802" t="str">
            <v>1015110950500000012096781</v>
          </cell>
          <cell r="I13802">
            <v>184800</v>
          </cell>
        </row>
        <row r="13803">
          <cell r="H13803" t="str">
            <v>1015110950500000012113423</v>
          </cell>
          <cell r="I13803">
            <v>1184000</v>
          </cell>
        </row>
        <row r="13804">
          <cell r="H13804" t="str">
            <v>1015110950500000036066352</v>
          </cell>
          <cell r="I13804">
            <v>37100</v>
          </cell>
        </row>
        <row r="13805">
          <cell r="H13805" t="str">
            <v>1015110950500000036182256</v>
          </cell>
          <cell r="I13805">
            <v>512548</v>
          </cell>
        </row>
        <row r="13806">
          <cell r="H13806" t="str">
            <v>1015110950500000083056587</v>
          </cell>
          <cell r="I13806">
            <v>2205000</v>
          </cell>
        </row>
        <row r="13807">
          <cell r="H13807" t="str">
            <v>1015110950500001075790210</v>
          </cell>
          <cell r="I13807">
            <v>1000000</v>
          </cell>
        </row>
        <row r="13808">
          <cell r="H13808" t="str">
            <v>1015110950500008900016003</v>
          </cell>
          <cell r="I13808">
            <v>6317894</v>
          </cell>
        </row>
        <row r="13809">
          <cell r="H13809" t="str">
            <v>1015110950500008909006089</v>
          </cell>
          <cell r="I13809">
            <v>767150</v>
          </cell>
        </row>
        <row r="13810">
          <cell r="H13810" t="str">
            <v>1015110950500008911000249</v>
          </cell>
          <cell r="I13810">
            <v>4200</v>
          </cell>
        </row>
        <row r="13811">
          <cell r="H13811" t="str">
            <v>1025110950500000012096781</v>
          </cell>
          <cell r="I13811">
            <v>99000</v>
          </cell>
        </row>
        <row r="13812">
          <cell r="H13812" t="str">
            <v>1025110950500000012113423</v>
          </cell>
          <cell r="I13812">
            <v>940000</v>
          </cell>
        </row>
        <row r="13813">
          <cell r="H13813" t="str">
            <v>1025110950500000036182256</v>
          </cell>
          <cell r="I13813">
            <v>323833</v>
          </cell>
        </row>
        <row r="13814">
          <cell r="H13814" t="str">
            <v>1025110950500000083056587</v>
          </cell>
          <cell r="I13814">
            <v>1450000</v>
          </cell>
        </row>
        <row r="13815">
          <cell r="H13815" t="str">
            <v>1025110950500008900016003</v>
          </cell>
          <cell r="I13815">
            <v>4683102</v>
          </cell>
        </row>
        <row r="13816">
          <cell r="H13816" t="str">
            <v>1025110950500008902066115</v>
          </cell>
          <cell r="I13816">
            <v>165000</v>
          </cell>
        </row>
        <row r="13817">
          <cell r="H13817" t="str">
            <v>1025110950500008909006089</v>
          </cell>
          <cell r="I13817">
            <v>109000</v>
          </cell>
        </row>
        <row r="13818">
          <cell r="H13818" t="str">
            <v>1035110950500000012096781</v>
          </cell>
          <cell r="I13818">
            <v>185229</v>
          </cell>
        </row>
        <row r="13819">
          <cell r="H13819" t="str">
            <v>1035110950500000012113423</v>
          </cell>
          <cell r="I13819">
            <v>972000</v>
          </cell>
        </row>
        <row r="13820">
          <cell r="H13820" t="str">
            <v>1035110950500000036182256</v>
          </cell>
          <cell r="I13820">
            <v>115020</v>
          </cell>
        </row>
        <row r="13821">
          <cell r="H13821" t="str">
            <v>1035110950500000083056587</v>
          </cell>
          <cell r="I13821">
            <v>525000</v>
          </cell>
        </row>
        <row r="13822">
          <cell r="H13822" t="str">
            <v>1035110950500008900016003</v>
          </cell>
          <cell r="I13822">
            <v>3404530</v>
          </cell>
        </row>
        <row r="13823">
          <cell r="H13823" t="str">
            <v>1035110950500008909006089</v>
          </cell>
          <cell r="I13823">
            <v>49900</v>
          </cell>
        </row>
        <row r="13824">
          <cell r="H13824" t="str">
            <v>1045110950500000012112788</v>
          </cell>
          <cell r="I13824">
            <v>27000</v>
          </cell>
        </row>
        <row r="13825">
          <cell r="H13825" t="str">
            <v>1045110950500000012113423</v>
          </cell>
          <cell r="I13825">
            <v>1102000</v>
          </cell>
        </row>
        <row r="13826">
          <cell r="H13826" t="str">
            <v>1045110950500000026466934</v>
          </cell>
          <cell r="I13826">
            <v>57100</v>
          </cell>
        </row>
        <row r="13827">
          <cell r="H13827" t="str">
            <v>1045110950500000036182256</v>
          </cell>
          <cell r="I13827">
            <v>115020</v>
          </cell>
        </row>
        <row r="13828">
          <cell r="H13828" t="str">
            <v>1045110950500000083056587</v>
          </cell>
          <cell r="I13828">
            <v>420000</v>
          </cell>
        </row>
        <row r="13829">
          <cell r="H13829" t="str">
            <v>1045110950500008900016003</v>
          </cell>
          <cell r="I13829">
            <v>3430255</v>
          </cell>
        </row>
        <row r="13830">
          <cell r="H13830" t="str">
            <v>1045110950500008909006089</v>
          </cell>
          <cell r="I13830">
            <v>111500</v>
          </cell>
        </row>
        <row r="13831">
          <cell r="H13831" t="str">
            <v>1055110950500000012096781</v>
          </cell>
          <cell r="I13831">
            <v>63000</v>
          </cell>
        </row>
        <row r="13832">
          <cell r="H13832" t="str">
            <v>1055110950500000012113423</v>
          </cell>
          <cell r="I13832">
            <v>807000</v>
          </cell>
        </row>
        <row r="13833">
          <cell r="H13833" t="str">
            <v>1055110950500000036182256</v>
          </cell>
          <cell r="I13833">
            <v>237249</v>
          </cell>
        </row>
        <row r="13834">
          <cell r="H13834" t="str">
            <v>1055110950500000083056587</v>
          </cell>
          <cell r="I13834">
            <v>610000</v>
          </cell>
        </row>
        <row r="13835">
          <cell r="H13835" t="str">
            <v>1055110950500008900016003</v>
          </cell>
          <cell r="I13835">
            <v>2716781</v>
          </cell>
        </row>
        <row r="13836">
          <cell r="H13836" t="str">
            <v>1055110950500008902066115</v>
          </cell>
          <cell r="I13836">
            <v>534000</v>
          </cell>
        </row>
        <row r="13837">
          <cell r="H13837" t="str">
            <v>1055110950500008909006089</v>
          </cell>
          <cell r="I13837">
            <v>54500</v>
          </cell>
        </row>
        <row r="13838">
          <cell r="H13838" t="str">
            <v>1075110950500000012096781</v>
          </cell>
          <cell r="I13838">
            <v>45000</v>
          </cell>
        </row>
        <row r="13839">
          <cell r="H13839" t="str">
            <v>1075110950500000012113423</v>
          </cell>
          <cell r="I13839">
            <v>233000</v>
          </cell>
        </row>
        <row r="13840">
          <cell r="H13840" t="str">
            <v>1075110950500000036182256</v>
          </cell>
          <cell r="I13840">
            <v>150665</v>
          </cell>
        </row>
        <row r="13841">
          <cell r="H13841" t="str">
            <v>1075110950500000083056587</v>
          </cell>
          <cell r="I13841">
            <v>945000</v>
          </cell>
        </row>
        <row r="13842">
          <cell r="H13842" t="str">
            <v>1075110950500008900016003</v>
          </cell>
          <cell r="I13842">
            <v>2135142</v>
          </cell>
        </row>
        <row r="13843">
          <cell r="H13843" t="str">
            <v>1075110950500008902066115</v>
          </cell>
          <cell r="I13843">
            <v>165000</v>
          </cell>
        </row>
        <row r="13844">
          <cell r="H13844" t="str">
            <v>1075110950500008909006089</v>
          </cell>
          <cell r="I13844">
            <v>213450</v>
          </cell>
        </row>
        <row r="13845">
          <cell r="H13845" t="str">
            <v>1085110950500000012096781</v>
          </cell>
          <cell r="I13845">
            <v>45000</v>
          </cell>
        </row>
        <row r="13846">
          <cell r="H13846" t="str">
            <v>1085110950500000012113423</v>
          </cell>
          <cell r="I13846">
            <v>584000</v>
          </cell>
        </row>
        <row r="13847">
          <cell r="H13847" t="str">
            <v>1085110950500000019253153</v>
          </cell>
          <cell r="I13847">
            <v>9726</v>
          </cell>
        </row>
        <row r="13848">
          <cell r="H13848" t="str">
            <v>1085110950500000036182256</v>
          </cell>
          <cell r="I13848">
            <v>150665</v>
          </cell>
        </row>
        <row r="13849">
          <cell r="H13849" t="str">
            <v>1085110950500000083056587</v>
          </cell>
          <cell r="I13849">
            <v>525000</v>
          </cell>
        </row>
        <row r="13850">
          <cell r="H13850" t="str">
            <v>1085110950500008900016003</v>
          </cell>
          <cell r="I13850">
            <v>1941635</v>
          </cell>
        </row>
        <row r="13851">
          <cell r="H13851" t="str">
            <v>1085110950500008909006089</v>
          </cell>
          <cell r="I13851">
            <v>606500</v>
          </cell>
        </row>
        <row r="13852">
          <cell r="H13852" t="str">
            <v>1095110950500000012096781</v>
          </cell>
          <cell r="I13852">
            <v>45000</v>
          </cell>
        </row>
        <row r="13853">
          <cell r="H13853" t="str">
            <v>1095110950500000012113423</v>
          </cell>
          <cell r="I13853">
            <v>670000</v>
          </cell>
        </row>
        <row r="13854">
          <cell r="H13854" t="str">
            <v>1095110950500000036182256</v>
          </cell>
          <cell r="I13854">
            <v>150665</v>
          </cell>
        </row>
        <row r="13855">
          <cell r="H13855" t="str">
            <v>1095110950500000083056587</v>
          </cell>
          <cell r="I13855">
            <v>420000</v>
          </cell>
        </row>
        <row r="13856">
          <cell r="H13856" t="str">
            <v>1095110950500008900016003</v>
          </cell>
          <cell r="I13856">
            <v>1509220</v>
          </cell>
        </row>
        <row r="13857">
          <cell r="H13857" t="str">
            <v>1095110950500008902066115</v>
          </cell>
          <cell r="I13857">
            <v>838000</v>
          </cell>
        </row>
        <row r="13858">
          <cell r="H13858" t="str">
            <v>1095110950500008909006089</v>
          </cell>
          <cell r="I13858">
            <v>142750</v>
          </cell>
        </row>
        <row r="13859">
          <cell r="H13859" t="str">
            <v>1105110950500000007685861</v>
          </cell>
          <cell r="I13859">
            <v>32000</v>
          </cell>
        </row>
        <row r="13860">
          <cell r="H13860" t="str">
            <v>1105110950500000012096781</v>
          </cell>
          <cell r="I13860">
            <v>63000</v>
          </cell>
        </row>
        <row r="13861">
          <cell r="H13861" t="str">
            <v>1105110950500000012113423</v>
          </cell>
          <cell r="I13861">
            <v>580000</v>
          </cell>
        </row>
        <row r="13862">
          <cell r="H13862" t="str">
            <v>1105110950500000036182256</v>
          </cell>
          <cell r="I13862">
            <v>237249</v>
          </cell>
        </row>
        <row r="13863">
          <cell r="H13863" t="str">
            <v>1105110950500000083056587</v>
          </cell>
          <cell r="I13863">
            <v>925000</v>
          </cell>
        </row>
        <row r="13864">
          <cell r="H13864" t="str">
            <v>1105110950500008900016003</v>
          </cell>
          <cell r="I13864">
            <v>3320760</v>
          </cell>
        </row>
        <row r="13865">
          <cell r="H13865" t="str">
            <v>1105110950500008902066115</v>
          </cell>
          <cell r="I13865">
            <v>165000</v>
          </cell>
        </row>
        <row r="13866">
          <cell r="H13866" t="str">
            <v>1105110950500008909006089</v>
          </cell>
          <cell r="I13866">
            <v>97400</v>
          </cell>
        </row>
        <row r="13867">
          <cell r="H13867" t="str">
            <v>1115110950500000012096781</v>
          </cell>
          <cell r="I13867">
            <v>99000</v>
          </cell>
        </row>
        <row r="13868">
          <cell r="H13868" t="str">
            <v>1115110950500000012113423</v>
          </cell>
          <cell r="I13868">
            <v>1612000</v>
          </cell>
        </row>
        <row r="13869">
          <cell r="H13869" t="str">
            <v>1115110950500000036182256</v>
          </cell>
          <cell r="I13869">
            <v>323833</v>
          </cell>
        </row>
        <row r="13870">
          <cell r="H13870" t="str">
            <v>1115110950500000083056587</v>
          </cell>
          <cell r="I13870">
            <v>800000</v>
          </cell>
        </row>
        <row r="13871">
          <cell r="H13871" t="str">
            <v>1115110950500008900016003</v>
          </cell>
          <cell r="I13871">
            <v>4154957</v>
          </cell>
        </row>
        <row r="13872">
          <cell r="H13872" t="str">
            <v>1115110950500008902066115</v>
          </cell>
          <cell r="I13872">
            <v>749000</v>
          </cell>
        </row>
        <row r="13873">
          <cell r="H13873" t="str">
            <v>1115110950500008909006089</v>
          </cell>
          <cell r="I13873">
            <v>85800</v>
          </cell>
        </row>
        <row r="13874">
          <cell r="H13874" t="str">
            <v>1125110950500000012096781</v>
          </cell>
          <cell r="I13874">
            <v>45000</v>
          </cell>
        </row>
        <row r="13875">
          <cell r="H13875" t="str">
            <v>1125110950500000012113423</v>
          </cell>
          <cell r="I13875">
            <v>755000</v>
          </cell>
        </row>
        <row r="13876">
          <cell r="H13876" t="str">
            <v>1125110950500000012194688</v>
          </cell>
          <cell r="I13876">
            <v>40000</v>
          </cell>
        </row>
        <row r="13877">
          <cell r="H13877" t="str">
            <v>1125110950500000012200129</v>
          </cell>
          <cell r="I13877">
            <v>50000</v>
          </cell>
        </row>
        <row r="13878">
          <cell r="H13878" t="str">
            <v>1125110950500000036182256</v>
          </cell>
          <cell r="I13878">
            <v>150665</v>
          </cell>
        </row>
        <row r="13879">
          <cell r="H13879" t="str">
            <v>1125110950500000083056587</v>
          </cell>
          <cell r="I13879">
            <v>400000</v>
          </cell>
        </row>
        <row r="13880">
          <cell r="H13880" t="str">
            <v>1125110950500008909006089</v>
          </cell>
          <cell r="I13880">
            <v>113950</v>
          </cell>
        </row>
        <row r="13881">
          <cell r="H13881" t="str">
            <v>1125110950500008911000249</v>
          </cell>
          <cell r="I13881">
            <v>3700</v>
          </cell>
        </row>
        <row r="13882">
          <cell r="H13882" t="str">
            <v>1125110950500008911006739</v>
          </cell>
          <cell r="I13882">
            <v>2367125</v>
          </cell>
        </row>
        <row r="13883">
          <cell r="H13883" t="str">
            <v>1135110950500000012096781</v>
          </cell>
          <cell r="I13883">
            <v>45000</v>
          </cell>
        </row>
        <row r="13884">
          <cell r="H13884" t="str">
            <v>1135110950500000012113423</v>
          </cell>
          <cell r="I13884">
            <v>382000</v>
          </cell>
        </row>
        <row r="13885">
          <cell r="H13885" t="str">
            <v>1135110950500000026471008</v>
          </cell>
          <cell r="I13885">
            <v>5000</v>
          </cell>
        </row>
        <row r="13886">
          <cell r="H13886" t="str">
            <v>1135110950500000026528613</v>
          </cell>
          <cell r="I13886">
            <v>6000</v>
          </cell>
        </row>
        <row r="13887">
          <cell r="H13887" t="str">
            <v>1135110950500000036182256</v>
          </cell>
          <cell r="I13887">
            <v>150665</v>
          </cell>
        </row>
        <row r="13888">
          <cell r="H13888" t="str">
            <v>1135110950500000083056587</v>
          </cell>
          <cell r="I13888">
            <v>800000</v>
          </cell>
        </row>
        <row r="13889">
          <cell r="H13889" t="str">
            <v>1135110950500008900016003</v>
          </cell>
          <cell r="I13889">
            <v>2332152</v>
          </cell>
        </row>
        <row r="13890">
          <cell r="H13890" t="str">
            <v>1135110950500008909006089</v>
          </cell>
          <cell r="I13890">
            <v>220850</v>
          </cell>
        </row>
        <row r="13891">
          <cell r="H13891" t="str">
            <v>1145110950500000012096781</v>
          </cell>
          <cell r="I13891">
            <v>45000</v>
          </cell>
        </row>
        <row r="13892">
          <cell r="H13892" t="str">
            <v>1145110950500000012113423</v>
          </cell>
          <cell r="I13892">
            <v>435000</v>
          </cell>
        </row>
        <row r="13893">
          <cell r="H13893" t="str">
            <v>1145110950500000036182256</v>
          </cell>
          <cell r="I13893">
            <v>150665</v>
          </cell>
        </row>
        <row r="13894">
          <cell r="H13894" t="str">
            <v>1145110950500000083056587</v>
          </cell>
          <cell r="I13894">
            <v>735000</v>
          </cell>
        </row>
        <row r="13895">
          <cell r="H13895" t="str">
            <v>1145110950500008900016003</v>
          </cell>
          <cell r="I13895">
            <v>2552940</v>
          </cell>
        </row>
        <row r="13896">
          <cell r="H13896" t="str">
            <v>1145110950500008909006089</v>
          </cell>
          <cell r="I13896">
            <v>14100</v>
          </cell>
        </row>
        <row r="13897">
          <cell r="H13897" t="str">
            <v>1015110951000000080766994</v>
          </cell>
          <cell r="I13897">
            <v>13000</v>
          </cell>
        </row>
        <row r="13898">
          <cell r="H13898" t="str">
            <v>1015110951000008130036161</v>
          </cell>
          <cell r="I13898">
            <v>3300</v>
          </cell>
        </row>
        <row r="13899">
          <cell r="H13899" t="str">
            <v>1015110951000008911006818</v>
          </cell>
          <cell r="I13899">
            <v>13500</v>
          </cell>
        </row>
        <row r="13900">
          <cell r="H13900" t="str">
            <v>1115110951000000017656657</v>
          </cell>
          <cell r="I13900">
            <v>10000</v>
          </cell>
        </row>
        <row r="13901">
          <cell r="H13901" t="str">
            <v>1115110951000000017658035</v>
          </cell>
          <cell r="I13901">
            <v>6000</v>
          </cell>
        </row>
        <row r="13902">
          <cell r="H13902" t="str">
            <v>1115110951000000040783417</v>
          </cell>
          <cell r="I13902">
            <v>10000</v>
          </cell>
        </row>
        <row r="13903">
          <cell r="H13903" t="str">
            <v>1115110951000000071768246</v>
          </cell>
          <cell r="I13903">
            <v>14700</v>
          </cell>
        </row>
        <row r="13904">
          <cell r="H13904" t="str">
            <v>1115110951000000079494863</v>
          </cell>
          <cell r="I13904">
            <v>11200</v>
          </cell>
        </row>
        <row r="13905">
          <cell r="H13905" t="str">
            <v>1025110951500000012237627</v>
          </cell>
          <cell r="I13905">
            <v>426600</v>
          </cell>
        </row>
        <row r="13906">
          <cell r="H13906" t="str">
            <v>1035110951500000026566350</v>
          </cell>
          <cell r="I13906">
            <v>30000</v>
          </cell>
        </row>
        <row r="13907">
          <cell r="H13907" t="str">
            <v>1045110951500000083085910</v>
          </cell>
          <cell r="I13907">
            <v>118000</v>
          </cell>
        </row>
        <row r="13908">
          <cell r="H13908" t="str">
            <v>1045110951500000083087370</v>
          </cell>
          <cell r="I13908">
            <v>92000</v>
          </cell>
        </row>
        <row r="13909">
          <cell r="H13909" t="str">
            <v>1045110951500000083091519</v>
          </cell>
          <cell r="I13909">
            <v>108500</v>
          </cell>
        </row>
        <row r="13910">
          <cell r="H13910" t="str">
            <v>1055110951500000012267992</v>
          </cell>
          <cell r="I13910">
            <v>187500</v>
          </cell>
        </row>
        <row r="13911">
          <cell r="H13911" t="str">
            <v>1055110951500000012268973</v>
          </cell>
          <cell r="I13911">
            <v>253500</v>
          </cell>
        </row>
        <row r="13912">
          <cell r="H13912" t="str">
            <v>1055110951500000036377990</v>
          </cell>
          <cell r="I13912">
            <v>521500</v>
          </cell>
        </row>
        <row r="13913">
          <cell r="H13913" t="str">
            <v>1075110951500000026458876</v>
          </cell>
          <cell r="I13913">
            <v>69250</v>
          </cell>
        </row>
        <row r="13914">
          <cell r="H13914" t="str">
            <v>1085110951500000026537414</v>
          </cell>
          <cell r="I13914">
            <v>118500</v>
          </cell>
        </row>
        <row r="13915">
          <cell r="H13915" t="str">
            <v>1085110951500001079605129</v>
          </cell>
          <cell r="I13915">
            <v>240000</v>
          </cell>
        </row>
        <row r="13916">
          <cell r="H13916" t="str">
            <v>1095110951500000012266047</v>
          </cell>
          <cell r="I13916">
            <v>20000</v>
          </cell>
        </row>
        <row r="13917">
          <cell r="H13917" t="str">
            <v>1095110951500000055196834</v>
          </cell>
          <cell r="I13917">
            <v>45000</v>
          </cell>
        </row>
        <row r="13918">
          <cell r="H13918" t="str">
            <v>1105110951500000007725385</v>
          </cell>
          <cell r="I13918">
            <v>2500</v>
          </cell>
        </row>
        <row r="13919">
          <cell r="H13919" t="str">
            <v>1105110951500000012130445</v>
          </cell>
          <cell r="I13919">
            <v>527500</v>
          </cell>
        </row>
        <row r="13920">
          <cell r="H13920" t="str">
            <v>1115110951500000018124942</v>
          </cell>
          <cell r="I13920">
            <v>158720</v>
          </cell>
        </row>
        <row r="13921">
          <cell r="H13921" t="str">
            <v>1115110951500000028974772</v>
          </cell>
          <cell r="I13921">
            <v>13000</v>
          </cell>
        </row>
        <row r="13922">
          <cell r="H13922" t="str">
            <v>1115110951500000036182258</v>
          </cell>
          <cell r="I13922">
            <v>583700</v>
          </cell>
        </row>
        <row r="13923">
          <cell r="H13923" t="str">
            <v>1135110951500000012269612</v>
          </cell>
          <cell r="I13923">
            <v>25000</v>
          </cell>
        </row>
        <row r="13924">
          <cell r="H13924" t="str">
            <v>1135110951500000026471017</v>
          </cell>
          <cell r="I13924">
            <v>58600</v>
          </cell>
        </row>
        <row r="13925">
          <cell r="H13925" t="str">
            <v>1145110951500000012130445</v>
          </cell>
          <cell r="I13925">
            <v>140000</v>
          </cell>
        </row>
        <row r="13926">
          <cell r="H13926" t="str">
            <v>1145110951500008001853064</v>
          </cell>
          <cell r="I13926">
            <v>67300</v>
          </cell>
        </row>
        <row r="13927">
          <cell r="H13927" t="str">
            <v>6855110955000000012113549</v>
          </cell>
          <cell r="I13927">
            <v>487200</v>
          </cell>
        </row>
        <row r="13928">
          <cell r="H13928" t="str">
            <v>6855110955000000026458448</v>
          </cell>
          <cell r="I13928">
            <v>462672</v>
          </cell>
        </row>
        <row r="13929">
          <cell r="H13929" t="str">
            <v>6855110955000000026557517</v>
          </cell>
          <cell r="I13929">
            <v>1877000</v>
          </cell>
        </row>
        <row r="13930">
          <cell r="H13930" t="str">
            <v>6855110955000000034543210</v>
          </cell>
          <cell r="I13930">
            <v>540000</v>
          </cell>
        </row>
        <row r="13931">
          <cell r="H13931" t="str">
            <v>6855110955000000055162087</v>
          </cell>
          <cell r="I13931">
            <v>210600</v>
          </cell>
        </row>
        <row r="13932">
          <cell r="H13932" t="str">
            <v>1025110959500000004929029</v>
          </cell>
          <cell r="I13932">
            <v>4000</v>
          </cell>
        </row>
        <row r="13933">
          <cell r="H13933" t="str">
            <v>1025110959500000005556479</v>
          </cell>
          <cell r="I13933">
            <v>152600</v>
          </cell>
        </row>
        <row r="13934">
          <cell r="H13934" t="str">
            <v>1025110959500000006069057</v>
          </cell>
          <cell r="I13934">
            <v>24400</v>
          </cell>
        </row>
        <row r="13935">
          <cell r="H13935" t="str">
            <v>1025110959500000012228406</v>
          </cell>
          <cell r="I13935">
            <v>20000</v>
          </cell>
        </row>
        <row r="13936">
          <cell r="H13936" t="str">
            <v>1025110959500000012234028</v>
          </cell>
          <cell r="I13936">
            <v>86400</v>
          </cell>
        </row>
        <row r="13937">
          <cell r="H13937" t="str">
            <v>1025110959500000012262566</v>
          </cell>
          <cell r="I13937">
            <v>200000</v>
          </cell>
        </row>
        <row r="13938">
          <cell r="H13938" t="str">
            <v>1025110959500000017653230</v>
          </cell>
          <cell r="I13938">
            <v>10400</v>
          </cell>
        </row>
        <row r="13939">
          <cell r="H13939" t="str">
            <v>1025110959500000026547422</v>
          </cell>
          <cell r="I13939">
            <v>15607</v>
          </cell>
        </row>
        <row r="13940">
          <cell r="H13940" t="str">
            <v>1025110959500000036278090</v>
          </cell>
          <cell r="I13940">
            <v>13000</v>
          </cell>
        </row>
        <row r="13941">
          <cell r="H13941" t="str">
            <v>1025110959500000036288842</v>
          </cell>
          <cell r="I13941">
            <v>5000</v>
          </cell>
        </row>
        <row r="13942">
          <cell r="H13942" t="str">
            <v>1025110959500000079574635</v>
          </cell>
          <cell r="I13942">
            <v>3000</v>
          </cell>
        </row>
        <row r="13943">
          <cell r="H13943" t="str">
            <v>1025110959500000083226284</v>
          </cell>
          <cell r="I13943">
            <v>15000</v>
          </cell>
        </row>
        <row r="13944">
          <cell r="H13944" t="str">
            <v>1025110959500000096360669</v>
          </cell>
          <cell r="I13944">
            <v>50000</v>
          </cell>
        </row>
        <row r="13945">
          <cell r="H13945" t="str">
            <v>1025110959500001083880185</v>
          </cell>
          <cell r="I13945">
            <v>10000</v>
          </cell>
        </row>
        <row r="13946">
          <cell r="H13946" t="str">
            <v>1025110959500008300527628</v>
          </cell>
          <cell r="I13946">
            <v>4880</v>
          </cell>
        </row>
        <row r="13947">
          <cell r="H13947" t="str">
            <v>1025110959500008605145925</v>
          </cell>
          <cell r="I13947">
            <v>24800</v>
          </cell>
        </row>
        <row r="13948">
          <cell r="H13948" t="str">
            <v>1025110959500008911000249</v>
          </cell>
          <cell r="I13948">
            <v>75900</v>
          </cell>
        </row>
        <row r="13949">
          <cell r="H13949" t="str">
            <v>1025110959500008911020760</v>
          </cell>
          <cell r="I13949">
            <v>38000</v>
          </cell>
        </row>
        <row r="13950">
          <cell r="H13950" t="str">
            <v>1025110959500008911800770</v>
          </cell>
          <cell r="I13950">
            <v>68400</v>
          </cell>
        </row>
        <row r="13951">
          <cell r="H13951" t="str">
            <v>1035110959500000004634654</v>
          </cell>
          <cell r="I13951">
            <v>30000</v>
          </cell>
        </row>
        <row r="13952">
          <cell r="H13952" t="str">
            <v>1035110959500000012271384</v>
          </cell>
          <cell r="I13952">
            <v>26300</v>
          </cell>
        </row>
        <row r="13953">
          <cell r="H13953" t="str">
            <v>1035110959500000052103332</v>
          </cell>
          <cell r="I13953">
            <v>60000</v>
          </cell>
        </row>
        <row r="13954">
          <cell r="H13954" t="str">
            <v>1035110959500008130061361</v>
          </cell>
          <cell r="I13954">
            <v>100000</v>
          </cell>
        </row>
        <row r="13955">
          <cell r="H13955" t="str">
            <v>1045110959500000004169667</v>
          </cell>
          <cell r="I13955">
            <v>1400</v>
          </cell>
        </row>
        <row r="13956">
          <cell r="H13956" t="str">
            <v>1045110959500000004894318</v>
          </cell>
          <cell r="I13956">
            <v>5000</v>
          </cell>
        </row>
        <row r="13957">
          <cell r="H13957" t="str">
            <v>1045110959500000007700213</v>
          </cell>
          <cell r="I13957">
            <v>64800</v>
          </cell>
        </row>
        <row r="13958">
          <cell r="H13958" t="str">
            <v>1045110959500000007957635</v>
          </cell>
          <cell r="I13958">
            <v>23000</v>
          </cell>
        </row>
        <row r="13959">
          <cell r="H13959" t="str">
            <v>1045110959500000012206684</v>
          </cell>
          <cell r="I13959">
            <v>200000</v>
          </cell>
        </row>
        <row r="13960">
          <cell r="H13960" t="str">
            <v>1045110959500000012253539</v>
          </cell>
          <cell r="I13960">
            <v>1000</v>
          </cell>
        </row>
        <row r="13961">
          <cell r="H13961" t="str">
            <v>1045110959500000014882536</v>
          </cell>
          <cell r="I13961">
            <v>6000</v>
          </cell>
        </row>
        <row r="13962">
          <cell r="H13962" t="str">
            <v>1045110959500000019286837</v>
          </cell>
          <cell r="I13962">
            <v>2860</v>
          </cell>
        </row>
        <row r="13963">
          <cell r="H13963" t="str">
            <v>1045110959500000026468772</v>
          </cell>
          <cell r="I13963">
            <v>24000</v>
          </cell>
        </row>
        <row r="13964">
          <cell r="H13964" t="str">
            <v>1045110959500000036088504</v>
          </cell>
          <cell r="I13964">
            <v>20000</v>
          </cell>
        </row>
        <row r="13965">
          <cell r="H13965" t="str">
            <v>1045110959500000079146837</v>
          </cell>
          <cell r="I13965">
            <v>3800</v>
          </cell>
        </row>
        <row r="13966">
          <cell r="H13966" t="str">
            <v>1045110959500000079780696</v>
          </cell>
          <cell r="I13966">
            <v>5800</v>
          </cell>
        </row>
        <row r="13967">
          <cell r="H13967" t="str">
            <v>1045110959500000083090020</v>
          </cell>
          <cell r="I13967">
            <v>82000</v>
          </cell>
        </row>
        <row r="13968">
          <cell r="H13968" t="str">
            <v>1045110959500000083090127</v>
          </cell>
          <cell r="I13968">
            <v>20000</v>
          </cell>
        </row>
        <row r="13969">
          <cell r="H13969" t="str">
            <v>1045110959500000086003054</v>
          </cell>
          <cell r="I13969">
            <v>50000</v>
          </cell>
        </row>
        <row r="13970">
          <cell r="H13970" t="str">
            <v>1045110959500000093118663</v>
          </cell>
          <cell r="I13970">
            <v>10000</v>
          </cell>
        </row>
        <row r="13971">
          <cell r="H13971" t="str">
            <v>1045110959500000890900608</v>
          </cell>
          <cell r="I13971">
            <v>67440</v>
          </cell>
        </row>
        <row r="13972">
          <cell r="H13972" t="str">
            <v>1045110959500008909006089</v>
          </cell>
          <cell r="I13972">
            <v>19900</v>
          </cell>
        </row>
        <row r="13973">
          <cell r="H13973" t="str">
            <v>1055110959500000001638819</v>
          </cell>
          <cell r="I13973">
            <v>8000</v>
          </cell>
        </row>
        <row r="13974">
          <cell r="H13974" t="str">
            <v>1055110959500000012206472</v>
          </cell>
          <cell r="I13974">
            <v>34000</v>
          </cell>
        </row>
        <row r="13975">
          <cell r="H13975" t="str">
            <v>1055110959500000012271077</v>
          </cell>
          <cell r="I13975">
            <v>10000</v>
          </cell>
        </row>
        <row r="13976">
          <cell r="H13976" t="str">
            <v>1055110959500000012276087</v>
          </cell>
          <cell r="I13976">
            <v>24000</v>
          </cell>
        </row>
        <row r="13977">
          <cell r="H13977" t="str">
            <v>1055110959500000012278624</v>
          </cell>
          <cell r="I13977">
            <v>15000</v>
          </cell>
        </row>
        <row r="13978">
          <cell r="H13978" t="str">
            <v>1075110959500000004891230</v>
          </cell>
          <cell r="I13978">
            <v>20000</v>
          </cell>
        </row>
        <row r="13979">
          <cell r="H13979" t="str">
            <v>1075110959500000004891258</v>
          </cell>
          <cell r="I13979">
            <v>33600</v>
          </cell>
        </row>
        <row r="13980">
          <cell r="H13980" t="str">
            <v>1075110959500000004891396</v>
          </cell>
          <cell r="I13980">
            <v>25000</v>
          </cell>
        </row>
        <row r="13981">
          <cell r="H13981" t="str">
            <v>1075110959500000026457058</v>
          </cell>
          <cell r="I13981">
            <v>1500</v>
          </cell>
        </row>
        <row r="13982">
          <cell r="H13982" t="str">
            <v>1075110959500000026458856</v>
          </cell>
          <cell r="I13982">
            <v>4000</v>
          </cell>
        </row>
        <row r="13983">
          <cell r="H13983" t="str">
            <v>1075110959500000026460750</v>
          </cell>
          <cell r="I13983">
            <v>27500</v>
          </cell>
        </row>
        <row r="13984">
          <cell r="H13984" t="str">
            <v>1075110959500000026559521</v>
          </cell>
          <cell r="I13984">
            <v>4000</v>
          </cell>
        </row>
        <row r="13985">
          <cell r="H13985" t="str">
            <v>1075110959500000041317319</v>
          </cell>
          <cell r="I13985">
            <v>15000</v>
          </cell>
        </row>
        <row r="13986">
          <cell r="H13986" t="str">
            <v>1075110959500000083220366</v>
          </cell>
          <cell r="I13986">
            <v>20000</v>
          </cell>
        </row>
        <row r="13987">
          <cell r="H13987" t="str">
            <v>1075110959500000083220810</v>
          </cell>
          <cell r="I13987">
            <v>25000</v>
          </cell>
        </row>
        <row r="13988">
          <cell r="H13988" t="str">
            <v>1075110959500000083222082</v>
          </cell>
          <cell r="I13988">
            <v>30000</v>
          </cell>
        </row>
        <row r="13989">
          <cell r="H13989" t="str">
            <v>1075110959500000084030932</v>
          </cell>
          <cell r="I13989">
            <v>1500</v>
          </cell>
        </row>
        <row r="13990">
          <cell r="H13990" t="str">
            <v>1075110959500008000378008</v>
          </cell>
          <cell r="I13990">
            <v>6501</v>
          </cell>
        </row>
        <row r="13991">
          <cell r="H13991" t="str">
            <v>1075110959500008130036161</v>
          </cell>
          <cell r="I13991">
            <v>2000</v>
          </cell>
        </row>
        <row r="13992">
          <cell r="H13992" t="str">
            <v>1085110959500000012099667</v>
          </cell>
          <cell r="I13992">
            <v>105000</v>
          </cell>
        </row>
        <row r="13993">
          <cell r="H13993" t="str">
            <v>1085110959500000026537119</v>
          </cell>
          <cell r="I13993">
            <v>24000</v>
          </cell>
        </row>
        <row r="13994">
          <cell r="H13994" t="str">
            <v>1085110959500000026537996</v>
          </cell>
          <cell r="I13994">
            <v>24200</v>
          </cell>
        </row>
        <row r="13995">
          <cell r="H13995" t="str">
            <v>1085110959500001079605129</v>
          </cell>
          <cell r="I13995">
            <v>40000</v>
          </cell>
        </row>
        <row r="13996">
          <cell r="H13996" t="str">
            <v>1095110959500000012231011</v>
          </cell>
          <cell r="I13996">
            <v>25200</v>
          </cell>
        </row>
        <row r="13997">
          <cell r="H13997" t="str">
            <v>1095110959500000063342644</v>
          </cell>
          <cell r="I13997">
            <v>1500</v>
          </cell>
        </row>
        <row r="13998">
          <cell r="H13998" t="str">
            <v>1095110959500000079544848</v>
          </cell>
          <cell r="I13998">
            <v>70000</v>
          </cell>
        </row>
        <row r="13999">
          <cell r="H13999" t="str">
            <v>1095110959500008000204562</v>
          </cell>
          <cell r="I13999">
            <v>30000</v>
          </cell>
        </row>
        <row r="14000">
          <cell r="H14000" t="str">
            <v>1105110959500000007713042</v>
          </cell>
          <cell r="I14000">
            <v>14000</v>
          </cell>
        </row>
        <row r="14001">
          <cell r="H14001" t="str">
            <v>1105110959500000036180680</v>
          </cell>
          <cell r="I14001">
            <v>25000</v>
          </cell>
        </row>
        <row r="14002">
          <cell r="H14002" t="str">
            <v>1105110959500000036181708</v>
          </cell>
          <cell r="I14002">
            <v>40000</v>
          </cell>
        </row>
        <row r="14003">
          <cell r="H14003" t="str">
            <v>1105110959500008909006089</v>
          </cell>
          <cell r="I14003">
            <v>24600</v>
          </cell>
        </row>
        <row r="14004">
          <cell r="H14004" t="str">
            <v>1105110959500008911000249</v>
          </cell>
          <cell r="I14004">
            <v>38000</v>
          </cell>
        </row>
        <row r="14005">
          <cell r="H14005" t="str">
            <v>1115110959500000003158147</v>
          </cell>
          <cell r="I14005">
            <v>4000</v>
          </cell>
        </row>
        <row r="14006">
          <cell r="H14006" t="str">
            <v>1115110959500000005945984</v>
          </cell>
          <cell r="I14006">
            <v>4000</v>
          </cell>
        </row>
        <row r="14007">
          <cell r="H14007" t="str">
            <v>1115110959500000012114080</v>
          </cell>
          <cell r="I14007">
            <v>20000</v>
          </cell>
        </row>
        <row r="14008">
          <cell r="H14008" t="str">
            <v>1115110959500000016189247</v>
          </cell>
          <cell r="I14008">
            <v>6000</v>
          </cell>
        </row>
        <row r="14009">
          <cell r="H14009" t="str">
            <v>1115110959500000017099465</v>
          </cell>
          <cell r="I14009">
            <v>40000</v>
          </cell>
        </row>
        <row r="14010">
          <cell r="H14010" t="str">
            <v>1115110959500000017624607</v>
          </cell>
          <cell r="I14010">
            <v>70000</v>
          </cell>
        </row>
        <row r="14011">
          <cell r="H14011" t="str">
            <v>1115110959500000017633057</v>
          </cell>
          <cell r="I14011">
            <v>49200</v>
          </cell>
        </row>
        <row r="14012">
          <cell r="H14012" t="str">
            <v>1115110959500000017636230</v>
          </cell>
          <cell r="I14012">
            <v>43000</v>
          </cell>
        </row>
        <row r="14013">
          <cell r="H14013" t="str">
            <v>1115110959500000017640572</v>
          </cell>
          <cell r="I14013">
            <v>57000</v>
          </cell>
        </row>
        <row r="14014">
          <cell r="H14014" t="str">
            <v>1115110959500000017647042</v>
          </cell>
          <cell r="I14014">
            <v>14000</v>
          </cell>
        </row>
        <row r="14015">
          <cell r="H14015" t="str">
            <v>1115110959500000017653855</v>
          </cell>
          <cell r="I14015">
            <v>30000</v>
          </cell>
        </row>
        <row r="14016">
          <cell r="H14016" t="str">
            <v>1115110959500000028526727</v>
          </cell>
          <cell r="I14016">
            <v>32500</v>
          </cell>
        </row>
        <row r="14017">
          <cell r="H14017" t="str">
            <v>1115110959500000030516971</v>
          </cell>
          <cell r="I14017">
            <v>17500</v>
          </cell>
        </row>
        <row r="14018">
          <cell r="H14018" t="str">
            <v>1115110959500000040782087</v>
          </cell>
          <cell r="I14018">
            <v>4500</v>
          </cell>
        </row>
        <row r="14019">
          <cell r="H14019" t="str">
            <v>1115110959500000079912027</v>
          </cell>
          <cell r="I14019">
            <v>5000</v>
          </cell>
        </row>
        <row r="14020">
          <cell r="H14020" t="str">
            <v>1115110959500000083226287</v>
          </cell>
          <cell r="I14020">
            <v>28000</v>
          </cell>
        </row>
        <row r="14021">
          <cell r="H14021" t="str">
            <v>1115110959500000091210294</v>
          </cell>
          <cell r="I14021">
            <v>41000</v>
          </cell>
        </row>
        <row r="14022">
          <cell r="H14022" t="str">
            <v>1115110959500001117490808</v>
          </cell>
          <cell r="I14022">
            <v>10000</v>
          </cell>
        </row>
        <row r="14023">
          <cell r="H14023" t="str">
            <v>1115110959500008000957282</v>
          </cell>
          <cell r="I14023">
            <v>15400</v>
          </cell>
        </row>
        <row r="14024">
          <cell r="H14024" t="str">
            <v>1115110959500008911000249</v>
          </cell>
          <cell r="I14024">
            <v>2150</v>
          </cell>
        </row>
        <row r="14025">
          <cell r="H14025" t="str">
            <v>1125110959500000012193335</v>
          </cell>
          <cell r="I14025">
            <v>15000</v>
          </cell>
        </row>
        <row r="14026">
          <cell r="H14026" t="str">
            <v>1125110959500000012195202</v>
          </cell>
          <cell r="I14026">
            <v>70000</v>
          </cell>
        </row>
        <row r="14027">
          <cell r="H14027" t="str">
            <v>1125110959500000012195535</v>
          </cell>
          <cell r="I14027">
            <v>20000</v>
          </cell>
        </row>
        <row r="14028">
          <cell r="H14028" t="str">
            <v>1125110959500000055067860</v>
          </cell>
          <cell r="I14028">
            <v>30000</v>
          </cell>
        </row>
        <row r="14029">
          <cell r="H14029" t="str">
            <v>1125110959500000055145275</v>
          </cell>
          <cell r="I14029">
            <v>20000</v>
          </cell>
        </row>
        <row r="14030">
          <cell r="H14030" t="str">
            <v>1125110959500008300116703</v>
          </cell>
          <cell r="I14030">
            <v>10000</v>
          </cell>
        </row>
        <row r="14031">
          <cell r="H14031" t="str">
            <v>1135110959500000004895119</v>
          </cell>
          <cell r="I14031">
            <v>8500</v>
          </cell>
        </row>
        <row r="14032">
          <cell r="H14032" t="str">
            <v>1135110959500000004923167</v>
          </cell>
          <cell r="I14032">
            <v>53000</v>
          </cell>
        </row>
        <row r="14033">
          <cell r="H14033" t="str">
            <v>1145110959500000012115995</v>
          </cell>
          <cell r="I14033">
            <v>130000</v>
          </cell>
        </row>
        <row r="14034">
          <cell r="H14034" t="str">
            <v>1145110959500000083230283</v>
          </cell>
          <cell r="I14034">
            <v>6500</v>
          </cell>
        </row>
        <row r="14035">
          <cell r="H14035" t="str">
            <v>1145110959500008130036161</v>
          </cell>
          <cell r="I14035">
            <v>7800</v>
          </cell>
        </row>
        <row r="14036">
          <cell r="H14036" t="str">
            <v>1145110959500008909006089</v>
          </cell>
          <cell r="I14036">
            <v>35854</v>
          </cell>
        </row>
        <row r="14037">
          <cell r="H14037" t="str">
            <v>1145110959500008911027317</v>
          </cell>
          <cell r="I14037">
            <v>3000</v>
          </cell>
        </row>
        <row r="14038">
          <cell r="H14038" t="str">
            <v>6855110959500000004935052</v>
          </cell>
          <cell r="I14038">
            <v>540000</v>
          </cell>
        </row>
        <row r="14039">
          <cell r="H14039" t="str">
            <v>6855110959500000007687073</v>
          </cell>
          <cell r="I14039">
            <v>15000</v>
          </cell>
        </row>
        <row r="14040">
          <cell r="H14040" t="str">
            <v>6855110959500000007705074</v>
          </cell>
          <cell r="I14040">
            <v>119000</v>
          </cell>
        </row>
        <row r="14041">
          <cell r="H14041" t="str">
            <v>6855110959500000011373656</v>
          </cell>
          <cell r="I14041">
            <v>16000</v>
          </cell>
        </row>
        <row r="14042">
          <cell r="H14042" t="str">
            <v>6855110959500000012115995</v>
          </cell>
          <cell r="I14042">
            <v>60000</v>
          </cell>
        </row>
        <row r="14043">
          <cell r="H14043" t="str">
            <v>6855110959500000012117297</v>
          </cell>
          <cell r="I14043">
            <v>9000</v>
          </cell>
        </row>
        <row r="14044">
          <cell r="H14044" t="str">
            <v>6855110959500000012118348</v>
          </cell>
          <cell r="I14044">
            <v>90000</v>
          </cell>
        </row>
        <row r="14045">
          <cell r="H14045" t="str">
            <v>6855110959500000012129859</v>
          </cell>
          <cell r="I14045">
            <v>65000</v>
          </cell>
        </row>
        <row r="14046">
          <cell r="H14046" t="str">
            <v>6855110959500000012131704</v>
          </cell>
          <cell r="I14046">
            <v>7500</v>
          </cell>
        </row>
        <row r="14047">
          <cell r="H14047" t="str">
            <v>6855110959500000016345395</v>
          </cell>
          <cell r="I14047">
            <v>56000</v>
          </cell>
        </row>
        <row r="14048">
          <cell r="H14048" t="str">
            <v>6855110959500000020602219</v>
          </cell>
          <cell r="I14048">
            <v>60000</v>
          </cell>
        </row>
        <row r="14049">
          <cell r="H14049" t="str">
            <v>6855110959500000026559273</v>
          </cell>
          <cell r="I14049">
            <v>259200</v>
          </cell>
        </row>
        <row r="14050">
          <cell r="H14050" t="str">
            <v>6855110959500000036157757</v>
          </cell>
          <cell r="I14050">
            <v>31500</v>
          </cell>
        </row>
        <row r="14051">
          <cell r="H14051" t="str">
            <v>6855110959500000036166242</v>
          </cell>
          <cell r="I14051">
            <v>27400</v>
          </cell>
        </row>
        <row r="14052">
          <cell r="H14052" t="str">
            <v>6855110959500000036180680</v>
          </cell>
          <cell r="I14052">
            <v>50000</v>
          </cell>
        </row>
        <row r="14053">
          <cell r="H14053" t="str">
            <v>6855110959500000036375936</v>
          </cell>
          <cell r="I14053">
            <v>2500</v>
          </cell>
        </row>
        <row r="14054">
          <cell r="H14054" t="str">
            <v>6855110959500000038015196</v>
          </cell>
          <cell r="I14054">
            <v>22700</v>
          </cell>
        </row>
        <row r="14055">
          <cell r="H14055" t="str">
            <v>6855110959500000055157758</v>
          </cell>
          <cell r="I14055">
            <v>35000</v>
          </cell>
        </row>
        <row r="14056">
          <cell r="H14056" t="str">
            <v>6855110959500000055169421</v>
          </cell>
          <cell r="I14056">
            <v>30000</v>
          </cell>
        </row>
        <row r="14057">
          <cell r="H14057" t="str">
            <v>6855110959500000055170296</v>
          </cell>
          <cell r="I14057">
            <v>35000</v>
          </cell>
        </row>
        <row r="14058">
          <cell r="H14058" t="str">
            <v>6855110959500001075209596</v>
          </cell>
          <cell r="I14058">
            <v>77000</v>
          </cell>
        </row>
        <row r="14059">
          <cell r="H14059" t="str">
            <v>6855110959500001075224457</v>
          </cell>
          <cell r="I14059">
            <v>4800</v>
          </cell>
        </row>
        <row r="14060">
          <cell r="H14060" t="str">
            <v>6855110959500008130031406</v>
          </cell>
          <cell r="I14060">
            <v>33000</v>
          </cell>
        </row>
        <row r="14061">
          <cell r="H14061" t="str">
            <v>6855110959500008130036161</v>
          </cell>
          <cell r="I14061">
            <v>1200</v>
          </cell>
        </row>
        <row r="14062">
          <cell r="H14062" t="str">
            <v>6855110959500008130115079</v>
          </cell>
          <cell r="I14062">
            <v>25000</v>
          </cell>
        </row>
        <row r="14063">
          <cell r="H14063" t="str">
            <v>6855110959500008909006089</v>
          </cell>
          <cell r="I14063">
            <v>45640</v>
          </cell>
        </row>
        <row r="14064">
          <cell r="H14064" t="str">
            <v>6855110959500008911000249</v>
          </cell>
          <cell r="I14064">
            <v>4450</v>
          </cell>
        </row>
        <row r="14065">
          <cell r="H14065" t="str">
            <v>6855110959500008911006818</v>
          </cell>
          <cell r="I14065">
            <v>6400</v>
          </cell>
        </row>
        <row r="14066">
          <cell r="H14066" t="str">
            <v>6855110959500008911044200</v>
          </cell>
          <cell r="I14066">
            <v>47299</v>
          </cell>
        </row>
        <row r="14067">
          <cell r="H14067" t="str">
            <v>1015115</v>
          </cell>
          <cell r="I14067">
            <v>403277478</v>
          </cell>
        </row>
        <row r="14068">
          <cell r="H14068" t="str">
            <v>1025115</v>
          </cell>
          <cell r="I14068">
            <v>22041974</v>
          </cell>
        </row>
        <row r="14069">
          <cell r="H14069" t="str">
            <v>1035115</v>
          </cell>
          <cell r="I14069">
            <v>4933654</v>
          </cell>
        </row>
        <row r="14070">
          <cell r="H14070" t="str">
            <v>1045115</v>
          </cell>
          <cell r="I14070">
            <v>8164461</v>
          </cell>
        </row>
        <row r="14071">
          <cell r="H14071" t="str">
            <v>1055115</v>
          </cell>
          <cell r="I14071">
            <v>4776872</v>
          </cell>
        </row>
        <row r="14072">
          <cell r="H14072" t="str">
            <v>1075115</v>
          </cell>
          <cell r="I14072">
            <v>8001408</v>
          </cell>
        </row>
        <row r="14073">
          <cell r="H14073" t="str">
            <v>1085115</v>
          </cell>
          <cell r="I14073">
            <v>3142968</v>
          </cell>
        </row>
        <row r="14074">
          <cell r="H14074" t="str">
            <v>1095115</v>
          </cell>
          <cell r="I14074">
            <v>8268540</v>
          </cell>
        </row>
        <row r="14075">
          <cell r="H14075" t="str">
            <v>1105115</v>
          </cell>
          <cell r="I14075">
            <v>126706106</v>
          </cell>
        </row>
        <row r="14076">
          <cell r="H14076" t="str">
            <v>1115115</v>
          </cell>
          <cell r="I14076">
            <v>19813429</v>
          </cell>
        </row>
        <row r="14077">
          <cell r="H14077" t="str">
            <v>1125115</v>
          </cell>
          <cell r="I14077">
            <v>35241764</v>
          </cell>
        </row>
        <row r="14078">
          <cell r="H14078" t="str">
            <v>1135115</v>
          </cell>
          <cell r="I14078">
            <v>24029003</v>
          </cell>
        </row>
        <row r="14079">
          <cell r="H14079" t="str">
            <v>1145115</v>
          </cell>
          <cell r="I14079">
            <v>17497436</v>
          </cell>
        </row>
        <row r="14080">
          <cell r="H14080" t="str">
            <v>6855115</v>
          </cell>
          <cell r="I14080">
            <v>12962959</v>
          </cell>
        </row>
        <row r="14081">
          <cell r="H14081" t="str">
            <v>101511510</v>
          </cell>
          <cell r="I14081">
            <v>223455913</v>
          </cell>
        </row>
        <row r="14082">
          <cell r="H14082" t="str">
            <v>105511510</v>
          </cell>
          <cell r="I14082">
            <v>15819</v>
          </cell>
        </row>
        <row r="14083">
          <cell r="H14083" t="str">
            <v>110511510</v>
          </cell>
          <cell r="I14083">
            <v>15260</v>
          </cell>
        </row>
        <row r="14084">
          <cell r="H14084" t="str">
            <v>111511510</v>
          </cell>
          <cell r="I14084">
            <v>15244</v>
          </cell>
        </row>
        <row r="14085">
          <cell r="H14085" t="str">
            <v>101511515</v>
          </cell>
          <cell r="I14085">
            <v>151214941</v>
          </cell>
        </row>
        <row r="14086">
          <cell r="H14086" t="str">
            <v>104511515</v>
          </cell>
          <cell r="I14086">
            <v>6958677</v>
          </cell>
        </row>
        <row r="14087">
          <cell r="H14087" t="str">
            <v>105511515</v>
          </cell>
          <cell r="I14087">
            <v>1608638</v>
          </cell>
        </row>
        <row r="14088">
          <cell r="H14088" t="str">
            <v>107511515</v>
          </cell>
          <cell r="I14088">
            <v>7453165</v>
          </cell>
        </row>
        <row r="14089">
          <cell r="H14089" t="str">
            <v>108511515</v>
          </cell>
          <cell r="I14089">
            <v>1325236</v>
          </cell>
        </row>
        <row r="14090">
          <cell r="H14090" t="str">
            <v>109511515</v>
          </cell>
          <cell r="I14090">
            <v>5674770</v>
          </cell>
        </row>
        <row r="14091">
          <cell r="H14091" t="str">
            <v>110511515</v>
          </cell>
          <cell r="I14091">
            <v>107226849</v>
          </cell>
        </row>
        <row r="14092">
          <cell r="H14092" t="str">
            <v>111511515</v>
          </cell>
          <cell r="I14092">
            <v>17582995</v>
          </cell>
        </row>
        <row r="14093">
          <cell r="H14093" t="str">
            <v>112511515</v>
          </cell>
          <cell r="I14093">
            <v>19617292</v>
          </cell>
        </row>
        <row r="14094">
          <cell r="H14094" t="str">
            <v>113511515</v>
          </cell>
          <cell r="I14094">
            <v>22831348</v>
          </cell>
        </row>
        <row r="14095">
          <cell r="H14095" t="str">
            <v>114511515</v>
          </cell>
          <cell r="I14095">
            <v>13536097</v>
          </cell>
        </row>
        <row r="14096">
          <cell r="H14096" t="str">
            <v>101511523</v>
          </cell>
          <cell r="I14096">
            <v>23407763</v>
          </cell>
        </row>
        <row r="14097">
          <cell r="H14097" t="str">
            <v>102511523</v>
          </cell>
          <cell r="I14097">
            <v>16999001</v>
          </cell>
        </row>
        <row r="14098">
          <cell r="H14098" t="str">
            <v>103511523</v>
          </cell>
          <cell r="I14098">
            <v>3280990</v>
          </cell>
        </row>
        <row r="14099">
          <cell r="H14099" t="str">
            <v>108511523</v>
          </cell>
          <cell r="I14099">
            <v>558032</v>
          </cell>
        </row>
        <row r="14100">
          <cell r="H14100" t="str">
            <v>109511523</v>
          </cell>
          <cell r="I14100">
            <v>921077</v>
          </cell>
        </row>
        <row r="14101">
          <cell r="H14101" t="str">
            <v>110511523</v>
          </cell>
          <cell r="I14101">
            <v>5821875</v>
          </cell>
        </row>
        <row r="14102">
          <cell r="H14102" t="str">
            <v>111511523</v>
          </cell>
          <cell r="I14102">
            <v>1263544</v>
          </cell>
        </row>
        <row r="14103">
          <cell r="H14103" t="str">
            <v>112511523</v>
          </cell>
          <cell r="I14103">
            <v>10180158</v>
          </cell>
        </row>
        <row r="14104">
          <cell r="H14104" t="str">
            <v>113511523</v>
          </cell>
          <cell r="I14104">
            <v>296632</v>
          </cell>
        </row>
        <row r="14105">
          <cell r="H14105" t="str">
            <v>114511523</v>
          </cell>
          <cell r="I14105">
            <v>200127</v>
          </cell>
        </row>
        <row r="14106">
          <cell r="H14106" t="str">
            <v>101511524</v>
          </cell>
          <cell r="I14106">
            <v>4562274</v>
          </cell>
        </row>
        <row r="14107">
          <cell r="H14107" t="str">
            <v>102511524</v>
          </cell>
          <cell r="I14107">
            <v>3832197</v>
          </cell>
        </row>
        <row r="14108">
          <cell r="H14108" t="str">
            <v>104511524</v>
          </cell>
          <cell r="I14108">
            <v>1088685</v>
          </cell>
        </row>
        <row r="14109">
          <cell r="H14109" t="str">
            <v>105511524</v>
          </cell>
          <cell r="I14109">
            <v>2914322</v>
          </cell>
        </row>
        <row r="14110">
          <cell r="H14110" t="str">
            <v>107511524</v>
          </cell>
          <cell r="I14110">
            <v>548243</v>
          </cell>
        </row>
        <row r="14111">
          <cell r="H14111" t="str">
            <v>108511524</v>
          </cell>
          <cell r="I14111">
            <v>1259700</v>
          </cell>
        </row>
        <row r="14112">
          <cell r="H14112" t="str">
            <v>109511524</v>
          </cell>
          <cell r="I14112">
            <v>260072</v>
          </cell>
        </row>
        <row r="14113">
          <cell r="H14113" t="str">
            <v>110511524</v>
          </cell>
          <cell r="I14113">
            <v>368921</v>
          </cell>
        </row>
        <row r="14114">
          <cell r="H14114" t="str">
            <v>112511524</v>
          </cell>
          <cell r="I14114">
            <v>4085601</v>
          </cell>
        </row>
        <row r="14115">
          <cell r="H14115" t="str">
            <v>113511524</v>
          </cell>
          <cell r="I14115">
            <v>901023</v>
          </cell>
        </row>
        <row r="14116">
          <cell r="H14116" t="str">
            <v>114511524</v>
          </cell>
          <cell r="I14116">
            <v>3492652</v>
          </cell>
        </row>
        <row r="14117">
          <cell r="H14117" t="str">
            <v>101511530</v>
          </cell>
          <cell r="I14117">
            <v>636587</v>
          </cell>
        </row>
        <row r="14118">
          <cell r="H14118" t="str">
            <v>102511530</v>
          </cell>
          <cell r="I14118">
            <v>1210776</v>
          </cell>
        </row>
        <row r="14119">
          <cell r="H14119" t="str">
            <v>103511530</v>
          </cell>
          <cell r="I14119">
            <v>1652664</v>
          </cell>
        </row>
        <row r="14120">
          <cell r="H14120" t="str">
            <v>104511530</v>
          </cell>
          <cell r="I14120">
            <v>117099</v>
          </cell>
        </row>
        <row r="14121">
          <cell r="H14121" t="str">
            <v>105511530</v>
          </cell>
          <cell r="I14121">
            <v>238093</v>
          </cell>
        </row>
        <row r="14122">
          <cell r="H14122" t="str">
            <v>109511530</v>
          </cell>
          <cell r="I14122">
            <v>1412621</v>
          </cell>
        </row>
        <row r="14123">
          <cell r="H14123" t="str">
            <v>110511530</v>
          </cell>
          <cell r="I14123">
            <v>13273201</v>
          </cell>
        </row>
        <row r="14124">
          <cell r="H14124" t="str">
            <v>111511530</v>
          </cell>
          <cell r="I14124">
            <v>951646</v>
          </cell>
        </row>
        <row r="14125">
          <cell r="H14125" t="str">
            <v>112511530</v>
          </cell>
          <cell r="I14125">
            <v>1358713</v>
          </cell>
        </row>
        <row r="14126">
          <cell r="H14126" t="str">
            <v>114511530</v>
          </cell>
          <cell r="I14126">
            <v>268560</v>
          </cell>
        </row>
        <row r="14127">
          <cell r="H14127" t="str">
            <v>685511560</v>
          </cell>
          <cell r="I14127">
            <v>12962959</v>
          </cell>
        </row>
        <row r="14128">
          <cell r="H14128" t="str">
            <v>68551156087</v>
          </cell>
          <cell r="I14128">
            <v>12962959</v>
          </cell>
        </row>
        <row r="14129">
          <cell r="H14129" t="str">
            <v>1015120</v>
          </cell>
          <cell r="I14129">
            <v>11867434</v>
          </cell>
        </row>
        <row r="14130">
          <cell r="H14130" t="str">
            <v>1025120</v>
          </cell>
          <cell r="I14130">
            <v>3493736</v>
          </cell>
        </row>
        <row r="14131">
          <cell r="H14131" t="str">
            <v>1035120</v>
          </cell>
          <cell r="I14131">
            <v>1465177.03</v>
          </cell>
        </row>
        <row r="14132">
          <cell r="H14132" t="str">
            <v>1045120</v>
          </cell>
          <cell r="I14132">
            <v>1690981.98</v>
          </cell>
        </row>
        <row r="14133">
          <cell r="H14133" t="str">
            <v>1055120</v>
          </cell>
          <cell r="I14133">
            <v>1799202</v>
          </cell>
        </row>
        <row r="14134">
          <cell r="H14134" t="str">
            <v>1075120</v>
          </cell>
          <cell r="I14134">
            <v>1030112.95</v>
          </cell>
        </row>
        <row r="14135">
          <cell r="H14135" t="str">
            <v>1085120</v>
          </cell>
          <cell r="I14135">
            <v>1143262</v>
          </cell>
        </row>
        <row r="14136">
          <cell r="H14136" t="str">
            <v>1095120</v>
          </cell>
          <cell r="I14136">
            <v>1152754.67</v>
          </cell>
        </row>
        <row r="14137">
          <cell r="H14137" t="str">
            <v>1105120</v>
          </cell>
          <cell r="I14137">
            <v>2302288.73</v>
          </cell>
        </row>
        <row r="14138">
          <cell r="H14138" t="str">
            <v>1115120</v>
          </cell>
          <cell r="I14138">
            <v>1747771.34</v>
          </cell>
        </row>
        <row r="14139">
          <cell r="H14139" t="str">
            <v>1125120</v>
          </cell>
          <cell r="I14139">
            <v>2164414.23</v>
          </cell>
        </row>
        <row r="14140">
          <cell r="H14140" t="str">
            <v>1135120</v>
          </cell>
          <cell r="I14140">
            <v>1289284</v>
          </cell>
        </row>
        <row r="14141">
          <cell r="H14141" t="str">
            <v>1145120</v>
          </cell>
          <cell r="I14141">
            <v>1821003.05</v>
          </cell>
        </row>
        <row r="14142">
          <cell r="H14142" t="str">
            <v>6855120</v>
          </cell>
          <cell r="I14142">
            <v>141596510</v>
          </cell>
        </row>
        <row r="14143">
          <cell r="H14143" t="str">
            <v>101512010</v>
          </cell>
          <cell r="I14143">
            <v>11867434</v>
          </cell>
        </row>
        <row r="14144">
          <cell r="H14144" t="str">
            <v>102512010</v>
          </cell>
          <cell r="I14144">
            <v>3493736</v>
          </cell>
        </row>
        <row r="14145">
          <cell r="H14145" t="str">
            <v>103512010</v>
          </cell>
          <cell r="I14145">
            <v>1465177.03</v>
          </cell>
        </row>
        <row r="14146">
          <cell r="H14146" t="str">
            <v>104512010</v>
          </cell>
          <cell r="I14146">
            <v>1690981.98</v>
          </cell>
        </row>
        <row r="14147">
          <cell r="H14147" t="str">
            <v>105512010</v>
          </cell>
          <cell r="I14147">
            <v>1799202</v>
          </cell>
        </row>
        <row r="14148">
          <cell r="H14148" t="str">
            <v>107512010</v>
          </cell>
          <cell r="I14148">
            <v>1030112.95</v>
          </cell>
        </row>
        <row r="14149">
          <cell r="H14149" t="str">
            <v>108512010</v>
          </cell>
          <cell r="I14149">
            <v>1143262</v>
          </cell>
        </row>
        <row r="14150">
          <cell r="H14150" t="str">
            <v>109512010</v>
          </cell>
          <cell r="I14150">
            <v>1152754.67</v>
          </cell>
        </row>
        <row r="14151">
          <cell r="H14151" t="str">
            <v>110512010</v>
          </cell>
          <cell r="I14151">
            <v>2302288.73</v>
          </cell>
        </row>
        <row r="14152">
          <cell r="H14152" t="str">
            <v>111512010</v>
          </cell>
          <cell r="I14152">
            <v>1747771.34</v>
          </cell>
        </row>
        <row r="14153">
          <cell r="H14153" t="str">
            <v>112512010</v>
          </cell>
          <cell r="I14153">
            <v>2164414.23</v>
          </cell>
        </row>
        <row r="14154">
          <cell r="H14154" t="str">
            <v>113512010</v>
          </cell>
          <cell r="I14154">
            <v>1289284</v>
          </cell>
        </row>
        <row r="14155">
          <cell r="H14155" t="str">
            <v>114512010</v>
          </cell>
          <cell r="I14155">
            <v>1821003.05</v>
          </cell>
        </row>
        <row r="14156">
          <cell r="H14156" t="str">
            <v>685512010</v>
          </cell>
          <cell r="I14156">
            <v>141596510</v>
          </cell>
        </row>
        <row r="14157">
          <cell r="H14157" t="str">
            <v>6855120101500008300530435</v>
          </cell>
          <cell r="I14157">
            <v>17309778</v>
          </cell>
        </row>
        <row r="14158">
          <cell r="H14158" t="str">
            <v>10151201025</v>
          </cell>
          <cell r="I14158">
            <v>11349864</v>
          </cell>
        </row>
        <row r="14159">
          <cell r="H14159" t="str">
            <v>10251201025</v>
          </cell>
          <cell r="I14159">
            <v>3493736</v>
          </cell>
        </row>
        <row r="14160">
          <cell r="H14160" t="str">
            <v>10351201025</v>
          </cell>
          <cell r="I14160">
            <v>1465177.03</v>
          </cell>
        </row>
        <row r="14161">
          <cell r="H14161" t="str">
            <v>10451201025</v>
          </cell>
          <cell r="I14161">
            <v>1690981.98</v>
          </cell>
        </row>
        <row r="14162">
          <cell r="H14162" t="str">
            <v>10551201025</v>
          </cell>
          <cell r="I14162">
            <v>1799202</v>
          </cell>
        </row>
        <row r="14163">
          <cell r="H14163" t="str">
            <v>10751201025</v>
          </cell>
          <cell r="I14163">
            <v>1030112.95</v>
          </cell>
        </row>
        <row r="14164">
          <cell r="H14164" t="str">
            <v>10851201025</v>
          </cell>
          <cell r="I14164">
            <v>1143262</v>
          </cell>
        </row>
        <row r="14165">
          <cell r="H14165" t="str">
            <v>10951201025</v>
          </cell>
          <cell r="I14165">
            <v>1152754.67</v>
          </cell>
        </row>
        <row r="14166">
          <cell r="H14166" t="str">
            <v>11051201025</v>
          </cell>
          <cell r="I14166">
            <v>2302288.73</v>
          </cell>
        </row>
        <row r="14167">
          <cell r="H14167" t="str">
            <v>11151201025</v>
          </cell>
          <cell r="I14167">
            <v>1747771.34</v>
          </cell>
        </row>
        <row r="14168">
          <cell r="H14168" t="str">
            <v>11251201025</v>
          </cell>
          <cell r="I14168">
            <v>2164414.23</v>
          </cell>
        </row>
        <row r="14169">
          <cell r="H14169" t="str">
            <v>11351201025</v>
          </cell>
          <cell r="I14169">
            <v>1289284</v>
          </cell>
        </row>
        <row r="14170">
          <cell r="H14170" t="str">
            <v>11451201025</v>
          </cell>
          <cell r="I14170">
            <v>1821003.05</v>
          </cell>
        </row>
        <row r="14171">
          <cell r="H14171" t="str">
            <v>68551201025</v>
          </cell>
          <cell r="I14171">
            <v>1936663</v>
          </cell>
        </row>
        <row r="14172">
          <cell r="H14172" t="str">
            <v>1015120103500008911800091</v>
          </cell>
          <cell r="I14172">
            <v>517570</v>
          </cell>
        </row>
        <row r="14173">
          <cell r="H14173" t="str">
            <v>6855120103500008911800091</v>
          </cell>
          <cell r="I14173">
            <v>517570</v>
          </cell>
        </row>
        <row r="14174">
          <cell r="H14174" t="str">
            <v>6855120104000008001972684</v>
          </cell>
          <cell r="I14174">
            <v>121832499</v>
          </cell>
        </row>
        <row r="14175">
          <cell r="H14175" t="str">
            <v>1015125</v>
          </cell>
          <cell r="I14175">
            <v>12763902</v>
          </cell>
        </row>
        <row r="14176">
          <cell r="H14176" t="str">
            <v>1025125</v>
          </cell>
          <cell r="I14176">
            <v>5648205</v>
          </cell>
        </row>
        <row r="14177">
          <cell r="H14177" t="str">
            <v>1035125</v>
          </cell>
          <cell r="I14177">
            <v>2160186</v>
          </cell>
        </row>
        <row r="14178">
          <cell r="H14178" t="str">
            <v>1045125</v>
          </cell>
          <cell r="I14178">
            <v>2599395</v>
          </cell>
        </row>
        <row r="14179">
          <cell r="H14179" t="str">
            <v>1055125</v>
          </cell>
          <cell r="I14179">
            <v>2686926</v>
          </cell>
        </row>
        <row r="14180">
          <cell r="H14180" t="str">
            <v>1075125</v>
          </cell>
          <cell r="I14180">
            <v>1558485</v>
          </cell>
        </row>
        <row r="14181">
          <cell r="H14181" t="str">
            <v>1085125</v>
          </cell>
          <cell r="I14181">
            <v>2874830</v>
          </cell>
        </row>
        <row r="14182">
          <cell r="H14182" t="str">
            <v>1095125</v>
          </cell>
          <cell r="I14182">
            <v>1030596</v>
          </cell>
        </row>
        <row r="14183">
          <cell r="H14183" t="str">
            <v>1105125</v>
          </cell>
          <cell r="I14183">
            <v>1784082</v>
          </cell>
        </row>
        <row r="14184">
          <cell r="H14184" t="str">
            <v>1115125</v>
          </cell>
          <cell r="I14184">
            <v>4181497</v>
          </cell>
        </row>
        <row r="14185">
          <cell r="H14185" t="str">
            <v>1125125</v>
          </cell>
          <cell r="I14185">
            <v>1680351</v>
          </cell>
        </row>
        <row r="14186">
          <cell r="H14186" t="str">
            <v>1135125</v>
          </cell>
          <cell r="I14186">
            <v>1481841</v>
          </cell>
        </row>
        <row r="14187">
          <cell r="H14187" t="str">
            <v>1145125</v>
          </cell>
          <cell r="I14187">
            <v>7258799</v>
          </cell>
        </row>
        <row r="14188">
          <cell r="H14188" t="str">
            <v>6855125</v>
          </cell>
          <cell r="I14188">
            <v>11000530</v>
          </cell>
        </row>
        <row r="14189">
          <cell r="H14189" t="str">
            <v>101512515</v>
          </cell>
          <cell r="I14189">
            <v>6185262</v>
          </cell>
        </row>
        <row r="14190">
          <cell r="H14190" t="str">
            <v>102512515</v>
          </cell>
          <cell r="I14190">
            <v>2754021</v>
          </cell>
        </row>
        <row r="14191">
          <cell r="H14191" t="str">
            <v>104512515</v>
          </cell>
          <cell r="I14191">
            <v>910245</v>
          </cell>
        </row>
        <row r="14192">
          <cell r="H14192" t="str">
            <v>107512515</v>
          </cell>
          <cell r="I14192">
            <v>707493</v>
          </cell>
        </row>
        <row r="14193">
          <cell r="H14193" t="str">
            <v>110512515</v>
          </cell>
          <cell r="I14193">
            <v>836235</v>
          </cell>
        </row>
        <row r="14194">
          <cell r="H14194" t="str">
            <v>111512515</v>
          </cell>
          <cell r="I14194">
            <v>1123125</v>
          </cell>
        </row>
        <row r="14195">
          <cell r="H14195" t="str">
            <v>101512520</v>
          </cell>
          <cell r="I14195">
            <v>1308450</v>
          </cell>
        </row>
        <row r="14196">
          <cell r="H14196" t="str">
            <v>102512520</v>
          </cell>
          <cell r="I14196">
            <v>661017</v>
          </cell>
        </row>
        <row r="14197">
          <cell r="H14197" t="str">
            <v>103512520</v>
          </cell>
          <cell r="I14197">
            <v>654357</v>
          </cell>
        </row>
        <row r="14198">
          <cell r="H14198" t="str">
            <v>104512520</v>
          </cell>
          <cell r="I14198">
            <v>650175</v>
          </cell>
        </row>
        <row r="14199">
          <cell r="H14199" t="str">
            <v>105512520</v>
          </cell>
          <cell r="I14199">
            <v>1708353</v>
          </cell>
        </row>
        <row r="14200">
          <cell r="H14200" t="str">
            <v>107512520</v>
          </cell>
          <cell r="I14200">
            <v>319377</v>
          </cell>
        </row>
        <row r="14201">
          <cell r="H14201" t="str">
            <v>108512520</v>
          </cell>
          <cell r="I14201">
            <v>1881659</v>
          </cell>
        </row>
        <row r="14202">
          <cell r="H14202" t="str">
            <v>109512520</v>
          </cell>
          <cell r="I14202">
            <v>346920</v>
          </cell>
        </row>
        <row r="14203">
          <cell r="H14203" t="str">
            <v>110512520</v>
          </cell>
          <cell r="I14203">
            <v>225618</v>
          </cell>
        </row>
        <row r="14204">
          <cell r="H14204" t="str">
            <v>111512520</v>
          </cell>
          <cell r="I14204">
            <v>1294419</v>
          </cell>
        </row>
        <row r="14205">
          <cell r="H14205" t="str">
            <v>112512520</v>
          </cell>
          <cell r="I14205">
            <v>474450</v>
          </cell>
        </row>
        <row r="14206">
          <cell r="H14206" t="str">
            <v>113512520</v>
          </cell>
          <cell r="I14206">
            <v>657159</v>
          </cell>
        </row>
        <row r="14207">
          <cell r="H14207" t="str">
            <v>114512520</v>
          </cell>
          <cell r="I14207">
            <v>7004094</v>
          </cell>
        </row>
        <row r="14208">
          <cell r="H14208" t="str">
            <v>685512520</v>
          </cell>
          <cell r="I14208">
            <v>2673624</v>
          </cell>
        </row>
        <row r="14209">
          <cell r="H14209" t="str">
            <v>10151252005</v>
          </cell>
          <cell r="I14209">
            <v>1114284</v>
          </cell>
        </row>
        <row r="14210">
          <cell r="H14210" t="str">
            <v>10251252005</v>
          </cell>
          <cell r="I14210">
            <v>312843</v>
          </cell>
        </row>
        <row r="14211">
          <cell r="H14211" t="str">
            <v>10351252005</v>
          </cell>
          <cell r="I14211">
            <v>389988</v>
          </cell>
        </row>
        <row r="14212">
          <cell r="H14212" t="str">
            <v>10451252005</v>
          </cell>
          <cell r="I14212">
            <v>276750</v>
          </cell>
        </row>
        <row r="14213">
          <cell r="H14213" t="str">
            <v>10551252005</v>
          </cell>
          <cell r="I14213">
            <v>421977</v>
          </cell>
        </row>
        <row r="14214">
          <cell r="H14214" t="str">
            <v>10851252005</v>
          </cell>
          <cell r="I14214">
            <v>1408266</v>
          </cell>
        </row>
        <row r="14215">
          <cell r="H14215" t="str">
            <v>10951252005</v>
          </cell>
          <cell r="I14215">
            <v>119844</v>
          </cell>
        </row>
        <row r="14216">
          <cell r="H14216" t="str">
            <v>11051252005</v>
          </cell>
          <cell r="I14216">
            <v>33750</v>
          </cell>
        </row>
        <row r="14217">
          <cell r="H14217" t="str">
            <v>11151252005</v>
          </cell>
          <cell r="I14217">
            <v>229554</v>
          </cell>
        </row>
        <row r="14218">
          <cell r="H14218" t="str">
            <v>11251252005</v>
          </cell>
          <cell r="I14218">
            <v>146124</v>
          </cell>
        </row>
        <row r="14219">
          <cell r="H14219" t="str">
            <v>11351252005</v>
          </cell>
          <cell r="I14219">
            <v>261531</v>
          </cell>
        </row>
        <row r="14220">
          <cell r="H14220" t="str">
            <v>11451252005</v>
          </cell>
          <cell r="I14220">
            <v>5307051</v>
          </cell>
        </row>
        <row r="14221">
          <cell r="H14221" t="str">
            <v>68551252005</v>
          </cell>
          <cell r="I14221">
            <v>1005688</v>
          </cell>
        </row>
        <row r="14222">
          <cell r="H14222" t="str">
            <v>10151252010</v>
          </cell>
          <cell r="I14222">
            <v>194166</v>
          </cell>
        </row>
        <row r="14223">
          <cell r="H14223" t="str">
            <v>10251252010</v>
          </cell>
          <cell r="I14223">
            <v>348174</v>
          </cell>
        </row>
        <row r="14224">
          <cell r="H14224" t="str">
            <v>10351252010</v>
          </cell>
          <cell r="I14224">
            <v>264369</v>
          </cell>
        </row>
        <row r="14225">
          <cell r="H14225" t="str">
            <v>10451252010</v>
          </cell>
          <cell r="I14225">
            <v>373425</v>
          </cell>
        </row>
        <row r="14226">
          <cell r="H14226" t="str">
            <v>10551252010</v>
          </cell>
          <cell r="I14226">
            <v>1286376</v>
          </cell>
        </row>
        <row r="14227">
          <cell r="H14227" t="str">
            <v>10751252010</v>
          </cell>
          <cell r="I14227">
            <v>319377</v>
          </cell>
        </row>
        <row r="14228">
          <cell r="H14228" t="str">
            <v>10851252010</v>
          </cell>
          <cell r="I14228">
            <v>473393</v>
          </cell>
        </row>
        <row r="14229">
          <cell r="H14229" t="str">
            <v>10951252010</v>
          </cell>
          <cell r="I14229">
            <v>227076</v>
          </cell>
        </row>
        <row r="14230">
          <cell r="H14230" t="str">
            <v>11051252010</v>
          </cell>
          <cell r="I14230">
            <v>191868</v>
          </cell>
        </row>
        <row r="14231">
          <cell r="H14231" t="str">
            <v>11151252010</v>
          </cell>
          <cell r="I14231">
            <v>1064865</v>
          </cell>
        </row>
        <row r="14232">
          <cell r="H14232" t="str">
            <v>11251252010</v>
          </cell>
          <cell r="I14232">
            <v>328326</v>
          </cell>
        </row>
        <row r="14233">
          <cell r="H14233" t="str">
            <v>11351252010</v>
          </cell>
          <cell r="I14233">
            <v>395628</v>
          </cell>
        </row>
        <row r="14234">
          <cell r="H14234" t="str">
            <v>11451252010</v>
          </cell>
          <cell r="I14234">
            <v>1697043</v>
          </cell>
        </row>
        <row r="14235">
          <cell r="H14235" t="str">
            <v>68551252010</v>
          </cell>
          <cell r="I14235">
            <v>1667936</v>
          </cell>
        </row>
        <row r="14236">
          <cell r="H14236" t="str">
            <v>101512525</v>
          </cell>
          <cell r="I14236">
            <v>4694532</v>
          </cell>
        </row>
        <row r="14237">
          <cell r="H14237" t="str">
            <v>102512525</v>
          </cell>
          <cell r="I14237">
            <v>1522668</v>
          </cell>
        </row>
        <row r="14238">
          <cell r="H14238" t="str">
            <v>103512525</v>
          </cell>
          <cell r="I14238">
            <v>930828</v>
          </cell>
        </row>
        <row r="14239">
          <cell r="H14239" t="str">
            <v>104512525</v>
          </cell>
          <cell r="I14239">
            <v>1038975</v>
          </cell>
        </row>
        <row r="14240">
          <cell r="H14240" t="str">
            <v>105512525</v>
          </cell>
          <cell r="I14240">
            <v>844758</v>
          </cell>
        </row>
        <row r="14241">
          <cell r="H14241" t="str">
            <v>107512525</v>
          </cell>
          <cell r="I14241">
            <v>531615</v>
          </cell>
        </row>
        <row r="14242">
          <cell r="H14242" t="str">
            <v>108512525</v>
          </cell>
          <cell r="I14242">
            <v>807867</v>
          </cell>
        </row>
        <row r="14243">
          <cell r="H14243" t="str">
            <v>109512525</v>
          </cell>
          <cell r="I14243">
            <v>498372</v>
          </cell>
        </row>
        <row r="14244">
          <cell r="H14244" t="str">
            <v>110512525</v>
          </cell>
          <cell r="I14244">
            <v>536925</v>
          </cell>
        </row>
        <row r="14245">
          <cell r="H14245" t="str">
            <v>111512525</v>
          </cell>
          <cell r="I14245">
            <v>707723</v>
          </cell>
        </row>
        <row r="14246">
          <cell r="H14246" t="str">
            <v>112512525</v>
          </cell>
          <cell r="I14246">
            <v>1049301</v>
          </cell>
        </row>
        <row r="14247">
          <cell r="H14247" t="str">
            <v>113512525</v>
          </cell>
          <cell r="I14247">
            <v>824682</v>
          </cell>
        </row>
        <row r="14248">
          <cell r="H14248" t="str">
            <v>114512525</v>
          </cell>
          <cell r="I14248">
            <v>254705</v>
          </cell>
        </row>
        <row r="14249">
          <cell r="H14249" t="str">
            <v>685512525</v>
          </cell>
          <cell r="I14249">
            <v>8022406</v>
          </cell>
        </row>
        <row r="14250">
          <cell r="H14250" t="str">
            <v>10151252505</v>
          </cell>
          <cell r="I14250">
            <v>4694532</v>
          </cell>
        </row>
        <row r="14251">
          <cell r="H14251" t="str">
            <v>10251252505</v>
          </cell>
          <cell r="I14251">
            <v>1522668</v>
          </cell>
        </row>
        <row r="14252">
          <cell r="H14252" t="str">
            <v>10351252505</v>
          </cell>
          <cell r="I14252">
            <v>930828</v>
          </cell>
        </row>
        <row r="14253">
          <cell r="H14253" t="str">
            <v>10451252505</v>
          </cell>
          <cell r="I14253">
            <v>997536</v>
          </cell>
        </row>
        <row r="14254">
          <cell r="H14254" t="str">
            <v>10551252505</v>
          </cell>
          <cell r="I14254">
            <v>844758</v>
          </cell>
        </row>
        <row r="14255">
          <cell r="H14255" t="str">
            <v>10751252505</v>
          </cell>
          <cell r="I14255">
            <v>531615</v>
          </cell>
        </row>
        <row r="14256">
          <cell r="H14256" t="str">
            <v>10851252505</v>
          </cell>
          <cell r="I14256">
            <v>698682</v>
          </cell>
        </row>
        <row r="14257">
          <cell r="H14257" t="str">
            <v>10951252505</v>
          </cell>
          <cell r="I14257">
            <v>498372</v>
          </cell>
        </row>
        <row r="14258">
          <cell r="H14258" t="str">
            <v>11051252505</v>
          </cell>
          <cell r="I14258">
            <v>536925</v>
          </cell>
        </row>
        <row r="14259">
          <cell r="H14259" t="str">
            <v>11151252505</v>
          </cell>
          <cell r="I14259">
            <v>697449</v>
          </cell>
        </row>
        <row r="14260">
          <cell r="H14260" t="str">
            <v>11251252505</v>
          </cell>
          <cell r="I14260">
            <v>1049301</v>
          </cell>
        </row>
        <row r="14261">
          <cell r="H14261" t="str">
            <v>11351252505</v>
          </cell>
          <cell r="I14261">
            <v>824682</v>
          </cell>
        </row>
        <row r="14262">
          <cell r="H14262" t="str">
            <v>11451252505</v>
          </cell>
          <cell r="I14262">
            <v>173615</v>
          </cell>
        </row>
        <row r="14263">
          <cell r="H14263" t="str">
            <v>68551252505</v>
          </cell>
          <cell r="I14263">
            <v>7998544</v>
          </cell>
        </row>
        <row r="14264">
          <cell r="H14264" t="str">
            <v>10451252510</v>
          </cell>
          <cell r="I14264">
            <v>41439</v>
          </cell>
        </row>
        <row r="14265">
          <cell r="H14265" t="str">
            <v>10851252510</v>
          </cell>
          <cell r="I14265">
            <v>109185</v>
          </cell>
        </row>
        <row r="14266">
          <cell r="H14266" t="str">
            <v>11151252510</v>
          </cell>
          <cell r="I14266">
            <v>10274</v>
          </cell>
        </row>
        <row r="14267">
          <cell r="H14267" t="str">
            <v>11451252510</v>
          </cell>
          <cell r="I14267">
            <v>81090</v>
          </cell>
        </row>
        <row r="14268">
          <cell r="H14268" t="str">
            <v>68551252510</v>
          </cell>
          <cell r="I14268">
            <v>23862</v>
          </cell>
        </row>
        <row r="14269">
          <cell r="H14269" t="str">
            <v>101512545</v>
          </cell>
          <cell r="I14269">
            <v>575658</v>
          </cell>
        </row>
        <row r="14270">
          <cell r="H14270" t="str">
            <v>102512545</v>
          </cell>
          <cell r="I14270">
            <v>710499</v>
          </cell>
        </row>
        <row r="14271">
          <cell r="H14271" t="str">
            <v>103512545</v>
          </cell>
          <cell r="I14271">
            <v>575001</v>
          </cell>
        </row>
        <row r="14272">
          <cell r="H14272" t="str">
            <v>105512545</v>
          </cell>
          <cell r="I14272">
            <v>133815</v>
          </cell>
        </row>
        <row r="14273">
          <cell r="H14273" t="str">
            <v>108512545</v>
          </cell>
          <cell r="I14273">
            <v>185304</v>
          </cell>
        </row>
        <row r="14274">
          <cell r="H14274" t="str">
            <v>109512545</v>
          </cell>
          <cell r="I14274">
            <v>185304</v>
          </cell>
        </row>
        <row r="14275">
          <cell r="H14275" t="str">
            <v>110512545</v>
          </cell>
          <cell r="I14275">
            <v>185304</v>
          </cell>
        </row>
        <row r="14276">
          <cell r="H14276" t="str">
            <v>111512545</v>
          </cell>
          <cell r="I14276">
            <v>1056230</v>
          </cell>
        </row>
        <row r="14277">
          <cell r="H14277" t="str">
            <v>112512545</v>
          </cell>
          <cell r="I14277">
            <v>156600</v>
          </cell>
        </row>
        <row r="14278">
          <cell r="H14278" t="str">
            <v>685512545</v>
          </cell>
          <cell r="I14278">
            <v>304500</v>
          </cell>
        </row>
        <row r="14279">
          <cell r="H14279" t="str">
            <v>10153</v>
          </cell>
          <cell r="I14279">
            <v>64019147.200000003</v>
          </cell>
        </row>
        <row r="14280">
          <cell r="H14280" t="str">
            <v>10253</v>
          </cell>
          <cell r="I14280">
            <v>30876135.57</v>
          </cell>
        </row>
        <row r="14281">
          <cell r="H14281" t="str">
            <v>10353</v>
          </cell>
          <cell r="I14281">
            <v>7829580</v>
          </cell>
        </row>
        <row r="14282">
          <cell r="H14282" t="str">
            <v>10453</v>
          </cell>
          <cell r="I14282">
            <v>11750721.939999999</v>
          </cell>
        </row>
        <row r="14283">
          <cell r="H14283" t="str">
            <v>10553</v>
          </cell>
          <cell r="I14283">
            <v>10477363.390000001</v>
          </cell>
        </row>
        <row r="14284">
          <cell r="H14284" t="str">
            <v>10753</v>
          </cell>
          <cell r="I14284">
            <v>3030881</v>
          </cell>
        </row>
        <row r="14285">
          <cell r="H14285" t="str">
            <v>10853</v>
          </cell>
          <cell r="I14285">
            <v>7325969</v>
          </cell>
        </row>
        <row r="14286">
          <cell r="H14286" t="str">
            <v>10953</v>
          </cell>
          <cell r="I14286">
            <v>8001593</v>
          </cell>
        </row>
        <row r="14287">
          <cell r="H14287" t="str">
            <v>11053</v>
          </cell>
          <cell r="I14287">
            <v>7133513</v>
          </cell>
        </row>
        <row r="14288">
          <cell r="H14288" t="str">
            <v>11153</v>
          </cell>
          <cell r="I14288">
            <v>16085570.970000001</v>
          </cell>
        </row>
        <row r="14289">
          <cell r="H14289" t="str">
            <v>11253</v>
          </cell>
          <cell r="I14289">
            <v>11200184.029999999</v>
          </cell>
        </row>
        <row r="14290">
          <cell r="H14290" t="str">
            <v>11353</v>
          </cell>
          <cell r="I14290">
            <v>5556972.0599999996</v>
          </cell>
        </row>
        <row r="14291">
          <cell r="H14291" t="str">
            <v>11453</v>
          </cell>
          <cell r="I14291">
            <v>5140132</v>
          </cell>
        </row>
        <row r="14292">
          <cell r="H14292" t="str">
            <v>68553</v>
          </cell>
          <cell r="I14292">
            <v>124754947.8</v>
          </cell>
        </row>
        <row r="14293">
          <cell r="H14293" t="str">
            <v>1015305</v>
          </cell>
          <cell r="I14293">
            <v>25463864</v>
          </cell>
        </row>
        <row r="14294">
          <cell r="H14294" t="str">
            <v>1025305</v>
          </cell>
          <cell r="I14294">
            <v>12361553.57</v>
          </cell>
        </row>
        <row r="14295">
          <cell r="H14295" t="str">
            <v>1035305</v>
          </cell>
          <cell r="I14295">
            <v>1585858</v>
          </cell>
        </row>
        <row r="14296">
          <cell r="H14296" t="str">
            <v>1045305</v>
          </cell>
          <cell r="I14296">
            <v>3572400.94</v>
          </cell>
        </row>
        <row r="14297">
          <cell r="H14297" t="str">
            <v>1055305</v>
          </cell>
          <cell r="I14297">
            <v>3029158.39</v>
          </cell>
        </row>
        <row r="14298">
          <cell r="H14298" t="str">
            <v>1075305</v>
          </cell>
          <cell r="I14298">
            <v>905015</v>
          </cell>
        </row>
        <row r="14299">
          <cell r="H14299" t="str">
            <v>1085305</v>
          </cell>
          <cell r="I14299">
            <v>383116</v>
          </cell>
        </row>
        <row r="14300">
          <cell r="H14300" t="str">
            <v>1095305</v>
          </cell>
          <cell r="I14300">
            <v>2764742</v>
          </cell>
        </row>
        <row r="14301">
          <cell r="H14301" t="str">
            <v>1105305</v>
          </cell>
          <cell r="I14301">
            <v>1462716</v>
          </cell>
        </row>
        <row r="14302">
          <cell r="H14302" t="str">
            <v>1115305</v>
          </cell>
          <cell r="I14302">
            <v>9347651.9700000007</v>
          </cell>
        </row>
        <row r="14303">
          <cell r="H14303" t="str">
            <v>1125305</v>
          </cell>
          <cell r="I14303">
            <v>6560135.79</v>
          </cell>
        </row>
        <row r="14304">
          <cell r="H14304" t="str">
            <v>1135305</v>
          </cell>
          <cell r="I14304">
            <v>924672.06</v>
          </cell>
        </row>
        <row r="14305">
          <cell r="H14305" t="str">
            <v>1145305</v>
          </cell>
          <cell r="I14305">
            <v>1303292</v>
          </cell>
        </row>
        <row r="14306">
          <cell r="H14306" t="str">
            <v>6855305</v>
          </cell>
          <cell r="I14306">
            <v>104514024.11</v>
          </cell>
        </row>
        <row r="14307">
          <cell r="H14307" t="str">
            <v>10153051500008600029644</v>
          </cell>
          <cell r="I14307">
            <v>2051146</v>
          </cell>
        </row>
        <row r="14308">
          <cell r="H14308" t="str">
            <v>10253051500008600029644</v>
          </cell>
          <cell r="I14308">
            <v>286640</v>
          </cell>
        </row>
        <row r="14309">
          <cell r="H14309" t="str">
            <v>10253051500008600030201</v>
          </cell>
          <cell r="I14309">
            <v>53592.04</v>
          </cell>
        </row>
        <row r="14310">
          <cell r="H14310" t="str">
            <v>10453051500008909039388</v>
          </cell>
          <cell r="I14310">
            <v>172758.92</v>
          </cell>
        </row>
        <row r="14311">
          <cell r="H14311" t="str">
            <v>10553051500008600343137</v>
          </cell>
          <cell r="I14311">
            <v>7802</v>
          </cell>
        </row>
        <row r="14312">
          <cell r="H14312" t="str">
            <v>10953051500008000378008</v>
          </cell>
          <cell r="I14312">
            <v>35698</v>
          </cell>
        </row>
        <row r="14313">
          <cell r="H14313" t="str">
            <v>11053051500008600029644</v>
          </cell>
          <cell r="I14313">
            <v>521926</v>
          </cell>
        </row>
        <row r="14314">
          <cell r="H14314" t="str">
            <v>11153051500008000378008</v>
          </cell>
          <cell r="I14314">
            <v>438573</v>
          </cell>
        </row>
        <row r="14315">
          <cell r="H14315" t="str">
            <v>11153051500008600029644</v>
          </cell>
          <cell r="I14315">
            <v>400902</v>
          </cell>
        </row>
        <row r="14316">
          <cell r="H14316" t="str">
            <v>11153051500008600030201</v>
          </cell>
          <cell r="I14316">
            <v>758218.92</v>
          </cell>
        </row>
        <row r="14317">
          <cell r="H14317" t="str">
            <v>11253051500008600029644</v>
          </cell>
          <cell r="I14317">
            <v>36800</v>
          </cell>
        </row>
        <row r="14318">
          <cell r="H14318" t="str">
            <v>11253051500008600343137</v>
          </cell>
          <cell r="I14318">
            <v>77267</v>
          </cell>
        </row>
        <row r="14319">
          <cell r="H14319" t="str">
            <v>11353051500008600029621</v>
          </cell>
          <cell r="I14319">
            <v>75609</v>
          </cell>
        </row>
        <row r="14320">
          <cell r="H14320" t="str">
            <v>11453051500008600029644</v>
          </cell>
          <cell r="I14320">
            <v>45240</v>
          </cell>
        </row>
        <row r="14321">
          <cell r="H14321" t="str">
            <v>11453051500008600349215</v>
          </cell>
          <cell r="I14321">
            <v>34800</v>
          </cell>
        </row>
        <row r="14322">
          <cell r="H14322" t="str">
            <v>68553051500008000378008</v>
          </cell>
          <cell r="I14322">
            <v>225966</v>
          </cell>
        </row>
        <row r="14323">
          <cell r="H14323" t="str">
            <v>68553051500008600029644</v>
          </cell>
          <cell r="I14323">
            <v>60494</v>
          </cell>
        </row>
        <row r="14324">
          <cell r="H14324" t="str">
            <v>68553051500008600030201</v>
          </cell>
          <cell r="I14324">
            <v>343076</v>
          </cell>
        </row>
        <row r="14325">
          <cell r="H14325" t="str">
            <v>68553051500008600343137</v>
          </cell>
          <cell r="I14325">
            <v>14201</v>
          </cell>
        </row>
        <row r="14326">
          <cell r="H14326" t="str">
            <v>112530520</v>
          </cell>
          <cell r="I14326">
            <v>6723.4</v>
          </cell>
        </row>
        <row r="14327">
          <cell r="H14327" t="str">
            <v>1125305200500008600343137</v>
          </cell>
          <cell r="I14327">
            <v>6723.4</v>
          </cell>
        </row>
        <row r="14328">
          <cell r="H14328" t="str">
            <v>10153055000008600029644</v>
          </cell>
          <cell r="I14328">
            <v>22149666</v>
          </cell>
        </row>
        <row r="14329">
          <cell r="H14329" t="str">
            <v>10253055000008000378008</v>
          </cell>
          <cell r="I14329">
            <v>71</v>
          </cell>
        </row>
        <row r="14330">
          <cell r="H14330" t="str">
            <v>10253055000008600029644</v>
          </cell>
          <cell r="I14330">
            <v>835236</v>
          </cell>
        </row>
        <row r="14331">
          <cell r="H14331" t="str">
            <v>10253055000008600030201</v>
          </cell>
          <cell r="I14331">
            <v>8651596</v>
          </cell>
        </row>
        <row r="14332">
          <cell r="H14332" t="str">
            <v>10253055000008600077389</v>
          </cell>
          <cell r="I14332">
            <v>1548338.53</v>
          </cell>
        </row>
        <row r="14333">
          <cell r="H14333" t="str">
            <v>10353055000008000378008</v>
          </cell>
          <cell r="I14333">
            <v>1585858</v>
          </cell>
        </row>
        <row r="14334">
          <cell r="H14334" t="str">
            <v>10453055000008909039388</v>
          </cell>
          <cell r="I14334">
            <v>3064642.02</v>
          </cell>
        </row>
        <row r="14335">
          <cell r="H14335" t="str">
            <v>10553055000008600029644</v>
          </cell>
          <cell r="I14335">
            <v>680311</v>
          </cell>
        </row>
        <row r="14336">
          <cell r="H14336" t="str">
            <v>10553055000008600343137</v>
          </cell>
          <cell r="I14336">
            <v>2283045.39</v>
          </cell>
        </row>
        <row r="14337">
          <cell r="H14337" t="str">
            <v>10753055000008600029644</v>
          </cell>
          <cell r="I14337">
            <v>905015</v>
          </cell>
        </row>
        <row r="14338">
          <cell r="H14338" t="str">
            <v>10853055000008000378008</v>
          </cell>
          <cell r="I14338">
            <v>202306</v>
          </cell>
        </row>
        <row r="14339">
          <cell r="H14339" t="str">
            <v>10853055000008600029644</v>
          </cell>
          <cell r="I14339">
            <v>180810</v>
          </cell>
        </row>
        <row r="14340">
          <cell r="H14340" t="str">
            <v>10953055000008000378008</v>
          </cell>
          <cell r="I14340">
            <v>2729044</v>
          </cell>
        </row>
        <row r="14341">
          <cell r="H14341" t="str">
            <v>11053055000008600029644</v>
          </cell>
          <cell r="I14341">
            <v>940790</v>
          </cell>
        </row>
        <row r="14342">
          <cell r="H14342" t="str">
            <v>11153055000008000378008</v>
          </cell>
          <cell r="I14342">
            <v>1907</v>
          </cell>
        </row>
        <row r="14343">
          <cell r="H14343" t="str">
            <v>11153055000008600029644</v>
          </cell>
          <cell r="I14343">
            <v>31283</v>
          </cell>
        </row>
        <row r="14344">
          <cell r="H14344" t="str">
            <v>11153055000008903002794</v>
          </cell>
          <cell r="I14344">
            <v>7707802.0499999998</v>
          </cell>
        </row>
        <row r="14345">
          <cell r="H14345" t="str">
            <v>11253055000008600029644</v>
          </cell>
          <cell r="I14345">
            <v>4837886</v>
          </cell>
        </row>
        <row r="14346">
          <cell r="H14346" t="str">
            <v>11253055000008600343137</v>
          </cell>
          <cell r="I14346">
            <v>1120676.3899999999</v>
          </cell>
        </row>
        <row r="14347">
          <cell r="H14347" t="str">
            <v>11353055000008000378008</v>
          </cell>
          <cell r="I14347">
            <v>405889</v>
          </cell>
        </row>
        <row r="14348">
          <cell r="H14348" t="str">
            <v>11353055000008600029621</v>
          </cell>
          <cell r="I14348">
            <v>416724.06</v>
          </cell>
        </row>
        <row r="14349">
          <cell r="H14349" t="str">
            <v>11453055000008600029644</v>
          </cell>
          <cell r="I14349">
            <v>983825</v>
          </cell>
        </row>
        <row r="14350">
          <cell r="H14350" t="str">
            <v>11453055000008600349215</v>
          </cell>
          <cell r="I14350">
            <v>239427</v>
          </cell>
        </row>
        <row r="14351">
          <cell r="H14351" t="str">
            <v>68553055000008000378008</v>
          </cell>
          <cell r="I14351">
            <v>2146574</v>
          </cell>
        </row>
        <row r="14352">
          <cell r="H14352" t="str">
            <v>68553055000008600029644</v>
          </cell>
          <cell r="I14352">
            <v>90525652</v>
          </cell>
        </row>
        <row r="14353">
          <cell r="H14353" t="str">
            <v>68553055000008600030201</v>
          </cell>
          <cell r="I14353">
            <v>6007642</v>
          </cell>
        </row>
        <row r="14354">
          <cell r="H14354" t="str">
            <v>68553055000008600343137</v>
          </cell>
          <cell r="I14354">
            <v>3675542.11</v>
          </cell>
        </row>
        <row r="14355">
          <cell r="H14355" t="str">
            <v>101530595</v>
          </cell>
          <cell r="I14355">
            <v>1263052</v>
          </cell>
        </row>
        <row r="14356">
          <cell r="H14356" t="str">
            <v>102530595</v>
          </cell>
          <cell r="I14356">
            <v>986080</v>
          </cell>
        </row>
        <row r="14357">
          <cell r="H14357" t="str">
            <v>104530595</v>
          </cell>
          <cell r="I14357">
            <v>335000</v>
          </cell>
        </row>
        <row r="14358">
          <cell r="H14358" t="str">
            <v>105530595</v>
          </cell>
          <cell r="I14358">
            <v>58000</v>
          </cell>
        </row>
        <row r="14359">
          <cell r="H14359" t="str">
            <v>111530595</v>
          </cell>
          <cell r="I14359">
            <v>8966</v>
          </cell>
        </row>
        <row r="14360">
          <cell r="H14360" t="str">
            <v>112530595</v>
          </cell>
          <cell r="I14360">
            <v>480783</v>
          </cell>
        </row>
        <row r="14361">
          <cell r="H14361" t="str">
            <v>113530595</v>
          </cell>
          <cell r="I14361">
            <v>26450</v>
          </cell>
        </row>
        <row r="14362">
          <cell r="H14362" t="str">
            <v>685530595</v>
          </cell>
          <cell r="I14362">
            <v>1514877</v>
          </cell>
        </row>
        <row r="14363">
          <cell r="H14363" t="str">
            <v>1015305950500008600029644</v>
          </cell>
          <cell r="I14363">
            <v>1128200</v>
          </cell>
        </row>
        <row r="14364">
          <cell r="H14364" t="str">
            <v>1025305950500008600030201</v>
          </cell>
          <cell r="I14364">
            <v>986080</v>
          </cell>
        </row>
        <row r="14365">
          <cell r="H14365" t="str">
            <v>1045305950500008909039388</v>
          </cell>
          <cell r="I14365">
            <v>335000</v>
          </cell>
        </row>
        <row r="14366">
          <cell r="H14366" t="str">
            <v>1055305950500008600029644</v>
          </cell>
          <cell r="I14366">
            <v>58000</v>
          </cell>
        </row>
        <row r="14367">
          <cell r="H14367" t="str">
            <v>1125305950500008600029644</v>
          </cell>
          <cell r="I14367">
            <v>230700</v>
          </cell>
        </row>
        <row r="14368">
          <cell r="H14368" t="str">
            <v>1125305950500008600343137</v>
          </cell>
          <cell r="I14368">
            <v>250083</v>
          </cell>
        </row>
        <row r="14369">
          <cell r="H14369" t="str">
            <v>1135305950500008000378008</v>
          </cell>
          <cell r="I14369">
            <v>26450</v>
          </cell>
        </row>
        <row r="14370">
          <cell r="H14370" t="str">
            <v>6855305950500008000378008</v>
          </cell>
          <cell r="I14370">
            <v>264500</v>
          </cell>
        </row>
        <row r="14371">
          <cell r="H14371" t="str">
            <v>6855305950500008600030201</v>
          </cell>
          <cell r="I14371">
            <v>174928</v>
          </cell>
        </row>
        <row r="14372">
          <cell r="H14372" t="str">
            <v>6855305950500008600343137</v>
          </cell>
          <cell r="I14372">
            <v>580006</v>
          </cell>
        </row>
        <row r="14373">
          <cell r="H14373" t="str">
            <v>1015305951000008301225661</v>
          </cell>
          <cell r="I14373">
            <v>134852</v>
          </cell>
        </row>
        <row r="14374">
          <cell r="H14374" t="str">
            <v>6855305951000008001163987</v>
          </cell>
          <cell r="I14374">
            <v>495443</v>
          </cell>
        </row>
        <row r="14375">
          <cell r="H14375" t="str">
            <v>1115305951500008000378008</v>
          </cell>
          <cell r="I14375">
            <v>8966</v>
          </cell>
        </row>
        <row r="14376">
          <cell r="H14376" t="str">
            <v>1085310</v>
          </cell>
          <cell r="I14376">
            <v>2594508</v>
          </cell>
        </row>
        <row r="14377">
          <cell r="H14377" t="str">
            <v>108531030</v>
          </cell>
          <cell r="I14377">
            <v>2594508</v>
          </cell>
        </row>
        <row r="14378">
          <cell r="H14378" t="str">
            <v>1085310300500008911006739</v>
          </cell>
          <cell r="I14378">
            <v>2594508</v>
          </cell>
        </row>
        <row r="14379">
          <cell r="H14379" t="str">
            <v>1015315</v>
          </cell>
          <cell r="I14379">
            <v>36595145.200000003</v>
          </cell>
        </row>
        <row r="14380">
          <cell r="H14380" t="str">
            <v>1025315</v>
          </cell>
          <cell r="I14380">
            <v>17673249</v>
          </cell>
        </row>
        <row r="14381">
          <cell r="H14381" t="str">
            <v>1035315</v>
          </cell>
          <cell r="I14381">
            <v>5611229</v>
          </cell>
        </row>
        <row r="14382">
          <cell r="H14382" t="str">
            <v>1045315</v>
          </cell>
          <cell r="I14382">
            <v>7584454</v>
          </cell>
        </row>
        <row r="14383">
          <cell r="H14383" t="str">
            <v>1055315</v>
          </cell>
          <cell r="I14383">
            <v>6842552</v>
          </cell>
        </row>
        <row r="14384">
          <cell r="H14384" t="str">
            <v>1075315</v>
          </cell>
          <cell r="I14384">
            <v>1785573</v>
          </cell>
        </row>
        <row r="14385">
          <cell r="H14385" t="str">
            <v>1085315</v>
          </cell>
          <cell r="I14385">
            <v>4061492</v>
          </cell>
        </row>
        <row r="14386">
          <cell r="H14386" t="str">
            <v>1095315</v>
          </cell>
          <cell r="I14386">
            <v>4581438</v>
          </cell>
        </row>
        <row r="14387">
          <cell r="H14387" t="str">
            <v>1105315</v>
          </cell>
          <cell r="I14387">
            <v>5193384</v>
          </cell>
        </row>
        <row r="14388">
          <cell r="H14388" t="str">
            <v>1115315</v>
          </cell>
          <cell r="I14388">
            <v>5987466</v>
          </cell>
        </row>
        <row r="14389">
          <cell r="H14389" t="str">
            <v>1125315</v>
          </cell>
          <cell r="I14389">
            <v>4189755.24</v>
          </cell>
        </row>
        <row r="14390">
          <cell r="H14390" t="str">
            <v>1135315</v>
          </cell>
          <cell r="I14390">
            <v>4337447</v>
          </cell>
        </row>
        <row r="14391">
          <cell r="H14391" t="str">
            <v>1145315</v>
          </cell>
          <cell r="I14391">
            <v>3340867</v>
          </cell>
        </row>
        <row r="14392">
          <cell r="H14392" t="str">
            <v>6855315</v>
          </cell>
          <cell r="I14392">
            <v>17988570.690000001</v>
          </cell>
        </row>
        <row r="14393">
          <cell r="H14393" t="str">
            <v>101531520</v>
          </cell>
          <cell r="I14393">
            <v>36595145.200000003</v>
          </cell>
        </row>
        <row r="14394">
          <cell r="H14394" t="str">
            <v>102531520</v>
          </cell>
          <cell r="I14394">
            <v>17673249</v>
          </cell>
        </row>
        <row r="14395">
          <cell r="H14395" t="str">
            <v>103531520</v>
          </cell>
          <cell r="I14395">
            <v>5611229</v>
          </cell>
        </row>
        <row r="14396">
          <cell r="H14396" t="str">
            <v>104531520</v>
          </cell>
          <cell r="I14396">
            <v>7584454</v>
          </cell>
        </row>
        <row r="14397">
          <cell r="H14397" t="str">
            <v>105531520</v>
          </cell>
          <cell r="I14397">
            <v>6842552</v>
          </cell>
        </row>
        <row r="14398">
          <cell r="H14398" t="str">
            <v>107531520</v>
          </cell>
          <cell r="I14398">
            <v>1785573</v>
          </cell>
        </row>
        <row r="14399">
          <cell r="H14399" t="str">
            <v>108531520</v>
          </cell>
          <cell r="I14399">
            <v>4061492</v>
          </cell>
        </row>
        <row r="14400">
          <cell r="H14400" t="str">
            <v>109531520</v>
          </cell>
          <cell r="I14400">
            <v>4581438</v>
          </cell>
        </row>
        <row r="14401">
          <cell r="H14401" t="str">
            <v>110531520</v>
          </cell>
          <cell r="I14401">
            <v>5193384</v>
          </cell>
        </row>
        <row r="14402">
          <cell r="H14402" t="str">
            <v>111531520</v>
          </cell>
          <cell r="I14402">
            <v>5987466</v>
          </cell>
        </row>
        <row r="14403">
          <cell r="H14403" t="str">
            <v>112531520</v>
          </cell>
          <cell r="I14403">
            <v>4189755.24</v>
          </cell>
        </row>
        <row r="14404">
          <cell r="H14404" t="str">
            <v>113531520</v>
          </cell>
          <cell r="I14404">
            <v>4337447</v>
          </cell>
        </row>
        <row r="14405">
          <cell r="H14405" t="str">
            <v>114531520</v>
          </cell>
          <cell r="I14405">
            <v>3340867</v>
          </cell>
        </row>
        <row r="14406">
          <cell r="H14406" t="str">
            <v>685531520</v>
          </cell>
          <cell r="I14406">
            <v>17988570.690000001</v>
          </cell>
        </row>
        <row r="14407">
          <cell r="H14407" t="str">
            <v>1015315200500008001972684</v>
          </cell>
          <cell r="I14407">
            <v>36376725.200000003</v>
          </cell>
        </row>
        <row r="14408">
          <cell r="H14408" t="str">
            <v>1025315200500008001972684</v>
          </cell>
          <cell r="I14408">
            <v>17669614</v>
          </cell>
        </row>
        <row r="14409">
          <cell r="H14409" t="str">
            <v>1025315200500008300373307</v>
          </cell>
          <cell r="I14409">
            <v>3180</v>
          </cell>
        </row>
        <row r="14410">
          <cell r="H14410" t="str">
            <v>1025315200500008301225661</v>
          </cell>
          <cell r="I14410">
            <v>455</v>
          </cell>
        </row>
        <row r="14411">
          <cell r="H14411" t="str">
            <v>1035315200500008001972684</v>
          </cell>
          <cell r="I14411">
            <v>5611229</v>
          </cell>
        </row>
        <row r="14412">
          <cell r="H14412" t="str">
            <v>1045315200500008001972684</v>
          </cell>
          <cell r="I14412">
            <v>7584454</v>
          </cell>
        </row>
        <row r="14413">
          <cell r="H14413" t="str">
            <v>1055315200500008001972684</v>
          </cell>
          <cell r="I14413">
            <v>6842552</v>
          </cell>
        </row>
        <row r="14414">
          <cell r="H14414" t="str">
            <v>1075315200500008001972684</v>
          </cell>
          <cell r="I14414">
            <v>1785573</v>
          </cell>
        </row>
        <row r="14415">
          <cell r="H14415" t="str">
            <v>1085315200500008001972684</v>
          </cell>
          <cell r="I14415">
            <v>4061492</v>
          </cell>
        </row>
        <row r="14416">
          <cell r="H14416" t="str">
            <v>1095315200500008001972684</v>
          </cell>
          <cell r="I14416">
            <v>4581438</v>
          </cell>
        </row>
        <row r="14417">
          <cell r="H14417" t="str">
            <v>1105315200500008001972684</v>
          </cell>
          <cell r="I14417">
            <v>5193384</v>
          </cell>
        </row>
        <row r="14418">
          <cell r="H14418" t="str">
            <v>1115315200500008001972684</v>
          </cell>
          <cell r="I14418">
            <v>5987466</v>
          </cell>
        </row>
        <row r="14419">
          <cell r="H14419" t="str">
            <v>1125315200500008001972684</v>
          </cell>
          <cell r="I14419">
            <v>4189755.24</v>
          </cell>
        </row>
        <row r="14420">
          <cell r="H14420" t="str">
            <v>1135315200500008001972684</v>
          </cell>
          <cell r="I14420">
            <v>4329447</v>
          </cell>
        </row>
        <row r="14421">
          <cell r="H14421" t="str">
            <v>1135315200500008001974032</v>
          </cell>
          <cell r="I14421">
            <v>8000</v>
          </cell>
        </row>
        <row r="14422">
          <cell r="H14422" t="str">
            <v>1145315200500008001972684</v>
          </cell>
          <cell r="I14422">
            <v>3340867</v>
          </cell>
        </row>
        <row r="14423">
          <cell r="H14423" t="str">
            <v>6855315200500008001972684</v>
          </cell>
          <cell r="I14423">
            <v>2.69</v>
          </cell>
        </row>
        <row r="14424">
          <cell r="H14424" t="str">
            <v>1015315201000000052267003</v>
          </cell>
          <cell r="I14424">
            <v>218420</v>
          </cell>
        </row>
        <row r="14425">
          <cell r="H14425" t="str">
            <v>6855315201000000012126258</v>
          </cell>
          <cell r="I14425">
            <v>160716</v>
          </cell>
        </row>
        <row r="14426">
          <cell r="H14426" t="str">
            <v>6855315201000000012139501</v>
          </cell>
          <cell r="I14426">
            <v>53113</v>
          </cell>
        </row>
        <row r="14427">
          <cell r="H14427" t="str">
            <v>6855315201000000012223003</v>
          </cell>
          <cell r="I14427">
            <v>8434704</v>
          </cell>
        </row>
        <row r="14428">
          <cell r="H14428" t="str">
            <v>6855315201000000012225527</v>
          </cell>
          <cell r="I14428">
            <v>996561</v>
          </cell>
        </row>
        <row r="14429">
          <cell r="H14429" t="str">
            <v>6855315201000000012227291</v>
          </cell>
          <cell r="I14429">
            <v>2230577</v>
          </cell>
        </row>
        <row r="14430">
          <cell r="H14430" t="str">
            <v>6855315201000000036159065</v>
          </cell>
          <cell r="I14430">
            <v>1378997</v>
          </cell>
        </row>
        <row r="14431">
          <cell r="H14431" t="str">
            <v>6855315201500000001677185</v>
          </cell>
          <cell r="I14431">
            <v>69200</v>
          </cell>
        </row>
        <row r="14432">
          <cell r="H14432" t="str">
            <v>6855315201500000004172424</v>
          </cell>
          <cell r="I14432">
            <v>69200</v>
          </cell>
        </row>
        <row r="14433">
          <cell r="H14433" t="str">
            <v>6855315201500000004723067</v>
          </cell>
          <cell r="I14433">
            <v>95500</v>
          </cell>
        </row>
        <row r="14434">
          <cell r="H14434" t="str">
            <v>6855315201500000004869968</v>
          </cell>
          <cell r="I14434">
            <v>34600</v>
          </cell>
        </row>
        <row r="14435">
          <cell r="H14435" t="str">
            <v>6855315201500000004935525</v>
          </cell>
          <cell r="I14435">
            <v>91400</v>
          </cell>
        </row>
        <row r="14436">
          <cell r="H14436" t="str">
            <v>6855315201500000006615777</v>
          </cell>
          <cell r="I14436">
            <v>69200</v>
          </cell>
        </row>
        <row r="14437">
          <cell r="H14437" t="str">
            <v>6855315201500000006764748</v>
          </cell>
          <cell r="I14437">
            <v>69200</v>
          </cell>
        </row>
        <row r="14438">
          <cell r="H14438" t="str">
            <v>6855315201500000012101675</v>
          </cell>
          <cell r="I14438">
            <v>34600</v>
          </cell>
        </row>
        <row r="14439">
          <cell r="H14439" t="str">
            <v>6855315201500000012106811</v>
          </cell>
          <cell r="I14439">
            <v>89500</v>
          </cell>
        </row>
        <row r="14440">
          <cell r="H14440" t="str">
            <v>6855315201500000012117297</v>
          </cell>
          <cell r="I14440">
            <v>69200</v>
          </cell>
        </row>
        <row r="14441">
          <cell r="H14441" t="str">
            <v>6855315201500000012117612</v>
          </cell>
          <cell r="I14441">
            <v>69200</v>
          </cell>
        </row>
        <row r="14442">
          <cell r="H14442" t="str">
            <v>6855315201500000012121263</v>
          </cell>
          <cell r="I14442">
            <v>69200</v>
          </cell>
        </row>
        <row r="14443">
          <cell r="H14443" t="str">
            <v>6855315201500000012121267</v>
          </cell>
          <cell r="I14443">
            <v>34600</v>
          </cell>
        </row>
        <row r="14444">
          <cell r="H14444" t="str">
            <v>6855315201500000012122497</v>
          </cell>
          <cell r="I14444">
            <v>46100</v>
          </cell>
        </row>
        <row r="14445">
          <cell r="H14445" t="str">
            <v>6855315201500000012135822</v>
          </cell>
          <cell r="I14445">
            <v>91200</v>
          </cell>
        </row>
        <row r="14446">
          <cell r="H14446" t="str">
            <v>6855315201500000012223597</v>
          </cell>
          <cell r="I14446">
            <v>34600</v>
          </cell>
        </row>
        <row r="14447">
          <cell r="H14447" t="str">
            <v>6855315201500000012226894</v>
          </cell>
          <cell r="I14447">
            <v>56800</v>
          </cell>
        </row>
        <row r="14448">
          <cell r="H14448" t="str">
            <v>6855315201500000017628730</v>
          </cell>
          <cell r="I14448">
            <v>96700</v>
          </cell>
        </row>
        <row r="14449">
          <cell r="H14449" t="str">
            <v>6855315201500000017641625</v>
          </cell>
          <cell r="I14449">
            <v>91200</v>
          </cell>
        </row>
        <row r="14450">
          <cell r="H14450" t="str">
            <v>6855315201500000019121425</v>
          </cell>
          <cell r="I14450">
            <v>34600</v>
          </cell>
        </row>
        <row r="14451">
          <cell r="H14451" t="str">
            <v>6855315201500000026491861</v>
          </cell>
          <cell r="I14451">
            <v>34600</v>
          </cell>
        </row>
        <row r="14452">
          <cell r="H14452" t="str">
            <v>6855315201500000026558560</v>
          </cell>
          <cell r="I14452">
            <v>2851200</v>
          </cell>
        </row>
        <row r="14453">
          <cell r="H14453" t="str">
            <v>6855315201500000026574528</v>
          </cell>
          <cell r="I14453">
            <v>34600</v>
          </cell>
        </row>
        <row r="14454">
          <cell r="H14454" t="str">
            <v>6855315201500000028813964</v>
          </cell>
          <cell r="I14454">
            <v>34600</v>
          </cell>
        </row>
        <row r="14455">
          <cell r="H14455" t="str">
            <v>6855315201500000031936829</v>
          </cell>
          <cell r="I14455">
            <v>45600</v>
          </cell>
        </row>
        <row r="14456">
          <cell r="H14456" t="str">
            <v>6855315201500000036149037</v>
          </cell>
          <cell r="I14456">
            <v>34600</v>
          </cell>
        </row>
        <row r="14457">
          <cell r="H14457" t="str">
            <v>6855315201500000036151023</v>
          </cell>
          <cell r="I14457">
            <v>34600</v>
          </cell>
        </row>
        <row r="14458">
          <cell r="H14458" t="str">
            <v>6855315201500000036157523</v>
          </cell>
          <cell r="I14458">
            <v>34600</v>
          </cell>
        </row>
        <row r="14459">
          <cell r="H14459" t="str">
            <v>6855315201500000036171913</v>
          </cell>
          <cell r="I14459">
            <v>34600</v>
          </cell>
        </row>
        <row r="14460">
          <cell r="H14460" t="str">
            <v>6855315201500000036173939</v>
          </cell>
          <cell r="I14460">
            <v>69200</v>
          </cell>
        </row>
        <row r="14461">
          <cell r="H14461" t="str">
            <v>6855315201500000036176230</v>
          </cell>
          <cell r="I14461">
            <v>34600</v>
          </cell>
        </row>
        <row r="14462">
          <cell r="H14462" t="str">
            <v>6855315201500000036277056</v>
          </cell>
          <cell r="I14462">
            <v>96900</v>
          </cell>
        </row>
        <row r="14463">
          <cell r="H14463" t="str">
            <v>6855315201500000083115334</v>
          </cell>
          <cell r="I14463">
            <v>78400</v>
          </cell>
        </row>
        <row r="14464">
          <cell r="H14464" t="str">
            <v>1015395</v>
          </cell>
          <cell r="I14464">
            <v>1960138</v>
          </cell>
        </row>
        <row r="14465">
          <cell r="H14465" t="str">
            <v>1025395</v>
          </cell>
          <cell r="I14465">
            <v>841333</v>
          </cell>
        </row>
        <row r="14466">
          <cell r="H14466" t="str">
            <v>1035395</v>
          </cell>
          <cell r="I14466">
            <v>632493</v>
          </cell>
        </row>
        <row r="14467">
          <cell r="H14467" t="str">
            <v>1045395</v>
          </cell>
          <cell r="I14467">
            <v>593867</v>
          </cell>
        </row>
        <row r="14468">
          <cell r="H14468" t="str">
            <v>1055395</v>
          </cell>
          <cell r="I14468">
            <v>605653</v>
          </cell>
        </row>
        <row r="14469">
          <cell r="H14469" t="str">
            <v>1075395</v>
          </cell>
          <cell r="I14469">
            <v>340293</v>
          </cell>
        </row>
        <row r="14470">
          <cell r="H14470" t="str">
            <v>1085395</v>
          </cell>
          <cell r="I14470">
            <v>286853</v>
          </cell>
        </row>
        <row r="14471">
          <cell r="H14471" t="str">
            <v>1095395</v>
          </cell>
          <cell r="I14471">
            <v>655413</v>
          </cell>
        </row>
        <row r="14472">
          <cell r="H14472" t="str">
            <v>1105395</v>
          </cell>
          <cell r="I14472">
            <v>477413</v>
          </cell>
        </row>
        <row r="14473">
          <cell r="H14473" t="str">
            <v>1115395</v>
          </cell>
          <cell r="I14473">
            <v>750453</v>
          </cell>
        </row>
        <row r="14474">
          <cell r="H14474" t="str">
            <v>1125395</v>
          </cell>
          <cell r="I14474">
            <v>450293</v>
          </cell>
        </row>
        <row r="14475">
          <cell r="H14475" t="str">
            <v>1135395</v>
          </cell>
          <cell r="I14475">
            <v>294853</v>
          </cell>
        </row>
        <row r="14476">
          <cell r="H14476" t="str">
            <v>1145395</v>
          </cell>
          <cell r="I14476">
            <v>495973</v>
          </cell>
        </row>
        <row r="14477">
          <cell r="H14477" t="str">
            <v>6855395</v>
          </cell>
          <cell r="I14477">
            <v>2252353</v>
          </cell>
        </row>
        <row r="14478">
          <cell r="H14478" t="str">
            <v>685539540</v>
          </cell>
          <cell r="I14478">
            <v>578184</v>
          </cell>
        </row>
        <row r="14479">
          <cell r="H14479" t="str">
            <v>101539595</v>
          </cell>
          <cell r="I14479">
            <v>1960138</v>
          </cell>
        </row>
        <row r="14480">
          <cell r="H14480" t="str">
            <v>102539595</v>
          </cell>
          <cell r="I14480">
            <v>841333</v>
          </cell>
        </row>
        <row r="14481">
          <cell r="H14481" t="str">
            <v>103539595</v>
          </cell>
          <cell r="I14481">
            <v>632493</v>
          </cell>
        </row>
        <row r="14482">
          <cell r="H14482" t="str">
            <v>104539595</v>
          </cell>
          <cell r="I14482">
            <v>593867</v>
          </cell>
        </row>
        <row r="14483">
          <cell r="H14483" t="str">
            <v>105539595</v>
          </cell>
          <cell r="I14483">
            <v>605653</v>
          </cell>
        </row>
        <row r="14484">
          <cell r="H14484" t="str">
            <v>107539595</v>
          </cell>
          <cell r="I14484">
            <v>340293</v>
          </cell>
        </row>
        <row r="14485">
          <cell r="H14485" t="str">
            <v>108539595</v>
          </cell>
          <cell r="I14485">
            <v>286853</v>
          </cell>
        </row>
        <row r="14486">
          <cell r="H14486" t="str">
            <v>109539595</v>
          </cell>
          <cell r="I14486">
            <v>655413</v>
          </cell>
        </row>
        <row r="14487">
          <cell r="H14487" t="str">
            <v>110539595</v>
          </cell>
          <cell r="I14487">
            <v>477413</v>
          </cell>
        </row>
        <row r="14488">
          <cell r="H14488" t="str">
            <v>111539595</v>
          </cell>
          <cell r="I14488">
            <v>750453</v>
          </cell>
        </row>
        <row r="14489">
          <cell r="H14489" t="str">
            <v>112539595</v>
          </cell>
          <cell r="I14489">
            <v>450293</v>
          </cell>
        </row>
        <row r="14490">
          <cell r="H14490" t="str">
            <v>113539595</v>
          </cell>
          <cell r="I14490">
            <v>294853</v>
          </cell>
        </row>
        <row r="14491">
          <cell r="H14491" t="str">
            <v>114539595</v>
          </cell>
          <cell r="I14491">
            <v>495973</v>
          </cell>
        </row>
        <row r="14492">
          <cell r="H14492" t="str">
            <v>685539595</v>
          </cell>
          <cell r="I14492">
            <v>1674169</v>
          </cell>
        </row>
        <row r="14493">
          <cell r="H14493" t="str">
            <v>1025395950500001083864435</v>
          </cell>
          <cell r="I14493">
            <v>131760</v>
          </cell>
        </row>
        <row r="14494">
          <cell r="H14494" t="str">
            <v>1045395950500000036088659</v>
          </cell>
          <cell r="I14494">
            <v>74000</v>
          </cell>
        </row>
        <row r="14495">
          <cell r="H14495" t="str">
            <v>1055395950500000052227770</v>
          </cell>
          <cell r="I14495">
            <v>109080</v>
          </cell>
        </row>
        <row r="14496">
          <cell r="H14496" t="str">
            <v>1075395950500000004891341</v>
          </cell>
          <cell r="I14496">
            <v>72000</v>
          </cell>
        </row>
        <row r="14497">
          <cell r="H14497" t="str">
            <v>1085395950500000026537414</v>
          </cell>
          <cell r="I14497">
            <v>12000</v>
          </cell>
        </row>
        <row r="14498">
          <cell r="H14498" t="str">
            <v>1085395950500000051843362</v>
          </cell>
          <cell r="I14498">
            <v>12000</v>
          </cell>
        </row>
        <row r="14499">
          <cell r="H14499" t="str">
            <v>1085395950500000055115852</v>
          </cell>
          <cell r="I14499">
            <v>12000</v>
          </cell>
        </row>
        <row r="14500">
          <cell r="H14500" t="str">
            <v>1085395950500000055162457</v>
          </cell>
          <cell r="I14500">
            <v>12000</v>
          </cell>
        </row>
        <row r="14501">
          <cell r="H14501" t="str">
            <v>1085395950500000063326263</v>
          </cell>
          <cell r="I14501">
            <v>12000</v>
          </cell>
        </row>
        <row r="14502">
          <cell r="H14502" t="str">
            <v>1115395950500000004949883</v>
          </cell>
          <cell r="I14502">
            <v>36000</v>
          </cell>
        </row>
        <row r="14503">
          <cell r="H14503" t="str">
            <v>1115395950500008911000249</v>
          </cell>
          <cell r="I14503">
            <v>54500</v>
          </cell>
        </row>
        <row r="14504">
          <cell r="H14504" t="str">
            <v>1125395950500000055059537</v>
          </cell>
          <cell r="I14504">
            <v>34000</v>
          </cell>
        </row>
        <row r="14505">
          <cell r="H14505" t="str">
            <v>1125395950500000055067269</v>
          </cell>
          <cell r="I14505">
            <v>16550</v>
          </cell>
        </row>
        <row r="14506">
          <cell r="H14506" t="str">
            <v>1125395950500008911000249</v>
          </cell>
          <cell r="I14506">
            <v>21450</v>
          </cell>
        </row>
        <row r="14507">
          <cell r="H14507" t="str">
            <v>1135395950500000052292534</v>
          </cell>
          <cell r="I14507">
            <v>48000</v>
          </cell>
        </row>
        <row r="14508">
          <cell r="H14508" t="str">
            <v>6855395950500000036066352</v>
          </cell>
          <cell r="I14508">
            <v>111000</v>
          </cell>
        </row>
        <row r="14509">
          <cell r="H14509" t="str">
            <v>6855395950500000036145279</v>
          </cell>
          <cell r="I14509">
            <v>80000</v>
          </cell>
        </row>
        <row r="14510">
          <cell r="H14510" t="str">
            <v>6855395950500000049760819</v>
          </cell>
          <cell r="I14510">
            <v>33500</v>
          </cell>
        </row>
        <row r="14511">
          <cell r="H14511" t="str">
            <v>6855395950500000055151374</v>
          </cell>
          <cell r="I14511">
            <v>24000</v>
          </cell>
        </row>
        <row r="14512">
          <cell r="H14512" t="str">
            <v>6855395950500000055167957</v>
          </cell>
          <cell r="I14512">
            <v>100000</v>
          </cell>
        </row>
        <row r="14513">
          <cell r="H14513" t="str">
            <v>6855395950500008130126548</v>
          </cell>
          <cell r="I14513">
            <v>513329</v>
          </cell>
        </row>
        <row r="14514">
          <cell r="H14514" t="str">
            <v>6855395950500008911022814</v>
          </cell>
          <cell r="I14514">
            <v>186000</v>
          </cell>
        </row>
        <row r="14515">
          <cell r="H14515" t="str">
            <v>1015395951000000055166755</v>
          </cell>
          <cell r="I14515">
            <v>96938</v>
          </cell>
        </row>
        <row r="14516">
          <cell r="H14516" t="str">
            <v>1025395951000000055166755</v>
          </cell>
          <cell r="I14516">
            <v>96933</v>
          </cell>
        </row>
        <row r="14517">
          <cell r="H14517" t="str">
            <v>1025395951000008300527628</v>
          </cell>
          <cell r="I14517">
            <v>4460</v>
          </cell>
        </row>
        <row r="14518">
          <cell r="H14518" t="str">
            <v>1025395951000008605145925</v>
          </cell>
          <cell r="I14518">
            <v>28500</v>
          </cell>
        </row>
        <row r="14519">
          <cell r="H14519" t="str">
            <v>1035395951000000055166755</v>
          </cell>
          <cell r="I14519">
            <v>96933</v>
          </cell>
        </row>
        <row r="14520">
          <cell r="H14520" t="str">
            <v>1045395951000000055166755</v>
          </cell>
          <cell r="I14520">
            <v>96933</v>
          </cell>
        </row>
        <row r="14521">
          <cell r="H14521" t="str">
            <v>1045395951000008300116703</v>
          </cell>
          <cell r="I14521">
            <v>23154</v>
          </cell>
        </row>
        <row r="14522">
          <cell r="H14522" t="str">
            <v>1055395951000000055166755</v>
          </cell>
          <cell r="I14522">
            <v>96933</v>
          </cell>
        </row>
        <row r="14523">
          <cell r="H14523" t="str">
            <v>1075395951000000055166755</v>
          </cell>
          <cell r="I14523">
            <v>96933</v>
          </cell>
        </row>
        <row r="14524">
          <cell r="H14524" t="str">
            <v>1085395951000000055166755</v>
          </cell>
          <cell r="I14524">
            <v>96933</v>
          </cell>
        </row>
        <row r="14525">
          <cell r="H14525" t="str">
            <v>1095395951000000055166755</v>
          </cell>
          <cell r="I14525">
            <v>96933</v>
          </cell>
        </row>
        <row r="14526">
          <cell r="H14526" t="str">
            <v>1105395951000000055166755</v>
          </cell>
          <cell r="I14526">
            <v>96933</v>
          </cell>
        </row>
        <row r="14527">
          <cell r="H14527" t="str">
            <v>1115395951000000055166755</v>
          </cell>
          <cell r="I14527">
            <v>96933</v>
          </cell>
        </row>
        <row r="14528">
          <cell r="H14528" t="str">
            <v>1115395951000008911900590</v>
          </cell>
          <cell r="I14528">
            <v>97500</v>
          </cell>
        </row>
        <row r="14529">
          <cell r="H14529" t="str">
            <v>1125395951000000055166755</v>
          </cell>
          <cell r="I14529">
            <v>96933</v>
          </cell>
        </row>
        <row r="14530">
          <cell r="H14530" t="str">
            <v>1135395951000000055166755</v>
          </cell>
          <cell r="I14530">
            <v>96933</v>
          </cell>
        </row>
        <row r="14531">
          <cell r="H14531" t="str">
            <v>1145395951000000055166755</v>
          </cell>
          <cell r="I14531">
            <v>96933</v>
          </cell>
        </row>
        <row r="14532">
          <cell r="H14532" t="str">
            <v>6855395951000008911001057</v>
          </cell>
          <cell r="I14532">
            <v>37300</v>
          </cell>
        </row>
        <row r="14533">
          <cell r="H14533" t="str">
            <v>1015395951500000026560036</v>
          </cell>
          <cell r="I14533">
            <v>1763200</v>
          </cell>
        </row>
        <row r="14534">
          <cell r="H14534" t="str">
            <v>1025395951500000026560036</v>
          </cell>
          <cell r="I14534">
            <v>519680</v>
          </cell>
        </row>
        <row r="14535">
          <cell r="H14535" t="str">
            <v>1035395951500000026560036</v>
          </cell>
          <cell r="I14535">
            <v>250560</v>
          </cell>
        </row>
        <row r="14536">
          <cell r="H14536" t="str">
            <v>1045395951500000026560036</v>
          </cell>
          <cell r="I14536">
            <v>334080</v>
          </cell>
        </row>
        <row r="14537">
          <cell r="H14537" t="str">
            <v>1055395951500000026560036</v>
          </cell>
          <cell r="I14537">
            <v>352640</v>
          </cell>
        </row>
        <row r="14538">
          <cell r="H14538" t="str">
            <v>1075395951500000026560036</v>
          </cell>
          <cell r="I14538">
            <v>111360</v>
          </cell>
        </row>
        <row r="14539">
          <cell r="H14539" t="str">
            <v>1085395951500000026560036</v>
          </cell>
          <cell r="I14539">
            <v>129920</v>
          </cell>
        </row>
        <row r="14540">
          <cell r="H14540" t="str">
            <v>1095395951500000026560036</v>
          </cell>
          <cell r="I14540">
            <v>148480</v>
          </cell>
        </row>
        <row r="14541">
          <cell r="H14541" t="str">
            <v>1105395951500000026560036</v>
          </cell>
          <cell r="I14541">
            <v>380480</v>
          </cell>
        </row>
        <row r="14542">
          <cell r="H14542" t="str">
            <v>1115395951500000026560036</v>
          </cell>
          <cell r="I14542">
            <v>315520</v>
          </cell>
        </row>
        <row r="14543">
          <cell r="H14543" t="str">
            <v>1125395951500000026560036</v>
          </cell>
          <cell r="I14543">
            <v>250560</v>
          </cell>
        </row>
        <row r="14544">
          <cell r="H14544" t="str">
            <v>1135395951500000026560036</v>
          </cell>
          <cell r="I14544">
            <v>129920</v>
          </cell>
        </row>
        <row r="14545">
          <cell r="H14545" t="str">
            <v>1145395951500000026560036</v>
          </cell>
          <cell r="I14545">
            <v>399040</v>
          </cell>
        </row>
        <row r="14546">
          <cell r="H14546" t="str">
            <v>6855395951500000026560036</v>
          </cell>
          <cell r="I14546">
            <v>399040</v>
          </cell>
        </row>
        <row r="14547">
          <cell r="H14547" t="str">
            <v>1015395952500008300952130</v>
          </cell>
          <cell r="I14547">
            <v>100000</v>
          </cell>
        </row>
        <row r="14548">
          <cell r="H14548" t="str">
            <v>1025395952500000026547422</v>
          </cell>
          <cell r="I14548">
            <v>60000</v>
          </cell>
        </row>
        <row r="14549">
          <cell r="H14549" t="str">
            <v>1035395952500000026567078</v>
          </cell>
          <cell r="I14549">
            <v>55000</v>
          </cell>
        </row>
        <row r="14550">
          <cell r="H14550" t="str">
            <v>1035395952500000036280462</v>
          </cell>
          <cell r="I14550">
            <v>230000</v>
          </cell>
        </row>
        <row r="14551">
          <cell r="H14551" t="str">
            <v>1045395952500000004913706</v>
          </cell>
          <cell r="I14551">
            <v>65700</v>
          </cell>
        </row>
        <row r="14552">
          <cell r="H14552" t="str">
            <v>1055395952500000007692453</v>
          </cell>
          <cell r="I14552">
            <v>4000</v>
          </cell>
        </row>
        <row r="14553">
          <cell r="H14553" t="str">
            <v>1055395952500008001756113</v>
          </cell>
          <cell r="I14553">
            <v>40000</v>
          </cell>
        </row>
        <row r="14554">
          <cell r="H14554" t="str">
            <v>1075395952500009001640521</v>
          </cell>
          <cell r="I14554">
            <v>40000</v>
          </cell>
        </row>
        <row r="14555">
          <cell r="H14555" t="str">
            <v>1095395952500000004869915</v>
          </cell>
          <cell r="I14555">
            <v>220000</v>
          </cell>
        </row>
        <row r="14556">
          <cell r="H14556" t="str">
            <v>1095395952500000012235816</v>
          </cell>
          <cell r="I14556">
            <v>190000</v>
          </cell>
        </row>
        <row r="14557">
          <cell r="H14557" t="str">
            <v>1115395952500000040757095</v>
          </cell>
          <cell r="I14557">
            <v>150000</v>
          </cell>
        </row>
        <row r="14558">
          <cell r="H14558" t="str">
            <v>1125395952500008911008165</v>
          </cell>
          <cell r="I14558">
            <v>25000</v>
          </cell>
        </row>
        <row r="14559">
          <cell r="H14559" t="str">
            <v>1135395952500008001333728</v>
          </cell>
          <cell r="I14559">
            <v>20000</v>
          </cell>
        </row>
        <row r="14560">
          <cell r="H14560" t="str">
            <v>6855395952500000017650255</v>
          </cell>
          <cell r="I14560">
            <v>190000</v>
          </cell>
        </row>
        <row r="14561">
          <cell r="H14561" t="str">
            <v>1055395959500000004916409</v>
          </cell>
          <cell r="I14561">
            <v>3000</v>
          </cell>
        </row>
        <row r="14562">
          <cell r="H14562" t="str">
            <v>1075395959500000083220810</v>
          </cell>
          <cell r="I14562">
            <v>20000</v>
          </cell>
        </row>
        <row r="14563">
          <cell r="H14563" t="str">
            <v>1125395959500008911800226</v>
          </cell>
          <cell r="I14563">
            <v>5800</v>
          </cell>
        </row>
        <row r="14564">
          <cell r="H14564" t="str">
            <v>10154</v>
          </cell>
          <cell r="I14564">
            <v>14202984</v>
          </cell>
        </row>
        <row r="14565">
          <cell r="H14565" t="str">
            <v>10854</v>
          </cell>
          <cell r="I14565">
            <v>210036</v>
          </cell>
        </row>
        <row r="14566">
          <cell r="H14566" t="str">
            <v>11154</v>
          </cell>
          <cell r="I14566">
            <v>118814</v>
          </cell>
        </row>
        <row r="14567">
          <cell r="H14567" t="str">
            <v>68554</v>
          </cell>
          <cell r="I14567">
            <v>1023946</v>
          </cell>
        </row>
        <row r="14568">
          <cell r="H14568" t="str">
            <v>1015405</v>
          </cell>
          <cell r="I14568">
            <v>14202984</v>
          </cell>
        </row>
        <row r="14569">
          <cell r="H14569" t="str">
            <v>1085405</v>
          </cell>
          <cell r="I14569">
            <v>210036</v>
          </cell>
        </row>
        <row r="14570">
          <cell r="H14570" t="str">
            <v>1115405</v>
          </cell>
          <cell r="I14570">
            <v>118814</v>
          </cell>
        </row>
        <row r="14571">
          <cell r="H14571" t="str">
            <v>6855405</v>
          </cell>
          <cell r="I14571">
            <v>1023946</v>
          </cell>
        </row>
        <row r="14572">
          <cell r="H14572" t="str">
            <v>101540505</v>
          </cell>
          <cell r="I14572">
            <v>14202984</v>
          </cell>
        </row>
        <row r="14573">
          <cell r="H14573" t="str">
            <v>108540505</v>
          </cell>
          <cell r="I14573">
            <v>210036</v>
          </cell>
        </row>
        <row r="14574">
          <cell r="H14574" t="str">
            <v>111540505</v>
          </cell>
          <cell r="I14574">
            <v>118814</v>
          </cell>
        </row>
        <row r="14575">
          <cell r="H14575" t="str">
            <v>685540505</v>
          </cell>
          <cell r="I14575">
            <v>1023946</v>
          </cell>
        </row>
        <row r="14576">
          <cell r="H14576" t="str">
            <v>1016</v>
          </cell>
          <cell r="I14576">
            <v>268431617</v>
          </cell>
        </row>
        <row r="14577">
          <cell r="H14577" t="str">
            <v>1026</v>
          </cell>
          <cell r="I14577">
            <v>73912067</v>
          </cell>
        </row>
        <row r="14578">
          <cell r="H14578" t="str">
            <v>1036</v>
          </cell>
          <cell r="I14578">
            <v>24664604</v>
          </cell>
        </row>
        <row r="14579">
          <cell r="H14579" t="str">
            <v>1046</v>
          </cell>
          <cell r="I14579">
            <v>35291564</v>
          </cell>
        </row>
        <row r="14580">
          <cell r="H14580" t="str">
            <v>1056</v>
          </cell>
          <cell r="I14580">
            <v>24555471</v>
          </cell>
        </row>
        <row r="14581">
          <cell r="H14581" t="str">
            <v>1076</v>
          </cell>
          <cell r="I14581">
            <v>7441961</v>
          </cell>
        </row>
        <row r="14582">
          <cell r="H14582" t="str">
            <v>1086</v>
          </cell>
          <cell r="I14582">
            <v>10633527</v>
          </cell>
        </row>
        <row r="14583">
          <cell r="H14583" t="str">
            <v>1096</v>
          </cell>
          <cell r="I14583">
            <v>17816893</v>
          </cell>
        </row>
        <row r="14584">
          <cell r="H14584" t="str">
            <v>1106</v>
          </cell>
          <cell r="I14584">
            <v>44010555</v>
          </cell>
        </row>
        <row r="14585">
          <cell r="H14585" t="str">
            <v>1116</v>
          </cell>
          <cell r="I14585">
            <v>30616435</v>
          </cell>
        </row>
        <row r="14586">
          <cell r="H14586" t="str">
            <v>1126</v>
          </cell>
          <cell r="I14586">
            <v>13658358</v>
          </cell>
        </row>
        <row r="14587">
          <cell r="H14587" t="str">
            <v>1136</v>
          </cell>
          <cell r="I14587">
            <v>18441788</v>
          </cell>
        </row>
        <row r="14588">
          <cell r="H14588" t="str">
            <v>1146</v>
          </cell>
          <cell r="I14588">
            <v>12124891.35</v>
          </cell>
        </row>
        <row r="14589">
          <cell r="H14589" t="str">
            <v>6856</v>
          </cell>
          <cell r="I14589">
            <v>15089727</v>
          </cell>
        </row>
        <row r="14590">
          <cell r="H14590" t="str">
            <v>10161</v>
          </cell>
          <cell r="I14590">
            <v>268431617</v>
          </cell>
        </row>
        <row r="14591">
          <cell r="H14591" t="str">
            <v>10261</v>
          </cell>
          <cell r="I14591">
            <v>73912067</v>
          </cell>
        </row>
        <row r="14592">
          <cell r="H14592" t="str">
            <v>10361</v>
          </cell>
          <cell r="I14592">
            <v>24664604</v>
          </cell>
        </row>
        <row r="14593">
          <cell r="H14593" t="str">
            <v>10461</v>
          </cell>
          <cell r="I14593">
            <v>35291564</v>
          </cell>
        </row>
        <row r="14594">
          <cell r="H14594" t="str">
            <v>10561</v>
          </cell>
          <cell r="I14594">
            <v>24555471</v>
          </cell>
        </row>
        <row r="14595">
          <cell r="H14595" t="str">
            <v>10761</v>
          </cell>
          <cell r="I14595">
            <v>7441961</v>
          </cell>
        </row>
        <row r="14596">
          <cell r="H14596" t="str">
            <v>10861</v>
          </cell>
          <cell r="I14596">
            <v>10633527</v>
          </cell>
        </row>
        <row r="14597">
          <cell r="H14597" t="str">
            <v>10961</v>
          </cell>
          <cell r="I14597">
            <v>17816893</v>
          </cell>
        </row>
        <row r="14598">
          <cell r="H14598" t="str">
            <v>11061</v>
          </cell>
          <cell r="I14598">
            <v>44010555</v>
          </cell>
        </row>
        <row r="14599">
          <cell r="H14599" t="str">
            <v>11161</v>
          </cell>
          <cell r="I14599">
            <v>30616435</v>
          </cell>
        </row>
        <row r="14600">
          <cell r="H14600" t="str">
            <v>11261</v>
          </cell>
          <cell r="I14600">
            <v>13658358</v>
          </cell>
        </row>
        <row r="14601">
          <cell r="H14601" t="str">
            <v>11361</v>
          </cell>
          <cell r="I14601">
            <v>18441788</v>
          </cell>
        </row>
        <row r="14602">
          <cell r="H14602" t="str">
            <v>11461</v>
          </cell>
          <cell r="I14602">
            <v>12124891.35</v>
          </cell>
        </row>
        <row r="14603">
          <cell r="H14603" t="str">
            <v>68561</v>
          </cell>
          <cell r="I14603">
            <v>15089727</v>
          </cell>
        </row>
        <row r="14604">
          <cell r="H14604" t="str">
            <v>1016150</v>
          </cell>
          <cell r="I14604">
            <v>268431617</v>
          </cell>
        </row>
        <row r="14605">
          <cell r="H14605" t="str">
            <v>1026150</v>
          </cell>
          <cell r="I14605">
            <v>73912067</v>
          </cell>
        </row>
        <row r="14606">
          <cell r="H14606" t="str">
            <v>1036150</v>
          </cell>
          <cell r="I14606">
            <v>24664604</v>
          </cell>
        </row>
        <row r="14607">
          <cell r="H14607" t="str">
            <v>1046150</v>
          </cell>
          <cell r="I14607">
            <v>35291564</v>
          </cell>
        </row>
        <row r="14608">
          <cell r="H14608" t="str">
            <v>1056150</v>
          </cell>
          <cell r="I14608">
            <v>24555471</v>
          </cell>
        </row>
        <row r="14609">
          <cell r="H14609" t="str">
            <v>1076150</v>
          </cell>
          <cell r="I14609">
            <v>7441961</v>
          </cell>
        </row>
        <row r="14610">
          <cell r="H14610" t="str">
            <v>1086150</v>
          </cell>
          <cell r="I14610">
            <v>10633527</v>
          </cell>
        </row>
        <row r="14611">
          <cell r="H14611" t="str">
            <v>1096150</v>
          </cell>
          <cell r="I14611">
            <v>17816893</v>
          </cell>
        </row>
        <row r="14612">
          <cell r="H14612" t="str">
            <v>1106150</v>
          </cell>
          <cell r="I14612">
            <v>44010555</v>
          </cell>
        </row>
        <row r="14613">
          <cell r="H14613" t="str">
            <v>1116150</v>
          </cell>
          <cell r="I14613">
            <v>30616435</v>
          </cell>
        </row>
        <row r="14614">
          <cell r="H14614" t="str">
            <v>1126150</v>
          </cell>
          <cell r="I14614">
            <v>13658358</v>
          </cell>
        </row>
        <row r="14615">
          <cell r="H14615" t="str">
            <v>1136150</v>
          </cell>
          <cell r="I14615">
            <v>18441788</v>
          </cell>
        </row>
        <row r="14616">
          <cell r="H14616" t="str">
            <v>1146150</v>
          </cell>
          <cell r="I14616">
            <v>12124891.35</v>
          </cell>
        </row>
        <row r="14617">
          <cell r="H14617" t="str">
            <v>6856150</v>
          </cell>
          <cell r="I14617">
            <v>15089727</v>
          </cell>
        </row>
        <row r="14618">
          <cell r="H14618" t="str">
            <v>101615005</v>
          </cell>
          <cell r="I14618">
            <v>59476838</v>
          </cell>
        </row>
        <row r="14619">
          <cell r="H14619" t="str">
            <v>102615005</v>
          </cell>
          <cell r="I14619">
            <v>32332438</v>
          </cell>
        </row>
        <row r="14620">
          <cell r="H14620" t="str">
            <v>103615005</v>
          </cell>
          <cell r="I14620">
            <v>12675327</v>
          </cell>
        </row>
        <row r="14621">
          <cell r="H14621" t="str">
            <v>104615005</v>
          </cell>
          <cell r="I14621">
            <v>12951396</v>
          </cell>
        </row>
        <row r="14622">
          <cell r="H14622" t="str">
            <v>105615005</v>
          </cell>
          <cell r="I14622">
            <v>7700616</v>
          </cell>
        </row>
        <row r="14623">
          <cell r="H14623" t="str">
            <v>107615005</v>
          </cell>
          <cell r="I14623">
            <v>3463450</v>
          </cell>
        </row>
        <row r="14624">
          <cell r="H14624" t="str">
            <v>108615005</v>
          </cell>
          <cell r="I14624">
            <v>4978723</v>
          </cell>
        </row>
        <row r="14625">
          <cell r="H14625" t="str">
            <v>109615005</v>
          </cell>
          <cell r="I14625">
            <v>9520900</v>
          </cell>
        </row>
        <row r="14626">
          <cell r="H14626" t="str">
            <v>110615005</v>
          </cell>
          <cell r="I14626">
            <v>9137564</v>
          </cell>
        </row>
        <row r="14627">
          <cell r="H14627" t="str">
            <v>111615005</v>
          </cell>
          <cell r="I14627">
            <v>8133141</v>
          </cell>
        </row>
        <row r="14628">
          <cell r="H14628" t="str">
            <v>112615005</v>
          </cell>
          <cell r="I14628">
            <v>2253997</v>
          </cell>
        </row>
        <row r="14629">
          <cell r="H14629" t="str">
            <v>113615005</v>
          </cell>
          <cell r="I14629">
            <v>6524120</v>
          </cell>
        </row>
        <row r="14630">
          <cell r="H14630" t="str">
            <v>114615005</v>
          </cell>
          <cell r="I14630">
            <v>2377034</v>
          </cell>
        </row>
        <row r="14631">
          <cell r="H14631" t="str">
            <v>10161500505</v>
          </cell>
          <cell r="I14631">
            <v>27221777</v>
          </cell>
        </row>
        <row r="14632">
          <cell r="H14632" t="str">
            <v>10261500505</v>
          </cell>
          <cell r="I14632">
            <v>12491209</v>
          </cell>
        </row>
        <row r="14633">
          <cell r="H14633" t="str">
            <v>10361500505</v>
          </cell>
          <cell r="I14633">
            <v>6755561</v>
          </cell>
        </row>
        <row r="14634">
          <cell r="H14634" t="str">
            <v>10461500505</v>
          </cell>
          <cell r="I14634">
            <v>6600991</v>
          </cell>
        </row>
        <row r="14635">
          <cell r="H14635" t="str">
            <v>10561500505</v>
          </cell>
          <cell r="I14635">
            <v>3379716</v>
          </cell>
        </row>
        <row r="14636">
          <cell r="H14636" t="str">
            <v>10761500505</v>
          </cell>
          <cell r="I14636">
            <v>1984167</v>
          </cell>
        </row>
        <row r="14637">
          <cell r="H14637" t="str">
            <v>10861500505</v>
          </cell>
          <cell r="I14637">
            <v>1606692</v>
          </cell>
        </row>
        <row r="14638">
          <cell r="H14638" t="str">
            <v>10961500505</v>
          </cell>
          <cell r="I14638">
            <v>5246887</v>
          </cell>
        </row>
        <row r="14639">
          <cell r="H14639" t="str">
            <v>11061500505</v>
          </cell>
          <cell r="I14639">
            <v>5807228</v>
          </cell>
        </row>
        <row r="14640">
          <cell r="H14640" t="str">
            <v>11161500505</v>
          </cell>
          <cell r="I14640">
            <v>4970591</v>
          </cell>
        </row>
        <row r="14641">
          <cell r="H14641" t="str">
            <v>11261500505</v>
          </cell>
          <cell r="I14641">
            <v>1668994</v>
          </cell>
        </row>
        <row r="14642">
          <cell r="H14642" t="str">
            <v>11361500505</v>
          </cell>
          <cell r="I14642">
            <v>2692093</v>
          </cell>
        </row>
        <row r="14643">
          <cell r="H14643" t="str">
            <v>11461500505</v>
          </cell>
          <cell r="I14643">
            <v>1436903</v>
          </cell>
        </row>
        <row r="14644">
          <cell r="H14644" t="str">
            <v>10161500510</v>
          </cell>
          <cell r="I14644">
            <v>2507250</v>
          </cell>
        </row>
        <row r="14645">
          <cell r="H14645" t="str">
            <v>10261500510</v>
          </cell>
          <cell r="I14645">
            <v>1172839</v>
          </cell>
        </row>
        <row r="14646">
          <cell r="H14646" t="str">
            <v>10361500510</v>
          </cell>
          <cell r="I14646">
            <v>810759</v>
          </cell>
        </row>
        <row r="14647">
          <cell r="H14647" t="str">
            <v>10461500510</v>
          </cell>
          <cell r="I14647">
            <v>866113</v>
          </cell>
        </row>
        <row r="14648">
          <cell r="H14648" t="str">
            <v>10561500510</v>
          </cell>
          <cell r="I14648">
            <v>494200</v>
          </cell>
        </row>
        <row r="14649">
          <cell r="H14649" t="str">
            <v>10761500510</v>
          </cell>
          <cell r="I14649">
            <v>282047</v>
          </cell>
        </row>
        <row r="14650">
          <cell r="H14650" t="str">
            <v>10861500510</v>
          </cell>
          <cell r="I14650">
            <v>144406</v>
          </cell>
        </row>
        <row r="14651">
          <cell r="H14651" t="str">
            <v>10961500510</v>
          </cell>
          <cell r="I14651">
            <v>437505</v>
          </cell>
        </row>
        <row r="14652">
          <cell r="H14652" t="str">
            <v>11061500510</v>
          </cell>
          <cell r="I14652">
            <v>561427</v>
          </cell>
        </row>
        <row r="14653">
          <cell r="H14653" t="str">
            <v>11161500510</v>
          </cell>
          <cell r="I14653">
            <v>498272</v>
          </cell>
        </row>
        <row r="14654">
          <cell r="H14654" t="str">
            <v>11261500510</v>
          </cell>
          <cell r="I14654">
            <v>139415</v>
          </cell>
        </row>
        <row r="14655">
          <cell r="H14655" t="str">
            <v>11361500510</v>
          </cell>
          <cell r="I14655">
            <v>315335</v>
          </cell>
        </row>
        <row r="14656">
          <cell r="H14656" t="str">
            <v>11461500510</v>
          </cell>
          <cell r="I14656">
            <v>88620</v>
          </cell>
        </row>
        <row r="14657">
          <cell r="H14657" t="str">
            <v>10161500515</v>
          </cell>
          <cell r="I14657">
            <v>29295417</v>
          </cell>
        </row>
        <row r="14658">
          <cell r="H14658" t="str">
            <v>10261500515</v>
          </cell>
          <cell r="I14658">
            <v>17780267</v>
          </cell>
        </row>
        <row r="14659">
          <cell r="H14659" t="str">
            <v>10361500515</v>
          </cell>
          <cell r="I14659">
            <v>4913042</v>
          </cell>
        </row>
        <row r="14660">
          <cell r="H14660" t="str">
            <v>10461500515</v>
          </cell>
          <cell r="I14660">
            <v>5369493</v>
          </cell>
        </row>
        <row r="14661">
          <cell r="H14661" t="str">
            <v>10561500515</v>
          </cell>
          <cell r="I14661">
            <v>3622867</v>
          </cell>
        </row>
        <row r="14662">
          <cell r="H14662" t="str">
            <v>10761500515</v>
          </cell>
          <cell r="I14662">
            <v>1152960</v>
          </cell>
        </row>
        <row r="14663">
          <cell r="H14663" t="str">
            <v>10861500515</v>
          </cell>
          <cell r="I14663">
            <v>3113267</v>
          </cell>
        </row>
        <row r="14664">
          <cell r="H14664" t="str">
            <v>10961500515</v>
          </cell>
          <cell r="I14664">
            <v>3772514</v>
          </cell>
        </row>
        <row r="14665">
          <cell r="H14665" t="str">
            <v>11061500515</v>
          </cell>
          <cell r="I14665">
            <v>2719866</v>
          </cell>
        </row>
        <row r="14666">
          <cell r="H14666" t="str">
            <v>11161500515</v>
          </cell>
          <cell r="I14666">
            <v>2664278</v>
          </cell>
        </row>
        <row r="14667">
          <cell r="H14667" t="str">
            <v>11261500515</v>
          </cell>
          <cell r="I14667">
            <v>441063</v>
          </cell>
        </row>
        <row r="14668">
          <cell r="H14668" t="str">
            <v>11361500515</v>
          </cell>
          <cell r="I14668">
            <v>3135932</v>
          </cell>
        </row>
        <row r="14669">
          <cell r="H14669" t="str">
            <v>11461500515</v>
          </cell>
          <cell r="I14669">
            <v>849098</v>
          </cell>
        </row>
        <row r="14670">
          <cell r="H14670" t="str">
            <v>10161500520</v>
          </cell>
          <cell r="I14670">
            <v>452394</v>
          </cell>
        </row>
        <row r="14671">
          <cell r="H14671" t="str">
            <v>10261500520</v>
          </cell>
          <cell r="I14671">
            <v>888123</v>
          </cell>
        </row>
        <row r="14672">
          <cell r="H14672" t="str">
            <v>10361500520</v>
          </cell>
          <cell r="I14672">
            <v>195965</v>
          </cell>
        </row>
        <row r="14673">
          <cell r="H14673" t="str">
            <v>10461500520</v>
          </cell>
          <cell r="I14673">
            <v>114799</v>
          </cell>
        </row>
        <row r="14674">
          <cell r="H14674" t="str">
            <v>10561500520</v>
          </cell>
          <cell r="I14674">
            <v>203833</v>
          </cell>
        </row>
        <row r="14675">
          <cell r="H14675" t="str">
            <v>10761500520</v>
          </cell>
          <cell r="I14675">
            <v>44276</v>
          </cell>
        </row>
        <row r="14676">
          <cell r="H14676" t="str">
            <v>10861500520</v>
          </cell>
          <cell r="I14676">
            <v>114358</v>
          </cell>
        </row>
        <row r="14677">
          <cell r="H14677" t="str">
            <v>10961500520</v>
          </cell>
          <cell r="I14677">
            <v>63994</v>
          </cell>
        </row>
        <row r="14678">
          <cell r="H14678" t="str">
            <v>11061500520</v>
          </cell>
          <cell r="I14678">
            <v>49043</v>
          </cell>
        </row>
        <row r="14679">
          <cell r="H14679" t="str">
            <v>11261500520</v>
          </cell>
          <cell r="I14679">
            <v>4525</v>
          </cell>
        </row>
        <row r="14680">
          <cell r="H14680" t="str">
            <v>11361500520</v>
          </cell>
          <cell r="I14680">
            <v>380760</v>
          </cell>
        </row>
        <row r="14681">
          <cell r="H14681" t="str">
            <v>11461500520</v>
          </cell>
          <cell r="I14681">
            <v>2413</v>
          </cell>
        </row>
        <row r="14682">
          <cell r="H14682" t="str">
            <v>101615010</v>
          </cell>
          <cell r="I14682">
            <v>145702735</v>
          </cell>
        </row>
        <row r="14683">
          <cell r="H14683" t="str">
            <v>102615010</v>
          </cell>
          <cell r="I14683">
            <v>32867289</v>
          </cell>
        </row>
        <row r="14684">
          <cell r="H14684" t="str">
            <v>103615010</v>
          </cell>
          <cell r="I14684">
            <v>6609255</v>
          </cell>
        </row>
        <row r="14685">
          <cell r="H14685" t="str">
            <v>104615010</v>
          </cell>
          <cell r="I14685">
            <v>18895882</v>
          </cell>
        </row>
        <row r="14686">
          <cell r="H14686" t="str">
            <v>105615010</v>
          </cell>
          <cell r="I14686">
            <v>6550231</v>
          </cell>
        </row>
        <row r="14687">
          <cell r="H14687" t="str">
            <v>107615010</v>
          </cell>
          <cell r="I14687">
            <v>2499047</v>
          </cell>
        </row>
        <row r="14688">
          <cell r="H14688" t="str">
            <v>108615010</v>
          </cell>
          <cell r="I14688">
            <v>2897163</v>
          </cell>
        </row>
        <row r="14689">
          <cell r="H14689" t="str">
            <v>109615010</v>
          </cell>
          <cell r="I14689">
            <v>5270927</v>
          </cell>
        </row>
        <row r="14690">
          <cell r="H14690" t="str">
            <v>110615010</v>
          </cell>
          <cell r="I14690">
            <v>18814696</v>
          </cell>
        </row>
        <row r="14691">
          <cell r="H14691" t="str">
            <v>111615010</v>
          </cell>
          <cell r="I14691">
            <v>13857590</v>
          </cell>
        </row>
        <row r="14692">
          <cell r="H14692" t="str">
            <v>112615010</v>
          </cell>
          <cell r="I14692">
            <v>3941767</v>
          </cell>
        </row>
        <row r="14693">
          <cell r="H14693" t="str">
            <v>113615010</v>
          </cell>
          <cell r="I14693">
            <v>8051889</v>
          </cell>
        </row>
        <row r="14694">
          <cell r="H14694" t="str">
            <v>114615010</v>
          </cell>
          <cell r="I14694">
            <v>4909395</v>
          </cell>
        </row>
        <row r="14695">
          <cell r="H14695" t="str">
            <v>10161501005</v>
          </cell>
          <cell r="I14695">
            <v>144998293</v>
          </cell>
        </row>
        <row r="14696">
          <cell r="H14696" t="str">
            <v>10261501005</v>
          </cell>
          <cell r="I14696">
            <v>31564932</v>
          </cell>
        </row>
        <row r="14697">
          <cell r="H14697" t="str">
            <v>10361501005</v>
          </cell>
          <cell r="I14697">
            <v>6595165</v>
          </cell>
        </row>
        <row r="14698">
          <cell r="H14698" t="str">
            <v>10461501005</v>
          </cell>
          <cell r="I14698">
            <v>18790063</v>
          </cell>
        </row>
        <row r="14699">
          <cell r="H14699" t="str">
            <v>10561501005</v>
          </cell>
          <cell r="I14699">
            <v>6536803</v>
          </cell>
        </row>
        <row r="14700">
          <cell r="H14700" t="str">
            <v>10761501005</v>
          </cell>
          <cell r="I14700">
            <v>2475316</v>
          </cell>
        </row>
        <row r="14701">
          <cell r="H14701" t="str">
            <v>10861501005</v>
          </cell>
          <cell r="I14701">
            <v>2897163</v>
          </cell>
        </row>
        <row r="14702">
          <cell r="H14702" t="str">
            <v>10961501005</v>
          </cell>
          <cell r="I14702">
            <v>5270927</v>
          </cell>
        </row>
        <row r="14703">
          <cell r="H14703" t="str">
            <v>11061501005</v>
          </cell>
          <cell r="I14703">
            <v>18736006</v>
          </cell>
        </row>
        <row r="14704">
          <cell r="H14704" t="str">
            <v>11161501005</v>
          </cell>
          <cell r="I14704">
            <v>13840637</v>
          </cell>
        </row>
        <row r="14705">
          <cell r="H14705" t="str">
            <v>11261501005</v>
          </cell>
          <cell r="I14705">
            <v>3941767</v>
          </cell>
        </row>
        <row r="14706">
          <cell r="H14706" t="str">
            <v>11361501005</v>
          </cell>
          <cell r="I14706">
            <v>8051889</v>
          </cell>
        </row>
        <row r="14707">
          <cell r="H14707" t="str">
            <v>11461501005</v>
          </cell>
          <cell r="I14707">
            <v>4904999</v>
          </cell>
        </row>
        <row r="14708">
          <cell r="H14708" t="str">
            <v>10161501010</v>
          </cell>
          <cell r="I14708">
            <v>704442</v>
          </cell>
        </row>
        <row r="14709">
          <cell r="H14709" t="str">
            <v>10261501010</v>
          </cell>
          <cell r="I14709">
            <v>1302357</v>
          </cell>
        </row>
        <row r="14710">
          <cell r="H14710" t="str">
            <v>10361501010</v>
          </cell>
          <cell r="I14710">
            <v>14090</v>
          </cell>
        </row>
        <row r="14711">
          <cell r="H14711" t="str">
            <v>10461501010</v>
          </cell>
          <cell r="I14711">
            <v>105819</v>
          </cell>
        </row>
        <row r="14712">
          <cell r="H14712" t="str">
            <v>10561501010</v>
          </cell>
          <cell r="I14712">
            <v>13428</v>
          </cell>
        </row>
        <row r="14713">
          <cell r="H14713" t="str">
            <v>10761501010</v>
          </cell>
          <cell r="I14713">
            <v>23731</v>
          </cell>
        </row>
        <row r="14714">
          <cell r="H14714" t="str">
            <v>11061501010</v>
          </cell>
          <cell r="I14714">
            <v>78690</v>
          </cell>
        </row>
        <row r="14715">
          <cell r="H14715" t="str">
            <v>11161501010</v>
          </cell>
          <cell r="I14715">
            <v>16953</v>
          </cell>
        </row>
        <row r="14716">
          <cell r="H14716" t="str">
            <v>11461501010</v>
          </cell>
          <cell r="I14716">
            <v>4396</v>
          </cell>
        </row>
        <row r="14717">
          <cell r="H14717" t="str">
            <v>101615015</v>
          </cell>
          <cell r="I14717">
            <v>26138920</v>
          </cell>
        </row>
        <row r="14718">
          <cell r="H14718" t="str">
            <v>102615015</v>
          </cell>
          <cell r="I14718">
            <v>610925</v>
          </cell>
        </row>
        <row r="14719">
          <cell r="H14719" t="str">
            <v>103615015</v>
          </cell>
          <cell r="I14719">
            <v>164294</v>
          </cell>
        </row>
        <row r="14720">
          <cell r="H14720" t="str">
            <v>104615015</v>
          </cell>
          <cell r="I14720">
            <v>131696</v>
          </cell>
        </row>
        <row r="14721">
          <cell r="H14721" t="str">
            <v>105615015</v>
          </cell>
          <cell r="I14721">
            <v>392736</v>
          </cell>
        </row>
        <row r="14722">
          <cell r="H14722" t="str">
            <v>107615015</v>
          </cell>
          <cell r="I14722">
            <v>193392</v>
          </cell>
        </row>
        <row r="14723">
          <cell r="H14723" t="str">
            <v>108615015</v>
          </cell>
          <cell r="I14723">
            <v>80157</v>
          </cell>
        </row>
        <row r="14724">
          <cell r="H14724" t="str">
            <v>109615015</v>
          </cell>
          <cell r="I14724">
            <v>23346</v>
          </cell>
        </row>
        <row r="14725">
          <cell r="H14725" t="str">
            <v>110615015</v>
          </cell>
          <cell r="I14725">
            <v>10077948</v>
          </cell>
        </row>
        <row r="14726">
          <cell r="H14726" t="str">
            <v>111615015</v>
          </cell>
          <cell r="I14726">
            <v>583300</v>
          </cell>
        </row>
        <row r="14727">
          <cell r="H14727" t="str">
            <v>112615015</v>
          </cell>
          <cell r="I14727">
            <v>298565</v>
          </cell>
        </row>
        <row r="14728">
          <cell r="H14728" t="str">
            <v>113615015</v>
          </cell>
          <cell r="I14728">
            <v>557627</v>
          </cell>
        </row>
        <row r="14729">
          <cell r="H14729" t="str">
            <v>114615015</v>
          </cell>
          <cell r="I14729">
            <v>1313485</v>
          </cell>
        </row>
        <row r="14730">
          <cell r="H14730" t="str">
            <v>10161501505</v>
          </cell>
          <cell r="I14730">
            <v>26076948</v>
          </cell>
        </row>
        <row r="14731">
          <cell r="H14731" t="str">
            <v>10261501505</v>
          </cell>
          <cell r="I14731">
            <v>610773</v>
          </cell>
        </row>
        <row r="14732">
          <cell r="H14732" t="str">
            <v>10361501505</v>
          </cell>
          <cell r="I14732">
            <v>143727</v>
          </cell>
        </row>
        <row r="14733">
          <cell r="H14733" t="str">
            <v>10461501505</v>
          </cell>
          <cell r="I14733">
            <v>128542</v>
          </cell>
        </row>
        <row r="14734">
          <cell r="H14734" t="str">
            <v>10561501505</v>
          </cell>
          <cell r="I14734">
            <v>332662</v>
          </cell>
        </row>
        <row r="14735">
          <cell r="H14735" t="str">
            <v>10761501505</v>
          </cell>
          <cell r="I14735">
            <v>193392</v>
          </cell>
        </row>
        <row r="14736">
          <cell r="H14736" t="str">
            <v>10861501505</v>
          </cell>
          <cell r="I14736">
            <v>38315</v>
          </cell>
        </row>
        <row r="14737">
          <cell r="H14737" t="str">
            <v>10961501505</v>
          </cell>
          <cell r="I14737">
            <v>22820</v>
          </cell>
        </row>
        <row r="14738">
          <cell r="H14738" t="str">
            <v>11061501505</v>
          </cell>
          <cell r="I14738">
            <v>10072825</v>
          </cell>
        </row>
        <row r="14739">
          <cell r="H14739" t="str">
            <v>11161501505</v>
          </cell>
          <cell r="I14739">
            <v>547842</v>
          </cell>
        </row>
        <row r="14740">
          <cell r="H14740" t="str">
            <v>11261501505</v>
          </cell>
          <cell r="I14740">
            <v>298565</v>
          </cell>
        </row>
        <row r="14741">
          <cell r="H14741" t="str">
            <v>11361501505</v>
          </cell>
          <cell r="I14741">
            <v>557627</v>
          </cell>
        </row>
        <row r="14742">
          <cell r="H14742" t="str">
            <v>11461501505</v>
          </cell>
          <cell r="I14742">
            <v>1313485</v>
          </cell>
        </row>
        <row r="14743">
          <cell r="H14743" t="str">
            <v>10161501510</v>
          </cell>
          <cell r="I14743">
            <v>57328</v>
          </cell>
        </row>
        <row r="14744">
          <cell r="H14744" t="str">
            <v>10261501510</v>
          </cell>
          <cell r="I14744">
            <v>152</v>
          </cell>
        </row>
        <row r="14745">
          <cell r="H14745" t="str">
            <v>10361501510</v>
          </cell>
          <cell r="I14745">
            <v>20567</v>
          </cell>
        </row>
        <row r="14746">
          <cell r="H14746" t="str">
            <v>10461501510</v>
          </cell>
          <cell r="I14746">
            <v>2241</v>
          </cell>
        </row>
        <row r="14747">
          <cell r="H14747" t="str">
            <v>10561501510</v>
          </cell>
          <cell r="I14747">
            <v>54849</v>
          </cell>
        </row>
        <row r="14748">
          <cell r="H14748" t="str">
            <v>10861501510</v>
          </cell>
          <cell r="I14748">
            <v>41842</v>
          </cell>
        </row>
        <row r="14749">
          <cell r="H14749" t="str">
            <v>10961501510</v>
          </cell>
          <cell r="I14749">
            <v>526</v>
          </cell>
        </row>
        <row r="14750">
          <cell r="H14750" t="str">
            <v>11061501510</v>
          </cell>
          <cell r="I14750">
            <v>5123</v>
          </cell>
        </row>
        <row r="14751">
          <cell r="H14751" t="str">
            <v>11161501510</v>
          </cell>
          <cell r="I14751">
            <v>21541</v>
          </cell>
        </row>
        <row r="14752">
          <cell r="H14752" t="str">
            <v>10161501515</v>
          </cell>
          <cell r="I14752">
            <v>4644</v>
          </cell>
        </row>
        <row r="14753">
          <cell r="H14753" t="str">
            <v>10461501515</v>
          </cell>
          <cell r="I14753">
            <v>913</v>
          </cell>
        </row>
        <row r="14754">
          <cell r="H14754" t="str">
            <v>10561501515</v>
          </cell>
          <cell r="I14754">
            <v>5225</v>
          </cell>
        </row>
        <row r="14755">
          <cell r="H14755" t="str">
            <v>11161501515</v>
          </cell>
          <cell r="I14755">
            <v>13917</v>
          </cell>
        </row>
        <row r="14756">
          <cell r="H14756" t="str">
            <v>10161506000008001499236</v>
          </cell>
          <cell r="I14756">
            <v>9923892</v>
          </cell>
        </row>
        <row r="14757">
          <cell r="H14757" t="str">
            <v>10161506000008300954019</v>
          </cell>
          <cell r="I14757">
            <v>2186488</v>
          </cell>
        </row>
        <row r="14758">
          <cell r="H14758" t="str">
            <v>10161506000008911802136</v>
          </cell>
          <cell r="I14758">
            <v>1612207</v>
          </cell>
        </row>
        <row r="14759">
          <cell r="H14759" t="str">
            <v>10261506000008001499236</v>
          </cell>
          <cell r="I14759">
            <v>222918</v>
          </cell>
        </row>
        <row r="14760">
          <cell r="H14760" t="str">
            <v>10261506000008300954019</v>
          </cell>
          <cell r="I14760">
            <v>39599</v>
          </cell>
        </row>
        <row r="14761">
          <cell r="H14761" t="str">
            <v>10361506000008001499236</v>
          </cell>
          <cell r="I14761">
            <v>1549436</v>
          </cell>
        </row>
        <row r="14762">
          <cell r="H14762" t="str">
            <v>10361506000008911802136</v>
          </cell>
          <cell r="I14762">
            <v>598244</v>
          </cell>
        </row>
        <row r="14763">
          <cell r="H14763" t="str">
            <v>10461506000008001499236</v>
          </cell>
          <cell r="I14763">
            <v>115843</v>
          </cell>
        </row>
        <row r="14764">
          <cell r="H14764" t="str">
            <v>10561506000008001499236</v>
          </cell>
          <cell r="I14764">
            <v>4149703</v>
          </cell>
        </row>
        <row r="14765">
          <cell r="H14765" t="str">
            <v>10561506000008300954019</v>
          </cell>
          <cell r="I14765">
            <v>132136</v>
          </cell>
        </row>
        <row r="14766">
          <cell r="H14766" t="str">
            <v>10561506000008911802136</v>
          </cell>
          <cell r="I14766">
            <v>104628</v>
          </cell>
        </row>
        <row r="14767">
          <cell r="H14767" t="str">
            <v>10861506000008300954019</v>
          </cell>
          <cell r="I14767">
            <v>30290</v>
          </cell>
        </row>
        <row r="14768">
          <cell r="H14768" t="str">
            <v>10961506000008001499236</v>
          </cell>
          <cell r="I14768">
            <v>148401</v>
          </cell>
        </row>
        <row r="14769">
          <cell r="H14769" t="str">
            <v>11061506000008001499236</v>
          </cell>
          <cell r="I14769">
            <v>1051622</v>
          </cell>
        </row>
        <row r="14770">
          <cell r="H14770" t="str">
            <v>11061506000008300954019</v>
          </cell>
          <cell r="I14770">
            <v>452348</v>
          </cell>
        </row>
        <row r="14771">
          <cell r="H14771" t="str">
            <v>11061506000008911802136</v>
          </cell>
          <cell r="I14771">
            <v>109540</v>
          </cell>
        </row>
        <row r="14772">
          <cell r="H14772" t="str">
            <v>11161506000008001499236</v>
          </cell>
          <cell r="I14772">
            <v>1917167</v>
          </cell>
        </row>
        <row r="14773">
          <cell r="H14773" t="str">
            <v>11161506000008300954019</v>
          </cell>
          <cell r="I14773">
            <v>638685</v>
          </cell>
        </row>
        <row r="14774">
          <cell r="H14774" t="str">
            <v>11261506000008001499236</v>
          </cell>
          <cell r="I14774">
            <v>2290912</v>
          </cell>
        </row>
        <row r="14775">
          <cell r="H14775" t="str">
            <v>11261506000008300954019</v>
          </cell>
          <cell r="I14775">
            <v>17227</v>
          </cell>
        </row>
        <row r="14776">
          <cell r="H14776" t="str">
            <v>11261506000008911802136</v>
          </cell>
          <cell r="I14776">
            <v>506477</v>
          </cell>
        </row>
        <row r="14777">
          <cell r="H14777" t="str">
            <v>11361506000008001499236</v>
          </cell>
          <cell r="I14777">
            <v>124590</v>
          </cell>
        </row>
        <row r="14778">
          <cell r="H14778" t="str">
            <v>11361506000008300954019</v>
          </cell>
          <cell r="I14778">
            <v>32415</v>
          </cell>
        </row>
        <row r="14779">
          <cell r="H14779" t="str">
            <v>11361506000008911802136</v>
          </cell>
          <cell r="I14779">
            <v>53374</v>
          </cell>
        </row>
        <row r="14780">
          <cell r="H14780" t="str">
            <v>11461506000008001499236</v>
          </cell>
          <cell r="I14780">
            <v>528116</v>
          </cell>
        </row>
        <row r="14781">
          <cell r="H14781" t="str">
            <v>11461506000008300954019</v>
          </cell>
          <cell r="I14781">
            <v>13223</v>
          </cell>
        </row>
        <row r="14782">
          <cell r="H14782" t="str">
            <v>68561506000008001499236</v>
          </cell>
          <cell r="I14782">
            <v>7638071</v>
          </cell>
        </row>
        <row r="14783">
          <cell r="H14783" t="str">
            <v>68561506000008300954019</v>
          </cell>
          <cell r="I14783">
            <v>365078</v>
          </cell>
        </row>
        <row r="14784">
          <cell r="H14784" t="str">
            <v>68561506000008911802136</v>
          </cell>
          <cell r="I14784">
            <v>923528</v>
          </cell>
        </row>
        <row r="14785">
          <cell r="H14785" t="str">
            <v>101615095</v>
          </cell>
          <cell r="I14785">
            <v>23390537</v>
          </cell>
        </row>
        <row r="14786">
          <cell r="H14786" t="str">
            <v>102615095</v>
          </cell>
          <cell r="I14786">
            <v>7838898</v>
          </cell>
        </row>
        <row r="14787">
          <cell r="H14787" t="str">
            <v>103615095</v>
          </cell>
          <cell r="I14787">
            <v>3068048</v>
          </cell>
        </row>
        <row r="14788">
          <cell r="H14788" t="str">
            <v>104615095</v>
          </cell>
          <cell r="I14788">
            <v>3196747</v>
          </cell>
        </row>
        <row r="14789">
          <cell r="H14789" t="str">
            <v>105615095</v>
          </cell>
          <cell r="I14789">
            <v>5525421</v>
          </cell>
        </row>
        <row r="14790">
          <cell r="H14790" t="str">
            <v>107615095</v>
          </cell>
          <cell r="I14790">
            <v>1286072</v>
          </cell>
        </row>
        <row r="14791">
          <cell r="H14791" t="str">
            <v>108615095</v>
          </cell>
          <cell r="I14791">
            <v>2647194</v>
          </cell>
        </row>
        <row r="14792">
          <cell r="H14792" t="str">
            <v>109615095</v>
          </cell>
          <cell r="I14792">
            <v>2853319</v>
          </cell>
        </row>
        <row r="14793">
          <cell r="H14793" t="str">
            <v>110615095</v>
          </cell>
          <cell r="I14793">
            <v>4366837</v>
          </cell>
        </row>
        <row r="14794">
          <cell r="H14794" t="str">
            <v>111615095</v>
          </cell>
          <cell r="I14794">
            <v>5486552</v>
          </cell>
        </row>
        <row r="14795">
          <cell r="H14795" t="str">
            <v>112615095</v>
          </cell>
          <cell r="I14795">
            <v>4349413</v>
          </cell>
        </row>
        <row r="14796">
          <cell r="H14796" t="str">
            <v>113615095</v>
          </cell>
          <cell r="I14796">
            <v>3097773</v>
          </cell>
        </row>
        <row r="14797">
          <cell r="H14797" t="str">
            <v>114615095</v>
          </cell>
          <cell r="I14797">
            <v>2983638.35</v>
          </cell>
        </row>
        <row r="14798">
          <cell r="H14798" t="str">
            <v>685615095</v>
          </cell>
          <cell r="I14798">
            <v>6163050</v>
          </cell>
        </row>
        <row r="14799">
          <cell r="H14799" t="str">
            <v>1016150950500008600029644</v>
          </cell>
          <cell r="I14799">
            <v>11012165</v>
          </cell>
        </row>
        <row r="14800">
          <cell r="H14800" t="str">
            <v>1026150950500008600029644</v>
          </cell>
          <cell r="I14800">
            <v>4779605</v>
          </cell>
        </row>
        <row r="14801">
          <cell r="H14801" t="str">
            <v>1036150950500008600029644</v>
          </cell>
          <cell r="I14801">
            <v>2407968</v>
          </cell>
        </row>
        <row r="14802">
          <cell r="H14802" t="str">
            <v>1046150950500008600029644</v>
          </cell>
          <cell r="I14802">
            <v>2094674</v>
          </cell>
        </row>
        <row r="14803">
          <cell r="H14803" t="str">
            <v>1056150950500008600029644</v>
          </cell>
          <cell r="I14803">
            <v>2789137</v>
          </cell>
        </row>
        <row r="14804">
          <cell r="H14804" t="str">
            <v>1076150950500008600029644</v>
          </cell>
          <cell r="I14804">
            <v>792496</v>
          </cell>
        </row>
        <row r="14805">
          <cell r="H14805" t="str">
            <v>1086150950500008600029644</v>
          </cell>
          <cell r="I14805">
            <v>1343510</v>
          </cell>
        </row>
        <row r="14806">
          <cell r="H14806" t="str">
            <v>1096150950500008600029644</v>
          </cell>
          <cell r="I14806">
            <v>2184163</v>
          </cell>
        </row>
        <row r="14807">
          <cell r="H14807" t="str">
            <v>1106150950500008600029644</v>
          </cell>
          <cell r="I14807">
            <v>2468355</v>
          </cell>
        </row>
        <row r="14808">
          <cell r="H14808" t="str">
            <v>1116150950500008600029644</v>
          </cell>
          <cell r="I14808">
            <v>3198909</v>
          </cell>
        </row>
        <row r="14809">
          <cell r="H14809" t="str">
            <v>1126150950500008600029644</v>
          </cell>
          <cell r="I14809">
            <v>1344767</v>
          </cell>
        </row>
        <row r="14810">
          <cell r="H14810" t="str">
            <v>1136150950500008600029644</v>
          </cell>
          <cell r="I14810">
            <v>1717363</v>
          </cell>
        </row>
        <row r="14811">
          <cell r="H14811" t="str">
            <v>1146150950500008600029644</v>
          </cell>
          <cell r="I14811">
            <v>1049334.3500000001</v>
          </cell>
        </row>
        <row r="14812">
          <cell r="H14812" t="str">
            <v>6856150951000008001499236</v>
          </cell>
          <cell r="I14812">
            <v>4160050</v>
          </cell>
        </row>
        <row r="14813">
          <cell r="H14813" t="str">
            <v>6856150951500008001499236</v>
          </cell>
          <cell r="I14813">
            <v>1841000</v>
          </cell>
        </row>
        <row r="14814">
          <cell r="H14814" t="str">
            <v>6856150957500000036182256</v>
          </cell>
          <cell r="I14814">
            <v>162000</v>
          </cell>
        </row>
        <row r="14815">
          <cell r="H14815" t="str">
            <v>1016150959500008600068121</v>
          </cell>
          <cell r="I14815">
            <v>662220</v>
          </cell>
        </row>
        <row r="14816">
          <cell r="H14816" t="str">
            <v>1016150959500008600241518</v>
          </cell>
          <cell r="I14816">
            <v>10973520</v>
          </cell>
        </row>
        <row r="14817">
          <cell r="H14817" t="str">
            <v>1016150959500008605095814</v>
          </cell>
          <cell r="I14817">
            <v>742632</v>
          </cell>
        </row>
        <row r="14818">
          <cell r="H14818" t="str">
            <v>1026150959500008600068121</v>
          </cell>
          <cell r="I14818">
            <v>158284</v>
          </cell>
        </row>
        <row r="14819">
          <cell r="H14819" t="str">
            <v>1026150959500008600241518</v>
          </cell>
          <cell r="I14819">
            <v>2615185</v>
          </cell>
        </row>
        <row r="14820">
          <cell r="H14820" t="str">
            <v>1026150959500008605095814</v>
          </cell>
          <cell r="I14820">
            <v>285824</v>
          </cell>
        </row>
        <row r="14821">
          <cell r="H14821" t="str">
            <v>1036150959500008600068121</v>
          </cell>
          <cell r="I14821">
            <v>10489</v>
          </cell>
        </row>
        <row r="14822">
          <cell r="H14822" t="str">
            <v>1036150959500008600135577</v>
          </cell>
          <cell r="I14822">
            <v>7656</v>
          </cell>
        </row>
        <row r="14823">
          <cell r="H14823" t="str">
            <v>1036150959500008600241518</v>
          </cell>
          <cell r="I14823">
            <v>618518</v>
          </cell>
        </row>
        <row r="14824">
          <cell r="H14824" t="str">
            <v>1036150959500008605095814</v>
          </cell>
          <cell r="I14824">
            <v>23417</v>
          </cell>
        </row>
        <row r="14825">
          <cell r="H14825" t="str">
            <v>1046150959500008600068121</v>
          </cell>
          <cell r="I14825">
            <v>24316</v>
          </cell>
        </row>
        <row r="14826">
          <cell r="H14826" t="str">
            <v>1046150959500008600241518</v>
          </cell>
          <cell r="I14826">
            <v>1070101</v>
          </cell>
        </row>
        <row r="14827">
          <cell r="H14827" t="str">
            <v>1046150959500008605095814</v>
          </cell>
          <cell r="I14827">
            <v>7656</v>
          </cell>
        </row>
        <row r="14828">
          <cell r="H14828" t="str">
            <v>1056150959500008600068121</v>
          </cell>
          <cell r="I14828">
            <v>86293</v>
          </cell>
        </row>
        <row r="14829">
          <cell r="H14829" t="str">
            <v>1056150959500008600241518</v>
          </cell>
          <cell r="I14829">
            <v>2514735</v>
          </cell>
        </row>
        <row r="14830">
          <cell r="H14830" t="str">
            <v>1056150959500008605095814</v>
          </cell>
          <cell r="I14830">
            <v>135256</v>
          </cell>
        </row>
        <row r="14831">
          <cell r="H14831" t="str">
            <v>1076150959500008600068121</v>
          </cell>
          <cell r="I14831">
            <v>16211</v>
          </cell>
        </row>
        <row r="14832">
          <cell r="H14832" t="str">
            <v>1076150959500008600241518</v>
          </cell>
          <cell r="I14832">
            <v>403357</v>
          </cell>
        </row>
        <row r="14833">
          <cell r="H14833" t="str">
            <v>1076150959500008605095814</v>
          </cell>
          <cell r="I14833">
            <v>74008</v>
          </cell>
        </row>
        <row r="14834">
          <cell r="H14834" t="str">
            <v>1086150959500008600068121</v>
          </cell>
          <cell r="I14834">
            <v>173088</v>
          </cell>
        </row>
        <row r="14835">
          <cell r="H14835" t="str">
            <v>1086150959500008600241518</v>
          </cell>
          <cell r="I14835">
            <v>1130596</v>
          </cell>
        </row>
        <row r="14836">
          <cell r="H14836" t="str">
            <v>1096150959500008600068121</v>
          </cell>
          <cell r="I14836">
            <v>10489</v>
          </cell>
        </row>
        <row r="14837">
          <cell r="H14837" t="str">
            <v>1096150959500008600241518</v>
          </cell>
          <cell r="I14837">
            <v>510651</v>
          </cell>
        </row>
        <row r="14838">
          <cell r="H14838" t="str">
            <v>1096150959500008605095814</v>
          </cell>
          <cell r="I14838">
            <v>148016</v>
          </cell>
        </row>
        <row r="14839">
          <cell r="H14839" t="str">
            <v>1106150959500008600068121</v>
          </cell>
          <cell r="I14839">
            <v>34327</v>
          </cell>
        </row>
        <row r="14840">
          <cell r="H14840" t="str">
            <v>1106150959500008600241518</v>
          </cell>
          <cell r="I14840">
            <v>1713587</v>
          </cell>
        </row>
        <row r="14841">
          <cell r="H14841" t="str">
            <v>1106150959500008605095814</v>
          </cell>
          <cell r="I14841">
            <v>150568</v>
          </cell>
        </row>
        <row r="14842">
          <cell r="H14842" t="str">
            <v>1116150959500008600068121</v>
          </cell>
          <cell r="I14842">
            <v>174018</v>
          </cell>
        </row>
        <row r="14843">
          <cell r="H14843" t="str">
            <v>1116150959500008600241518</v>
          </cell>
          <cell r="I14843">
            <v>1973265</v>
          </cell>
        </row>
        <row r="14844">
          <cell r="H14844" t="str">
            <v>1116150959500008605095814</v>
          </cell>
          <cell r="I14844">
            <v>140360</v>
          </cell>
        </row>
        <row r="14845">
          <cell r="H14845" t="str">
            <v>1126150959500008600241518</v>
          </cell>
          <cell r="I14845">
            <v>2974022</v>
          </cell>
        </row>
        <row r="14846">
          <cell r="H14846" t="str">
            <v>1126150959500008605095814</v>
          </cell>
          <cell r="I14846">
            <v>30624</v>
          </cell>
        </row>
        <row r="14847">
          <cell r="H14847" t="str">
            <v>1136150959500008600068121</v>
          </cell>
          <cell r="I14847">
            <v>71988</v>
          </cell>
        </row>
        <row r="14848">
          <cell r="H14848" t="str">
            <v>1136150959500008600241518</v>
          </cell>
          <cell r="I14848">
            <v>1203790</v>
          </cell>
        </row>
        <row r="14849">
          <cell r="H14849" t="str">
            <v>1136150959500008605095814</v>
          </cell>
          <cell r="I14849">
            <v>104632</v>
          </cell>
        </row>
        <row r="14850">
          <cell r="H14850" t="str">
            <v>1146150959500008600068121</v>
          </cell>
          <cell r="I14850">
            <v>51967</v>
          </cell>
        </row>
        <row r="14851">
          <cell r="H14851" t="str">
            <v>1146150959500008600241518</v>
          </cell>
          <cell r="I14851">
            <v>1854265</v>
          </cell>
        </row>
        <row r="14852">
          <cell r="H14852" t="str">
            <v>1146150959500008605095814</v>
          </cell>
          <cell r="I14852">
            <v>28072</v>
          </cell>
        </row>
        <row r="14853">
          <cell r="H14853" t="str">
            <v>10181</v>
          </cell>
          <cell r="I14853">
            <v>41800150</v>
          </cell>
        </row>
        <row r="14854">
          <cell r="H14854" t="str">
            <v>10281</v>
          </cell>
          <cell r="I14854">
            <v>678261</v>
          </cell>
        </row>
        <row r="14855">
          <cell r="H14855" t="str">
            <v>10381</v>
          </cell>
          <cell r="I14855">
            <v>1808880</v>
          </cell>
        </row>
        <row r="14856">
          <cell r="H14856" t="str">
            <v>10481</v>
          </cell>
          <cell r="I14856">
            <v>86855</v>
          </cell>
        </row>
        <row r="14857">
          <cell r="H14857" t="str">
            <v>10581</v>
          </cell>
          <cell r="I14857">
            <v>51342</v>
          </cell>
        </row>
        <row r="14858">
          <cell r="H14858" t="str">
            <v>10781</v>
          </cell>
          <cell r="I14858">
            <v>2703656</v>
          </cell>
        </row>
        <row r="14859">
          <cell r="H14859" t="str">
            <v>10881</v>
          </cell>
          <cell r="I14859">
            <v>1814967</v>
          </cell>
        </row>
        <row r="14860">
          <cell r="H14860" t="str">
            <v>10981</v>
          </cell>
          <cell r="I14860">
            <v>1687434</v>
          </cell>
        </row>
        <row r="14861">
          <cell r="H14861" t="str">
            <v>11081</v>
          </cell>
          <cell r="I14861">
            <v>4215121</v>
          </cell>
        </row>
        <row r="14862">
          <cell r="H14862" t="str">
            <v>11181</v>
          </cell>
          <cell r="I14862">
            <v>595691</v>
          </cell>
        </row>
        <row r="14863">
          <cell r="H14863" t="str">
            <v>11281</v>
          </cell>
          <cell r="I14863">
            <v>1060428</v>
          </cell>
        </row>
        <row r="14864">
          <cell r="H14864" t="str">
            <v>11381</v>
          </cell>
          <cell r="I14864">
            <v>2406883</v>
          </cell>
        </row>
        <row r="14865">
          <cell r="H14865" t="str">
            <v>11481</v>
          </cell>
          <cell r="I14865">
            <v>2460355</v>
          </cell>
        </row>
        <row r="14866">
          <cell r="H14866" t="str">
            <v>1018120</v>
          </cell>
          <cell r="I14866">
            <v>41800150</v>
          </cell>
        </row>
        <row r="14867">
          <cell r="H14867" t="str">
            <v>1028120</v>
          </cell>
          <cell r="I14867">
            <v>678261</v>
          </cell>
        </row>
        <row r="14868">
          <cell r="H14868" t="str">
            <v>1038120</v>
          </cell>
          <cell r="I14868">
            <v>1808880</v>
          </cell>
        </row>
        <row r="14869">
          <cell r="H14869" t="str">
            <v>1048120</v>
          </cell>
          <cell r="I14869">
            <v>86855</v>
          </cell>
        </row>
        <row r="14870">
          <cell r="H14870" t="str">
            <v>1058120</v>
          </cell>
          <cell r="I14870">
            <v>51342</v>
          </cell>
        </row>
        <row r="14871">
          <cell r="H14871" t="str">
            <v>1078120</v>
          </cell>
          <cell r="I14871">
            <v>2703656</v>
          </cell>
        </row>
        <row r="14872">
          <cell r="H14872" t="str">
            <v>1088120</v>
          </cell>
          <cell r="I14872">
            <v>1814967</v>
          </cell>
        </row>
        <row r="14873">
          <cell r="H14873" t="str">
            <v>1098120</v>
          </cell>
          <cell r="I14873">
            <v>1687434</v>
          </cell>
        </row>
        <row r="14874">
          <cell r="H14874" t="str">
            <v>1108120</v>
          </cell>
          <cell r="I14874">
            <v>4215121</v>
          </cell>
        </row>
        <row r="14875">
          <cell r="H14875" t="str">
            <v>1118120</v>
          </cell>
          <cell r="I14875">
            <v>595691</v>
          </cell>
        </row>
        <row r="14876">
          <cell r="H14876" t="str">
            <v>1128120</v>
          </cell>
          <cell r="I14876">
            <v>1060428</v>
          </cell>
        </row>
        <row r="14877">
          <cell r="H14877" t="str">
            <v>1138120</v>
          </cell>
          <cell r="I14877">
            <v>2406883</v>
          </cell>
        </row>
        <row r="14878">
          <cell r="H14878" t="str">
            <v>1148120</v>
          </cell>
          <cell r="I14878">
            <v>2460355</v>
          </cell>
        </row>
        <row r="14879">
          <cell r="H14879" t="str">
            <v>101812026</v>
          </cell>
          <cell r="I14879">
            <v>3326042</v>
          </cell>
        </row>
        <row r="14880">
          <cell r="H14880" t="str">
            <v>102812026</v>
          </cell>
          <cell r="I14880">
            <v>273989</v>
          </cell>
        </row>
        <row r="14881">
          <cell r="H14881" t="str">
            <v>103812026</v>
          </cell>
          <cell r="I14881">
            <v>249202</v>
          </cell>
        </row>
        <row r="14882">
          <cell r="H14882" t="str">
            <v>104812026</v>
          </cell>
          <cell r="I14882">
            <v>77222</v>
          </cell>
        </row>
        <row r="14883">
          <cell r="H14883" t="str">
            <v>107812026</v>
          </cell>
          <cell r="I14883">
            <v>599</v>
          </cell>
        </row>
        <row r="14884">
          <cell r="H14884" t="str">
            <v>108812026</v>
          </cell>
          <cell r="I14884">
            <v>21776</v>
          </cell>
        </row>
        <row r="14885">
          <cell r="H14885" t="str">
            <v>110812026</v>
          </cell>
          <cell r="I14885">
            <v>751405</v>
          </cell>
        </row>
        <row r="14886">
          <cell r="H14886" t="str">
            <v>111812026</v>
          </cell>
          <cell r="I14886">
            <v>244646</v>
          </cell>
        </row>
        <row r="14887">
          <cell r="H14887" t="str">
            <v>112812026</v>
          </cell>
          <cell r="I14887">
            <v>238907</v>
          </cell>
        </row>
        <row r="14888">
          <cell r="H14888" t="str">
            <v>114812026</v>
          </cell>
          <cell r="I14888">
            <v>230258</v>
          </cell>
        </row>
        <row r="14889">
          <cell r="H14889" t="str">
            <v>101812028</v>
          </cell>
          <cell r="I14889">
            <v>3677548</v>
          </cell>
        </row>
        <row r="14890">
          <cell r="H14890" t="str">
            <v>102812028</v>
          </cell>
          <cell r="I14890">
            <v>32464</v>
          </cell>
        </row>
        <row r="14891">
          <cell r="H14891" t="str">
            <v>103812028</v>
          </cell>
          <cell r="I14891">
            <v>106046</v>
          </cell>
        </row>
        <row r="14892">
          <cell r="H14892" t="str">
            <v>104812028</v>
          </cell>
          <cell r="I14892">
            <v>9633</v>
          </cell>
        </row>
        <row r="14893">
          <cell r="H14893" t="str">
            <v>107812028</v>
          </cell>
          <cell r="I14893">
            <v>673913</v>
          </cell>
        </row>
        <row r="14894">
          <cell r="H14894" t="str">
            <v>108812028</v>
          </cell>
          <cell r="I14894">
            <v>88436</v>
          </cell>
        </row>
        <row r="14895">
          <cell r="H14895" t="str">
            <v>109812028</v>
          </cell>
          <cell r="I14895">
            <v>426225</v>
          </cell>
        </row>
        <row r="14896">
          <cell r="H14896" t="str">
            <v>110812028</v>
          </cell>
          <cell r="I14896">
            <v>738725</v>
          </cell>
        </row>
        <row r="14897">
          <cell r="H14897" t="str">
            <v>111812028</v>
          </cell>
          <cell r="I14897">
            <v>288785</v>
          </cell>
        </row>
        <row r="14898">
          <cell r="H14898" t="str">
            <v>113812028</v>
          </cell>
          <cell r="I14898">
            <v>47058</v>
          </cell>
        </row>
        <row r="14899">
          <cell r="H14899" t="str">
            <v>114812028</v>
          </cell>
          <cell r="I14899">
            <v>1606513</v>
          </cell>
        </row>
        <row r="14900">
          <cell r="H14900" t="str">
            <v>101812030</v>
          </cell>
          <cell r="I14900">
            <v>1159926</v>
          </cell>
        </row>
        <row r="14901">
          <cell r="H14901" t="str">
            <v>103812030</v>
          </cell>
          <cell r="I14901">
            <v>522271</v>
          </cell>
        </row>
        <row r="14902">
          <cell r="H14902" t="str">
            <v>105812030</v>
          </cell>
          <cell r="I14902">
            <v>51342</v>
          </cell>
        </row>
        <row r="14903">
          <cell r="H14903" t="str">
            <v>107812030</v>
          </cell>
          <cell r="I14903">
            <v>2029144</v>
          </cell>
        </row>
        <row r="14904">
          <cell r="H14904" t="str">
            <v>108812030</v>
          </cell>
          <cell r="I14904">
            <v>1704755</v>
          </cell>
        </row>
        <row r="14905">
          <cell r="H14905" t="str">
            <v>109812030</v>
          </cell>
          <cell r="I14905">
            <v>897862</v>
          </cell>
        </row>
        <row r="14906">
          <cell r="H14906" t="str">
            <v>110812030</v>
          </cell>
          <cell r="I14906">
            <v>2166462</v>
          </cell>
        </row>
        <row r="14907">
          <cell r="H14907" t="str">
            <v>111812030</v>
          </cell>
          <cell r="I14907">
            <v>62260</v>
          </cell>
        </row>
        <row r="14908">
          <cell r="H14908" t="str">
            <v>112812030</v>
          </cell>
          <cell r="I14908">
            <v>752062</v>
          </cell>
        </row>
        <row r="14909">
          <cell r="H14909" t="str">
            <v>113812030</v>
          </cell>
          <cell r="I14909">
            <v>2359825</v>
          </cell>
        </row>
        <row r="14910">
          <cell r="H14910" t="str">
            <v>114812030</v>
          </cell>
          <cell r="I14910">
            <v>609850</v>
          </cell>
        </row>
        <row r="14911">
          <cell r="H14911" t="str">
            <v>101812032</v>
          </cell>
          <cell r="I14911">
            <v>116623</v>
          </cell>
        </row>
        <row r="14912">
          <cell r="H14912" t="str">
            <v>102812032</v>
          </cell>
          <cell r="I14912">
            <v>251462</v>
          </cell>
        </row>
        <row r="14913">
          <cell r="H14913" t="str">
            <v>110812032</v>
          </cell>
          <cell r="I14913">
            <v>373510</v>
          </cell>
        </row>
        <row r="14914">
          <cell r="H14914" t="str">
            <v>101812034</v>
          </cell>
          <cell r="I14914">
            <v>474882</v>
          </cell>
        </row>
        <row r="14915">
          <cell r="H14915" t="str">
            <v>102812034</v>
          </cell>
          <cell r="I14915">
            <v>120346</v>
          </cell>
        </row>
        <row r="14916">
          <cell r="H14916" t="str">
            <v>110812034</v>
          </cell>
          <cell r="I14916">
            <v>47763</v>
          </cell>
        </row>
        <row r="14917">
          <cell r="H14917" t="str">
            <v>114812034</v>
          </cell>
          <cell r="I14917">
            <v>13734</v>
          </cell>
        </row>
        <row r="14918">
          <cell r="H14918" t="str">
            <v>101812036</v>
          </cell>
          <cell r="I14918">
            <v>203008</v>
          </cell>
        </row>
        <row r="14919">
          <cell r="H14919" t="str">
            <v>103812036</v>
          </cell>
          <cell r="I14919">
            <v>931361</v>
          </cell>
        </row>
        <row r="14920">
          <cell r="H14920" t="str">
            <v>109812036</v>
          </cell>
          <cell r="I14920">
            <v>363347</v>
          </cell>
        </row>
        <row r="14921">
          <cell r="H14921" t="str">
            <v>110812036</v>
          </cell>
          <cell r="I14921">
            <v>137256</v>
          </cell>
        </row>
        <row r="14922">
          <cell r="H14922" t="str">
            <v>112812036</v>
          </cell>
          <cell r="I14922">
            <v>69459</v>
          </cell>
        </row>
        <row r="14923">
          <cell r="H14923" t="str">
            <v>101812038</v>
          </cell>
          <cell r="I14923">
            <v>18259</v>
          </cell>
        </row>
        <row r="14924">
          <cell r="H14924" t="str">
            <v>101812040</v>
          </cell>
          <cell r="I14924">
            <v>32823862</v>
          </cell>
        </row>
        <row r="14925">
          <cell r="H14925" t="str">
            <v>10183</v>
          </cell>
          <cell r="I14925">
            <v>1382987685</v>
          </cell>
        </row>
        <row r="14926">
          <cell r="H14926" t="str">
            <v>10283</v>
          </cell>
          <cell r="I14926">
            <v>235675169</v>
          </cell>
        </row>
        <row r="14927">
          <cell r="H14927" t="str">
            <v>10383</v>
          </cell>
          <cell r="I14927">
            <v>42352169</v>
          </cell>
        </row>
        <row r="14928">
          <cell r="H14928" t="str">
            <v>10483</v>
          </cell>
          <cell r="I14928">
            <v>139401222</v>
          </cell>
        </row>
        <row r="14929">
          <cell r="H14929" t="str">
            <v>10583</v>
          </cell>
          <cell r="I14929">
            <v>52790703</v>
          </cell>
        </row>
        <row r="14930">
          <cell r="H14930" t="str">
            <v>10783</v>
          </cell>
          <cell r="I14930">
            <v>76405564</v>
          </cell>
        </row>
        <row r="14931">
          <cell r="H14931" t="str">
            <v>10883</v>
          </cell>
          <cell r="I14931">
            <v>43918319</v>
          </cell>
        </row>
        <row r="14932">
          <cell r="H14932" t="str">
            <v>10983</v>
          </cell>
          <cell r="I14932">
            <v>29432566</v>
          </cell>
        </row>
        <row r="14933">
          <cell r="H14933" t="str">
            <v>11083</v>
          </cell>
          <cell r="I14933">
            <v>72136037</v>
          </cell>
        </row>
        <row r="14934">
          <cell r="H14934" t="str">
            <v>11183</v>
          </cell>
          <cell r="I14934">
            <v>564661255.66999996</v>
          </cell>
        </row>
        <row r="14935">
          <cell r="H14935" t="str">
            <v>11283</v>
          </cell>
          <cell r="I14935">
            <v>16804740</v>
          </cell>
        </row>
        <row r="14936">
          <cell r="H14936" t="str">
            <v>11383</v>
          </cell>
          <cell r="I14936">
            <v>44584525</v>
          </cell>
        </row>
        <row r="14937">
          <cell r="H14937" t="str">
            <v>68583</v>
          </cell>
          <cell r="I14937">
            <v>630238993.60000002</v>
          </cell>
        </row>
        <row r="14938">
          <cell r="H14938" t="str">
            <v>1018310</v>
          </cell>
          <cell r="I14938">
            <v>807641050</v>
          </cell>
        </row>
        <row r="14939">
          <cell r="H14939" t="str">
            <v>1028310</v>
          </cell>
          <cell r="I14939">
            <v>72305808</v>
          </cell>
        </row>
        <row r="14940">
          <cell r="H14940" t="str">
            <v>1038310</v>
          </cell>
          <cell r="I14940">
            <v>25311706</v>
          </cell>
        </row>
        <row r="14941">
          <cell r="H14941" t="str">
            <v>1048310</v>
          </cell>
          <cell r="I14941">
            <v>72242569</v>
          </cell>
        </row>
        <row r="14942">
          <cell r="H14942" t="str">
            <v>1058310</v>
          </cell>
          <cell r="I14942">
            <v>20827231</v>
          </cell>
        </row>
        <row r="14943">
          <cell r="H14943" t="str">
            <v>1078310</v>
          </cell>
          <cell r="I14943">
            <v>30588617</v>
          </cell>
        </row>
        <row r="14944">
          <cell r="H14944" t="str">
            <v>1088310</v>
          </cell>
          <cell r="I14944">
            <v>35515958</v>
          </cell>
        </row>
        <row r="14945">
          <cell r="H14945" t="str">
            <v>1098310</v>
          </cell>
          <cell r="I14945">
            <v>13516099</v>
          </cell>
        </row>
        <row r="14946">
          <cell r="H14946" t="str">
            <v>1108310</v>
          </cell>
          <cell r="I14946">
            <v>12815336</v>
          </cell>
        </row>
        <row r="14947">
          <cell r="H14947" t="str">
            <v>1118310</v>
          </cell>
          <cell r="I14947">
            <v>397830438.63999999</v>
          </cell>
        </row>
        <row r="14948">
          <cell r="H14948" t="str">
            <v>1138310</v>
          </cell>
          <cell r="I14948">
            <v>21234838</v>
          </cell>
        </row>
        <row r="14949">
          <cell r="H14949" t="str">
            <v>6858310</v>
          </cell>
          <cell r="I14949">
            <v>413239660.60000002</v>
          </cell>
        </row>
        <row r="14950">
          <cell r="H14950" t="str">
            <v>685831005</v>
          </cell>
          <cell r="I14950">
            <v>354909430.85000002</v>
          </cell>
        </row>
        <row r="14951">
          <cell r="H14951" t="str">
            <v>68583100505</v>
          </cell>
          <cell r="I14951">
            <v>354909430.85000002</v>
          </cell>
        </row>
        <row r="14952">
          <cell r="H14952" t="str">
            <v>101831015</v>
          </cell>
          <cell r="I14952">
            <v>785364531</v>
          </cell>
        </row>
        <row r="14953">
          <cell r="H14953" t="str">
            <v>102831015</v>
          </cell>
          <cell r="I14953">
            <v>58178856</v>
          </cell>
        </row>
        <row r="14954">
          <cell r="H14954" t="str">
            <v>103831015</v>
          </cell>
          <cell r="I14954">
            <v>23676897</v>
          </cell>
        </row>
        <row r="14955">
          <cell r="H14955" t="str">
            <v>104831015</v>
          </cell>
          <cell r="I14955">
            <v>70729066</v>
          </cell>
        </row>
        <row r="14956">
          <cell r="H14956" t="str">
            <v>105831015</v>
          </cell>
          <cell r="I14956">
            <v>20281100</v>
          </cell>
        </row>
        <row r="14957">
          <cell r="H14957" t="str">
            <v>107831015</v>
          </cell>
          <cell r="I14957">
            <v>29333331</v>
          </cell>
        </row>
        <row r="14958">
          <cell r="H14958" t="str">
            <v>108831015</v>
          </cell>
          <cell r="I14958">
            <v>32769747</v>
          </cell>
        </row>
        <row r="14959">
          <cell r="H14959" t="str">
            <v>109831015</v>
          </cell>
          <cell r="I14959">
            <v>12471667</v>
          </cell>
        </row>
        <row r="14960">
          <cell r="H14960" t="str">
            <v>110831015</v>
          </cell>
          <cell r="I14960">
            <v>11841203</v>
          </cell>
        </row>
        <row r="14961">
          <cell r="H14961" t="str">
            <v>111831015</v>
          </cell>
          <cell r="I14961">
            <v>376227691.63999999</v>
          </cell>
        </row>
        <row r="14962">
          <cell r="H14962" t="str">
            <v>113831015</v>
          </cell>
          <cell r="I14962">
            <v>19602709</v>
          </cell>
        </row>
        <row r="14963">
          <cell r="H14963" t="str">
            <v>101831025</v>
          </cell>
          <cell r="I14963">
            <v>21400519</v>
          </cell>
        </row>
        <row r="14964">
          <cell r="H14964" t="str">
            <v>102831025</v>
          </cell>
          <cell r="I14964">
            <v>1126952</v>
          </cell>
        </row>
        <row r="14965">
          <cell r="H14965" t="str">
            <v>103831025</v>
          </cell>
          <cell r="I14965">
            <v>1634809</v>
          </cell>
        </row>
        <row r="14966">
          <cell r="H14966" t="str">
            <v>104831025</v>
          </cell>
          <cell r="I14966">
            <v>1513503</v>
          </cell>
        </row>
        <row r="14967">
          <cell r="H14967" t="str">
            <v>105831025</v>
          </cell>
          <cell r="I14967">
            <v>546131</v>
          </cell>
        </row>
        <row r="14968">
          <cell r="H14968" t="str">
            <v>107831025</v>
          </cell>
          <cell r="I14968">
            <v>1255286</v>
          </cell>
        </row>
        <row r="14969">
          <cell r="H14969" t="str">
            <v>108831025</v>
          </cell>
          <cell r="I14969">
            <v>2746211</v>
          </cell>
        </row>
        <row r="14970">
          <cell r="H14970" t="str">
            <v>109831025</v>
          </cell>
          <cell r="I14970">
            <v>1044432</v>
          </cell>
        </row>
        <row r="14971">
          <cell r="H14971" t="str">
            <v>110831025</v>
          </cell>
          <cell r="I14971">
            <v>974133</v>
          </cell>
        </row>
        <row r="14972">
          <cell r="H14972" t="str">
            <v>111831025</v>
          </cell>
          <cell r="I14972">
            <v>21602747</v>
          </cell>
        </row>
        <row r="14973">
          <cell r="H14973" t="str">
            <v>113831025</v>
          </cell>
          <cell r="I14973">
            <v>1632129</v>
          </cell>
        </row>
        <row r="14974">
          <cell r="H14974" t="str">
            <v>685831025</v>
          </cell>
          <cell r="I14974">
            <v>13359064.75</v>
          </cell>
        </row>
        <row r="14975">
          <cell r="H14975" t="str">
            <v>10183102505</v>
          </cell>
          <cell r="I14975">
            <v>13197392</v>
          </cell>
        </row>
        <row r="14976">
          <cell r="H14976" t="str">
            <v>10283102505</v>
          </cell>
          <cell r="I14976">
            <v>606209</v>
          </cell>
        </row>
        <row r="14977">
          <cell r="H14977" t="str">
            <v>10383102505</v>
          </cell>
          <cell r="I14977">
            <v>503920</v>
          </cell>
        </row>
        <row r="14978">
          <cell r="H14978" t="str">
            <v>10483102505</v>
          </cell>
          <cell r="I14978">
            <v>1224733</v>
          </cell>
        </row>
        <row r="14979">
          <cell r="H14979" t="str">
            <v>10583102505</v>
          </cell>
          <cell r="I14979">
            <v>461748</v>
          </cell>
        </row>
        <row r="14980">
          <cell r="H14980" t="str">
            <v>10783102505</v>
          </cell>
          <cell r="I14980">
            <v>563671</v>
          </cell>
        </row>
        <row r="14981">
          <cell r="H14981" t="str">
            <v>10883102505</v>
          </cell>
          <cell r="I14981">
            <v>113377</v>
          </cell>
        </row>
        <row r="14982">
          <cell r="H14982" t="str">
            <v>10983102505</v>
          </cell>
          <cell r="I14982">
            <v>120507</v>
          </cell>
        </row>
        <row r="14983">
          <cell r="H14983" t="str">
            <v>11083102505</v>
          </cell>
          <cell r="I14983">
            <v>678371</v>
          </cell>
        </row>
        <row r="14984">
          <cell r="H14984" t="str">
            <v>11183102505</v>
          </cell>
          <cell r="I14984">
            <v>5975259</v>
          </cell>
        </row>
        <row r="14985">
          <cell r="H14985" t="str">
            <v>11383102505</v>
          </cell>
          <cell r="I14985">
            <v>299396</v>
          </cell>
        </row>
        <row r="14986">
          <cell r="H14986" t="str">
            <v>10183102510</v>
          </cell>
          <cell r="I14986">
            <v>1309942</v>
          </cell>
        </row>
        <row r="14987">
          <cell r="H14987" t="str">
            <v>10283102510</v>
          </cell>
          <cell r="I14987">
            <v>40404</v>
          </cell>
        </row>
        <row r="14988">
          <cell r="H14988" t="str">
            <v>10483102510</v>
          </cell>
          <cell r="I14988">
            <v>119008</v>
          </cell>
        </row>
        <row r="14989">
          <cell r="H14989" t="str">
            <v>10783102510</v>
          </cell>
          <cell r="I14989">
            <v>25238</v>
          </cell>
        </row>
        <row r="14990">
          <cell r="H14990" t="str">
            <v>10883102510</v>
          </cell>
          <cell r="I14990">
            <v>2632834</v>
          </cell>
        </row>
        <row r="14991">
          <cell r="H14991" t="str">
            <v>10983102510</v>
          </cell>
          <cell r="I14991">
            <v>236579</v>
          </cell>
        </row>
        <row r="14992">
          <cell r="H14992" t="str">
            <v>11183102510</v>
          </cell>
          <cell r="I14992">
            <v>5899211</v>
          </cell>
        </row>
        <row r="14993">
          <cell r="H14993" t="str">
            <v>11383102510</v>
          </cell>
          <cell r="I14993">
            <v>100967</v>
          </cell>
        </row>
        <row r="14994">
          <cell r="H14994" t="str">
            <v>68583102510</v>
          </cell>
          <cell r="I14994">
            <v>13359064.75</v>
          </cell>
        </row>
        <row r="14995">
          <cell r="H14995" t="str">
            <v>10183102515</v>
          </cell>
          <cell r="I14995">
            <v>6893185</v>
          </cell>
        </row>
        <row r="14996">
          <cell r="H14996" t="str">
            <v>10283102515</v>
          </cell>
          <cell r="I14996">
            <v>480339</v>
          </cell>
        </row>
        <row r="14997">
          <cell r="H14997" t="str">
            <v>10383102515</v>
          </cell>
          <cell r="I14997">
            <v>1130889</v>
          </cell>
        </row>
        <row r="14998">
          <cell r="H14998" t="str">
            <v>10483102515</v>
          </cell>
          <cell r="I14998">
            <v>169762</v>
          </cell>
        </row>
        <row r="14999">
          <cell r="H14999" t="str">
            <v>10583102515</v>
          </cell>
          <cell r="I14999">
            <v>84383</v>
          </cell>
        </row>
        <row r="15000">
          <cell r="H15000" t="str">
            <v>10783102515</v>
          </cell>
          <cell r="I15000">
            <v>666377</v>
          </cell>
        </row>
        <row r="15001">
          <cell r="H15001" t="str">
            <v>10983102515</v>
          </cell>
          <cell r="I15001">
            <v>687346</v>
          </cell>
        </row>
        <row r="15002">
          <cell r="H15002" t="str">
            <v>11083102515</v>
          </cell>
          <cell r="I15002">
            <v>295762</v>
          </cell>
        </row>
        <row r="15003">
          <cell r="H15003" t="str">
            <v>11183102515</v>
          </cell>
          <cell r="I15003">
            <v>9728277</v>
          </cell>
        </row>
        <row r="15004">
          <cell r="H15004" t="str">
            <v>11383102515</v>
          </cell>
          <cell r="I15004">
            <v>1231766</v>
          </cell>
        </row>
        <row r="15005">
          <cell r="H15005" t="str">
            <v>101831095</v>
          </cell>
          <cell r="I15005">
            <v>876000</v>
          </cell>
        </row>
        <row r="15006">
          <cell r="H15006" t="str">
            <v>102831095</v>
          </cell>
          <cell r="I15006">
            <v>13000000</v>
          </cell>
        </row>
        <row r="15007">
          <cell r="H15007" t="str">
            <v>685831095</v>
          </cell>
          <cell r="I15007">
            <v>44971165</v>
          </cell>
        </row>
        <row r="15008">
          <cell r="H15008" t="str">
            <v>10283109505</v>
          </cell>
          <cell r="I15008">
            <v>13000000</v>
          </cell>
        </row>
        <row r="15009">
          <cell r="H15009" t="str">
            <v>68583109505</v>
          </cell>
          <cell r="I15009">
            <v>44846570</v>
          </cell>
        </row>
        <row r="15010">
          <cell r="H15010" t="str">
            <v>10183109510</v>
          </cell>
          <cell r="I15010">
            <v>876000</v>
          </cell>
        </row>
        <row r="15011">
          <cell r="H15011" t="str">
            <v>68583109515</v>
          </cell>
          <cell r="I15011">
            <v>124595</v>
          </cell>
        </row>
        <row r="15012">
          <cell r="H15012" t="str">
            <v>1018320</v>
          </cell>
          <cell r="I15012">
            <v>104770529</v>
          </cell>
        </row>
        <row r="15013">
          <cell r="H15013" t="str">
            <v>1028320</v>
          </cell>
          <cell r="I15013">
            <v>47215872</v>
          </cell>
        </row>
        <row r="15014">
          <cell r="H15014" t="str">
            <v>1038320</v>
          </cell>
          <cell r="I15014">
            <v>17040463</v>
          </cell>
        </row>
        <row r="15015">
          <cell r="H15015" t="str">
            <v>1048320</v>
          </cell>
          <cell r="I15015">
            <v>27297684</v>
          </cell>
        </row>
        <row r="15016">
          <cell r="H15016" t="str">
            <v>1058320</v>
          </cell>
          <cell r="I15016">
            <v>31963472</v>
          </cell>
        </row>
        <row r="15017">
          <cell r="H15017" t="str">
            <v>1078320</v>
          </cell>
          <cell r="I15017">
            <v>16868401</v>
          </cell>
        </row>
        <row r="15018">
          <cell r="H15018" t="str">
            <v>1088320</v>
          </cell>
          <cell r="I15018">
            <v>8402361</v>
          </cell>
        </row>
        <row r="15019">
          <cell r="H15019" t="str">
            <v>1098320</v>
          </cell>
          <cell r="I15019">
            <v>15916467</v>
          </cell>
        </row>
        <row r="15020">
          <cell r="H15020" t="str">
            <v>1108320</v>
          </cell>
          <cell r="I15020">
            <v>58478734</v>
          </cell>
        </row>
        <row r="15021">
          <cell r="H15021" t="str">
            <v>1118320</v>
          </cell>
          <cell r="I15021">
            <v>125328350</v>
          </cell>
        </row>
        <row r="15022">
          <cell r="H15022" t="str">
            <v>1128320</v>
          </cell>
          <cell r="I15022">
            <v>16804740</v>
          </cell>
        </row>
        <row r="15023">
          <cell r="H15023" t="str">
            <v>1138320</v>
          </cell>
          <cell r="I15023">
            <v>23349687</v>
          </cell>
        </row>
        <row r="15024">
          <cell r="H15024" t="str">
            <v>6858320</v>
          </cell>
          <cell r="I15024">
            <v>216999333</v>
          </cell>
        </row>
        <row r="15025">
          <cell r="H15025" t="str">
            <v>101832015</v>
          </cell>
          <cell r="I15025">
            <v>47388215</v>
          </cell>
        </row>
        <row r="15026">
          <cell r="H15026" t="str">
            <v>102832015</v>
          </cell>
          <cell r="I15026">
            <v>22325967</v>
          </cell>
        </row>
        <row r="15027">
          <cell r="H15027" t="str">
            <v>103832015</v>
          </cell>
          <cell r="I15027">
            <v>8067314</v>
          </cell>
        </row>
        <row r="15028">
          <cell r="H15028" t="str">
            <v>104832015</v>
          </cell>
          <cell r="I15028">
            <v>11630492</v>
          </cell>
        </row>
        <row r="15029">
          <cell r="H15029" t="str">
            <v>105832015</v>
          </cell>
          <cell r="I15029">
            <v>12100950</v>
          </cell>
        </row>
        <row r="15030">
          <cell r="H15030" t="str">
            <v>107832015</v>
          </cell>
          <cell r="I15030">
            <v>6701758</v>
          </cell>
        </row>
        <row r="15031">
          <cell r="H15031" t="str">
            <v>108832015</v>
          </cell>
          <cell r="I15031">
            <v>4274238</v>
          </cell>
        </row>
        <row r="15032">
          <cell r="H15032" t="str">
            <v>109832015</v>
          </cell>
          <cell r="I15032">
            <v>7699213</v>
          </cell>
        </row>
        <row r="15033">
          <cell r="H15033" t="str">
            <v>110832015</v>
          </cell>
          <cell r="I15033">
            <v>22934486</v>
          </cell>
        </row>
        <row r="15034">
          <cell r="H15034" t="str">
            <v>111832015</v>
          </cell>
          <cell r="I15034">
            <v>62051342</v>
          </cell>
        </row>
        <row r="15035">
          <cell r="H15035" t="str">
            <v>112832015</v>
          </cell>
          <cell r="I15035">
            <v>16686300</v>
          </cell>
        </row>
        <row r="15036">
          <cell r="H15036" t="str">
            <v>113832015</v>
          </cell>
          <cell r="I15036">
            <v>9804076</v>
          </cell>
        </row>
        <row r="15037">
          <cell r="H15037" t="str">
            <v>685832015</v>
          </cell>
          <cell r="I15037">
            <v>73339053</v>
          </cell>
        </row>
        <row r="15038">
          <cell r="H15038" t="str">
            <v>10183201505</v>
          </cell>
          <cell r="I15038">
            <v>42848515</v>
          </cell>
        </row>
        <row r="15039">
          <cell r="H15039" t="str">
            <v>10283201505</v>
          </cell>
          <cell r="I15039">
            <v>17429089</v>
          </cell>
        </row>
        <row r="15040">
          <cell r="H15040" t="str">
            <v>10383201505</v>
          </cell>
          <cell r="I15040">
            <v>7992314</v>
          </cell>
        </row>
        <row r="15041">
          <cell r="H15041" t="str">
            <v>10483201505</v>
          </cell>
          <cell r="I15041">
            <v>10789192</v>
          </cell>
        </row>
        <row r="15042">
          <cell r="H15042" t="str">
            <v>10583201505</v>
          </cell>
          <cell r="I15042">
            <v>11924550</v>
          </cell>
        </row>
        <row r="15043">
          <cell r="H15043" t="str">
            <v>10783201505</v>
          </cell>
          <cell r="I15043">
            <v>4660509</v>
          </cell>
        </row>
        <row r="15044">
          <cell r="H15044" t="str">
            <v>10883201505</v>
          </cell>
          <cell r="I15044">
            <v>3187238</v>
          </cell>
        </row>
        <row r="15045">
          <cell r="H15045" t="str">
            <v>10983201505</v>
          </cell>
          <cell r="I15045">
            <v>6645913</v>
          </cell>
        </row>
        <row r="15046">
          <cell r="H15046" t="str">
            <v>11083201505</v>
          </cell>
          <cell r="I15046">
            <v>20840326</v>
          </cell>
        </row>
        <row r="15047">
          <cell r="H15047" t="str">
            <v>11183201505</v>
          </cell>
          <cell r="I15047">
            <v>52558645</v>
          </cell>
        </row>
        <row r="15048">
          <cell r="H15048" t="str">
            <v>11283201505</v>
          </cell>
          <cell r="I15048">
            <v>16686300</v>
          </cell>
        </row>
        <row r="15049">
          <cell r="H15049" t="str">
            <v>11383201505</v>
          </cell>
          <cell r="I15049">
            <v>9036078</v>
          </cell>
        </row>
        <row r="15050">
          <cell r="H15050" t="str">
            <v>68583201505</v>
          </cell>
          <cell r="I15050">
            <v>64746936</v>
          </cell>
        </row>
        <row r="15051">
          <cell r="H15051" t="str">
            <v>10183201510</v>
          </cell>
          <cell r="I15051">
            <v>4539700</v>
          </cell>
        </row>
        <row r="15052">
          <cell r="H15052" t="str">
            <v>10283201510</v>
          </cell>
          <cell r="I15052">
            <v>4896878</v>
          </cell>
        </row>
        <row r="15053">
          <cell r="H15053" t="str">
            <v>10383201510</v>
          </cell>
          <cell r="I15053">
            <v>75000</v>
          </cell>
        </row>
        <row r="15054">
          <cell r="H15054" t="str">
            <v>10483201510</v>
          </cell>
          <cell r="I15054">
            <v>841300</v>
          </cell>
        </row>
        <row r="15055">
          <cell r="H15055" t="str">
            <v>10583201510</v>
          </cell>
          <cell r="I15055">
            <v>176400</v>
          </cell>
        </row>
        <row r="15056">
          <cell r="H15056" t="str">
            <v>10783201510</v>
          </cell>
          <cell r="I15056">
            <v>2041249</v>
          </cell>
        </row>
        <row r="15057">
          <cell r="H15057" t="str">
            <v>10883201510</v>
          </cell>
          <cell r="I15057">
            <v>1087000</v>
          </cell>
        </row>
        <row r="15058">
          <cell r="H15058" t="str">
            <v>10983201510</v>
          </cell>
          <cell r="I15058">
            <v>1053300</v>
          </cell>
        </row>
        <row r="15059">
          <cell r="H15059" t="str">
            <v>11083201510</v>
          </cell>
          <cell r="I15059">
            <v>2094160</v>
          </cell>
        </row>
        <row r="15060">
          <cell r="H15060" t="str">
            <v>11183201510</v>
          </cell>
          <cell r="I15060">
            <v>9492697</v>
          </cell>
        </row>
        <row r="15061">
          <cell r="H15061" t="str">
            <v>11383201510</v>
          </cell>
          <cell r="I15061">
            <v>767998</v>
          </cell>
        </row>
        <row r="15062">
          <cell r="H15062" t="str">
            <v>68583201510</v>
          </cell>
          <cell r="I15062">
            <v>8592117</v>
          </cell>
        </row>
        <row r="15063">
          <cell r="H15063" t="str">
            <v>101832020</v>
          </cell>
          <cell r="I15063">
            <v>38767853</v>
          </cell>
        </row>
        <row r="15064">
          <cell r="H15064" t="str">
            <v>102832020</v>
          </cell>
          <cell r="I15064">
            <v>24180200</v>
          </cell>
        </row>
        <row r="15065">
          <cell r="H15065" t="str">
            <v>103832020</v>
          </cell>
          <cell r="I15065">
            <v>8973149</v>
          </cell>
        </row>
        <row r="15066">
          <cell r="H15066" t="str">
            <v>104832020</v>
          </cell>
          <cell r="I15066">
            <v>6337392</v>
          </cell>
        </row>
        <row r="15067">
          <cell r="H15067" t="str">
            <v>105832020</v>
          </cell>
          <cell r="I15067">
            <v>19862522</v>
          </cell>
        </row>
        <row r="15068">
          <cell r="H15068" t="str">
            <v>107832020</v>
          </cell>
          <cell r="I15068">
            <v>5474363</v>
          </cell>
        </row>
        <row r="15069">
          <cell r="H15069" t="str">
            <v>108832020</v>
          </cell>
          <cell r="I15069">
            <v>2557563</v>
          </cell>
        </row>
        <row r="15070">
          <cell r="H15070" t="str">
            <v>109832020</v>
          </cell>
          <cell r="I15070">
            <v>8217254</v>
          </cell>
        </row>
        <row r="15071">
          <cell r="H15071" t="str">
            <v>110832020</v>
          </cell>
          <cell r="I15071">
            <v>8814144</v>
          </cell>
        </row>
        <row r="15072">
          <cell r="H15072" t="str">
            <v>111832020</v>
          </cell>
          <cell r="I15072">
            <v>52462560</v>
          </cell>
        </row>
        <row r="15073">
          <cell r="H15073" t="str">
            <v>112832020</v>
          </cell>
          <cell r="I15073">
            <v>118440</v>
          </cell>
        </row>
        <row r="15074">
          <cell r="H15074" t="str">
            <v>113832020</v>
          </cell>
          <cell r="I15074">
            <v>8853331</v>
          </cell>
        </row>
        <row r="15075">
          <cell r="H15075" t="str">
            <v>685832020</v>
          </cell>
          <cell r="I15075">
            <v>92811020</v>
          </cell>
        </row>
        <row r="15076">
          <cell r="H15076" t="str">
            <v>10183202005</v>
          </cell>
          <cell r="I15076">
            <v>27381492</v>
          </cell>
        </row>
        <row r="15077">
          <cell r="H15077" t="str">
            <v>10283202005</v>
          </cell>
          <cell r="I15077">
            <v>20438635</v>
          </cell>
        </row>
        <row r="15078">
          <cell r="H15078" t="str">
            <v>10383202005</v>
          </cell>
          <cell r="I15078">
            <v>7560654</v>
          </cell>
        </row>
        <row r="15079">
          <cell r="H15079" t="str">
            <v>10483202005</v>
          </cell>
          <cell r="I15079">
            <v>5770550</v>
          </cell>
        </row>
        <row r="15080">
          <cell r="H15080" t="str">
            <v>10583202005</v>
          </cell>
          <cell r="I15080">
            <v>17111571</v>
          </cell>
        </row>
        <row r="15081">
          <cell r="H15081" t="str">
            <v>10783202005</v>
          </cell>
          <cell r="I15081">
            <v>3452904</v>
          </cell>
        </row>
        <row r="15082">
          <cell r="H15082" t="str">
            <v>10883202005</v>
          </cell>
          <cell r="I15082">
            <v>1577563</v>
          </cell>
        </row>
        <row r="15083">
          <cell r="H15083" t="str">
            <v>10983202005</v>
          </cell>
          <cell r="I15083">
            <v>7727254</v>
          </cell>
        </row>
        <row r="15084">
          <cell r="H15084" t="str">
            <v>11083202005</v>
          </cell>
          <cell r="I15084">
            <v>4741748</v>
          </cell>
        </row>
        <row r="15085">
          <cell r="H15085" t="str">
            <v>11183202005</v>
          </cell>
          <cell r="I15085">
            <v>45851294</v>
          </cell>
        </row>
        <row r="15086">
          <cell r="H15086" t="str">
            <v>11283202005</v>
          </cell>
          <cell r="I15086">
            <v>118440</v>
          </cell>
        </row>
        <row r="15087">
          <cell r="H15087" t="str">
            <v>11383202005</v>
          </cell>
          <cell r="I15087">
            <v>7135055</v>
          </cell>
        </row>
        <row r="15088">
          <cell r="H15088" t="str">
            <v>68583202005</v>
          </cell>
          <cell r="I15088">
            <v>87755516</v>
          </cell>
        </row>
        <row r="15089">
          <cell r="H15089" t="str">
            <v>10183202010</v>
          </cell>
          <cell r="I15089">
            <v>11386361</v>
          </cell>
        </row>
        <row r="15090">
          <cell r="H15090" t="str">
            <v>10283202010</v>
          </cell>
          <cell r="I15090">
            <v>3741565</v>
          </cell>
        </row>
        <row r="15091">
          <cell r="H15091" t="str">
            <v>10383202010</v>
          </cell>
          <cell r="I15091">
            <v>1412495</v>
          </cell>
        </row>
        <row r="15092">
          <cell r="H15092" t="str">
            <v>10483202010</v>
          </cell>
          <cell r="I15092">
            <v>566842</v>
          </cell>
        </row>
        <row r="15093">
          <cell r="H15093" t="str">
            <v>10583202010</v>
          </cell>
          <cell r="I15093">
            <v>2750951</v>
          </cell>
        </row>
        <row r="15094">
          <cell r="H15094" t="str">
            <v>10783202010</v>
          </cell>
          <cell r="I15094">
            <v>2021459</v>
          </cell>
        </row>
        <row r="15095">
          <cell r="H15095" t="str">
            <v>10883202010</v>
          </cell>
          <cell r="I15095">
            <v>980000</v>
          </cell>
        </row>
        <row r="15096">
          <cell r="H15096" t="str">
            <v>10983202010</v>
          </cell>
          <cell r="I15096">
            <v>490000</v>
          </cell>
        </row>
        <row r="15097">
          <cell r="H15097" t="str">
            <v>11083202010</v>
          </cell>
          <cell r="I15097">
            <v>4072396</v>
          </cell>
        </row>
        <row r="15098">
          <cell r="H15098" t="str">
            <v>11183202010</v>
          </cell>
          <cell r="I15098">
            <v>6611266</v>
          </cell>
        </row>
        <row r="15099">
          <cell r="H15099" t="str">
            <v>11383202010</v>
          </cell>
          <cell r="I15099">
            <v>1718276</v>
          </cell>
        </row>
        <row r="15100">
          <cell r="H15100" t="str">
            <v>68583202010</v>
          </cell>
          <cell r="I15100">
            <v>5055504</v>
          </cell>
        </row>
        <row r="15101">
          <cell r="H15101" t="str">
            <v>101832025</v>
          </cell>
          <cell r="I15101">
            <v>18396761</v>
          </cell>
        </row>
        <row r="15102">
          <cell r="H15102" t="str">
            <v>102832025</v>
          </cell>
          <cell r="I15102">
            <v>170290</v>
          </cell>
        </row>
        <row r="15103">
          <cell r="H15103" t="str">
            <v>104832025</v>
          </cell>
          <cell r="I15103">
            <v>9329800</v>
          </cell>
        </row>
        <row r="15104">
          <cell r="H15104" t="str">
            <v>107832025</v>
          </cell>
          <cell r="I15104">
            <v>4692280</v>
          </cell>
        </row>
        <row r="15105">
          <cell r="H15105" t="str">
            <v>108832025</v>
          </cell>
          <cell r="I15105">
            <v>1570560</v>
          </cell>
        </row>
        <row r="15106">
          <cell r="H15106" t="str">
            <v>110832025</v>
          </cell>
          <cell r="I15106">
            <v>26730104</v>
          </cell>
        </row>
        <row r="15107">
          <cell r="H15107" t="str">
            <v>111832025</v>
          </cell>
          <cell r="I15107">
            <v>10814448</v>
          </cell>
        </row>
        <row r="15108">
          <cell r="H15108" t="str">
            <v>113832025</v>
          </cell>
          <cell r="I15108">
            <v>4692280</v>
          </cell>
        </row>
        <row r="15109">
          <cell r="H15109" t="str">
            <v>685832025</v>
          </cell>
          <cell r="I15109">
            <v>50651242</v>
          </cell>
        </row>
        <row r="15110">
          <cell r="H15110" t="str">
            <v>10183202510</v>
          </cell>
          <cell r="I15110">
            <v>18396761</v>
          </cell>
        </row>
        <row r="15111">
          <cell r="H15111" t="str">
            <v>10283202510</v>
          </cell>
          <cell r="I15111">
            <v>170290</v>
          </cell>
        </row>
        <row r="15112">
          <cell r="H15112" t="str">
            <v>10483202510</v>
          </cell>
          <cell r="I15112">
            <v>9329800</v>
          </cell>
        </row>
        <row r="15113">
          <cell r="H15113" t="str">
            <v>10783202510</v>
          </cell>
          <cell r="I15113">
            <v>4692280</v>
          </cell>
        </row>
        <row r="15114">
          <cell r="H15114" t="str">
            <v>10883202510</v>
          </cell>
          <cell r="I15114">
            <v>1570560</v>
          </cell>
        </row>
        <row r="15115">
          <cell r="H15115" t="str">
            <v>11083202510</v>
          </cell>
          <cell r="I15115">
            <v>26730104</v>
          </cell>
        </row>
        <row r="15116">
          <cell r="H15116" t="str">
            <v>11183202510</v>
          </cell>
          <cell r="I15116">
            <v>10814448</v>
          </cell>
        </row>
        <row r="15117">
          <cell r="H15117" t="str">
            <v>11383202510</v>
          </cell>
          <cell r="I15117">
            <v>4692280</v>
          </cell>
        </row>
        <row r="15118">
          <cell r="H15118" t="str">
            <v>68583202510</v>
          </cell>
          <cell r="I15118">
            <v>50651242</v>
          </cell>
        </row>
        <row r="15119">
          <cell r="H15119" t="str">
            <v>101832035</v>
          </cell>
          <cell r="I15119">
            <v>217700</v>
          </cell>
        </row>
        <row r="15120">
          <cell r="H15120" t="str">
            <v>102832035</v>
          </cell>
          <cell r="I15120">
            <v>539415</v>
          </cell>
        </row>
        <row r="15121">
          <cell r="H15121" t="str">
            <v>685832035</v>
          </cell>
          <cell r="I15121">
            <v>198018</v>
          </cell>
        </row>
        <row r="15122">
          <cell r="H15122" t="str">
            <v>10183203505</v>
          </cell>
          <cell r="I15122">
            <v>217700</v>
          </cell>
        </row>
        <row r="15123">
          <cell r="H15123" t="str">
            <v>10283203505</v>
          </cell>
          <cell r="I15123">
            <v>539415</v>
          </cell>
        </row>
        <row r="15124">
          <cell r="H15124" t="str">
            <v>68583203505</v>
          </cell>
          <cell r="I15124">
            <v>198018</v>
          </cell>
        </row>
        <row r="15125">
          <cell r="H15125" t="str">
            <v>1018330</v>
          </cell>
          <cell r="I15125">
            <v>247464480</v>
          </cell>
        </row>
        <row r="15126">
          <cell r="H15126" t="str">
            <v>1028330</v>
          </cell>
          <cell r="I15126">
            <v>116153489</v>
          </cell>
        </row>
        <row r="15127">
          <cell r="H15127" t="str">
            <v>1048330</v>
          </cell>
          <cell r="I15127">
            <v>39856477</v>
          </cell>
        </row>
        <row r="15128">
          <cell r="H15128" t="str">
            <v>1078330</v>
          </cell>
          <cell r="I15128">
            <v>28948546</v>
          </cell>
        </row>
        <row r="15129">
          <cell r="H15129" t="str">
            <v>1118330</v>
          </cell>
          <cell r="I15129">
            <v>41502467.030000001</v>
          </cell>
        </row>
        <row r="15130">
          <cell r="H15130" t="str">
            <v>101833015</v>
          </cell>
          <cell r="I15130">
            <v>247464480</v>
          </cell>
        </row>
        <row r="15131">
          <cell r="H15131" t="str">
            <v>102833015</v>
          </cell>
          <cell r="I15131">
            <v>116153489</v>
          </cell>
        </row>
        <row r="15132">
          <cell r="H15132" t="str">
            <v>104833015</v>
          </cell>
          <cell r="I15132">
            <v>39856477</v>
          </cell>
        </row>
        <row r="15133">
          <cell r="H15133" t="str">
            <v>107833015</v>
          </cell>
          <cell r="I15133">
            <v>28948546</v>
          </cell>
        </row>
        <row r="15134">
          <cell r="H15134" t="str">
            <v>111833015</v>
          </cell>
          <cell r="I15134">
            <v>41502467.030000001</v>
          </cell>
        </row>
        <row r="15135">
          <cell r="H15135" t="str">
            <v>10183301505</v>
          </cell>
          <cell r="I15135">
            <v>9404995</v>
          </cell>
        </row>
        <row r="15136">
          <cell r="H15136" t="str">
            <v>10283301505</v>
          </cell>
          <cell r="I15136">
            <v>35330220</v>
          </cell>
        </row>
        <row r="15137">
          <cell r="H15137" t="str">
            <v>11183301505</v>
          </cell>
          <cell r="I15137">
            <v>1415428.07</v>
          </cell>
        </row>
        <row r="15138">
          <cell r="H15138" t="str">
            <v>10183301510</v>
          </cell>
          <cell r="I15138">
            <v>378015894</v>
          </cell>
        </row>
        <row r="15139">
          <cell r="H15139" t="str">
            <v>10283301510</v>
          </cell>
          <cell r="I15139">
            <v>117123648</v>
          </cell>
        </row>
        <row r="15140">
          <cell r="H15140" t="str">
            <v>10483301510</v>
          </cell>
          <cell r="I15140">
            <v>48763379</v>
          </cell>
        </row>
        <row r="15141">
          <cell r="H15141" t="str">
            <v>10783301510</v>
          </cell>
          <cell r="I15141">
            <v>34422902</v>
          </cell>
        </row>
        <row r="15142">
          <cell r="H15142" t="str">
            <v>11183301510</v>
          </cell>
          <cell r="I15142">
            <v>45397084.810000002</v>
          </cell>
        </row>
        <row r="15143">
          <cell r="H15143" t="str">
            <v>10183301565</v>
          </cell>
          <cell r="I15143">
            <v>-139956409</v>
          </cell>
        </row>
        <row r="15144">
          <cell r="H15144" t="str">
            <v>10283301565</v>
          </cell>
          <cell r="I15144">
            <v>-36300379</v>
          </cell>
        </row>
        <row r="15145">
          <cell r="H15145" t="str">
            <v>10483301565</v>
          </cell>
          <cell r="I15145">
            <v>-8906902</v>
          </cell>
        </row>
        <row r="15146">
          <cell r="H15146" t="str">
            <v>10783301565</v>
          </cell>
          <cell r="I15146">
            <v>-5474356</v>
          </cell>
        </row>
        <row r="15147">
          <cell r="H15147" t="str">
            <v>11183301565</v>
          </cell>
          <cell r="I15147">
            <v>-5310045.8499999996</v>
          </cell>
        </row>
        <row r="15148">
          <cell r="H15148" t="str">
            <v>1018385</v>
          </cell>
          <cell r="I15148">
            <v>223111626</v>
          </cell>
        </row>
        <row r="15149">
          <cell r="H15149" t="str">
            <v>1048385</v>
          </cell>
          <cell r="I15149">
            <v>4492</v>
          </cell>
        </row>
        <row r="15150">
          <cell r="H15150" t="str">
            <v>1108385</v>
          </cell>
          <cell r="I15150">
            <v>841967</v>
          </cell>
        </row>
        <row r="15151">
          <cell r="H15151" t="str">
            <v>101838585</v>
          </cell>
          <cell r="I15151">
            <v>223111626</v>
          </cell>
        </row>
        <row r="15152">
          <cell r="H15152" t="str">
            <v>104838585</v>
          </cell>
          <cell r="I15152">
            <v>4492</v>
          </cell>
        </row>
        <row r="15153">
          <cell r="H15153" t="str">
            <v>110838585</v>
          </cell>
          <cell r="I15153">
            <v>841967</v>
          </cell>
        </row>
        <row r="15154">
          <cell r="H15154" t="str">
            <v>10183858505</v>
          </cell>
          <cell r="I15154">
            <v>5955594</v>
          </cell>
        </row>
        <row r="15155">
          <cell r="H15155" t="str">
            <v>10483858505</v>
          </cell>
          <cell r="I15155">
            <v>4492</v>
          </cell>
        </row>
        <row r="15156">
          <cell r="H15156" t="str">
            <v>10183858570</v>
          </cell>
          <cell r="I15156">
            <v>217156032</v>
          </cell>
        </row>
        <row r="15157">
          <cell r="H15157" t="str">
            <v>11083858570</v>
          </cell>
          <cell r="I15157">
            <v>841967</v>
          </cell>
        </row>
        <row r="15158">
          <cell r="H15158" t="str">
            <v>10186</v>
          </cell>
          <cell r="I15158">
            <v>-41800150</v>
          </cell>
        </row>
        <row r="15159">
          <cell r="H15159" t="str">
            <v>10286</v>
          </cell>
          <cell r="I15159">
            <v>-678261</v>
          </cell>
        </row>
        <row r="15160">
          <cell r="H15160" t="str">
            <v>10386</v>
          </cell>
          <cell r="I15160">
            <v>-1808880</v>
          </cell>
        </row>
        <row r="15161">
          <cell r="H15161" t="str">
            <v>10486</v>
          </cell>
          <cell r="I15161">
            <v>-86855</v>
          </cell>
        </row>
        <row r="15162">
          <cell r="H15162" t="str">
            <v>10586</v>
          </cell>
          <cell r="I15162">
            <v>-51342</v>
          </cell>
        </row>
        <row r="15163">
          <cell r="H15163" t="str">
            <v>10786</v>
          </cell>
          <cell r="I15163">
            <v>-2703656</v>
          </cell>
        </row>
        <row r="15164">
          <cell r="H15164" t="str">
            <v>10886</v>
          </cell>
          <cell r="I15164">
            <v>-1814967</v>
          </cell>
        </row>
        <row r="15165">
          <cell r="H15165" t="str">
            <v>10986</v>
          </cell>
          <cell r="I15165">
            <v>-1687434</v>
          </cell>
        </row>
        <row r="15166">
          <cell r="H15166" t="str">
            <v>11086</v>
          </cell>
          <cell r="I15166">
            <v>-4215121</v>
          </cell>
        </row>
        <row r="15167">
          <cell r="H15167" t="str">
            <v>11186</v>
          </cell>
          <cell r="I15167">
            <v>-595691</v>
          </cell>
        </row>
        <row r="15168">
          <cell r="H15168" t="str">
            <v>11286</v>
          </cell>
          <cell r="I15168">
            <v>-1060428</v>
          </cell>
        </row>
        <row r="15169">
          <cell r="H15169" t="str">
            <v>11386</v>
          </cell>
          <cell r="I15169">
            <v>-2406883</v>
          </cell>
        </row>
        <row r="15170">
          <cell r="H15170" t="str">
            <v>11486</v>
          </cell>
          <cell r="I15170">
            <v>-2460355</v>
          </cell>
        </row>
        <row r="15171">
          <cell r="H15171" t="str">
            <v>1018605</v>
          </cell>
          <cell r="I15171">
            <v>-41800150</v>
          </cell>
        </row>
        <row r="15172">
          <cell r="H15172" t="str">
            <v>1028605</v>
          </cell>
          <cell r="I15172">
            <v>-678261</v>
          </cell>
        </row>
        <row r="15173">
          <cell r="H15173" t="str">
            <v>1038605</v>
          </cell>
          <cell r="I15173">
            <v>-1808880</v>
          </cell>
        </row>
        <row r="15174">
          <cell r="H15174" t="str">
            <v>1048605</v>
          </cell>
          <cell r="I15174">
            <v>-86855</v>
          </cell>
        </row>
        <row r="15175">
          <cell r="H15175" t="str">
            <v>1058605</v>
          </cell>
          <cell r="I15175">
            <v>-51342</v>
          </cell>
        </row>
        <row r="15176">
          <cell r="H15176" t="str">
            <v>1078605</v>
          </cell>
          <cell r="I15176">
            <v>-2703656</v>
          </cell>
        </row>
        <row r="15177">
          <cell r="H15177" t="str">
            <v>1088605</v>
          </cell>
          <cell r="I15177">
            <v>-1814967</v>
          </cell>
        </row>
        <row r="15178">
          <cell r="H15178" t="str">
            <v>1098605</v>
          </cell>
          <cell r="I15178">
            <v>-1687434</v>
          </cell>
        </row>
        <row r="15179">
          <cell r="H15179" t="str">
            <v>1108605</v>
          </cell>
          <cell r="I15179">
            <v>-4215121</v>
          </cell>
        </row>
        <row r="15180">
          <cell r="H15180" t="str">
            <v>1118605</v>
          </cell>
          <cell r="I15180">
            <v>-595691</v>
          </cell>
        </row>
        <row r="15181">
          <cell r="H15181" t="str">
            <v>1128605</v>
          </cell>
          <cell r="I15181">
            <v>-1060428</v>
          </cell>
        </row>
        <row r="15182">
          <cell r="H15182" t="str">
            <v>1138605</v>
          </cell>
          <cell r="I15182">
            <v>-2406883</v>
          </cell>
        </row>
        <row r="15183">
          <cell r="H15183" t="str">
            <v>1148605</v>
          </cell>
          <cell r="I15183">
            <v>-2460355</v>
          </cell>
        </row>
        <row r="15184">
          <cell r="H15184" t="str">
            <v>101860510</v>
          </cell>
          <cell r="I15184">
            <v>-8163516</v>
          </cell>
        </row>
        <row r="15185">
          <cell r="H15185" t="str">
            <v>102860510</v>
          </cell>
          <cell r="I15185">
            <v>-306453</v>
          </cell>
        </row>
        <row r="15186">
          <cell r="H15186" t="str">
            <v>103860510</v>
          </cell>
          <cell r="I15186">
            <v>-877519</v>
          </cell>
        </row>
        <row r="15187">
          <cell r="H15187" t="str">
            <v>104860510</v>
          </cell>
          <cell r="I15187">
            <v>-86855</v>
          </cell>
        </row>
        <row r="15188">
          <cell r="H15188" t="str">
            <v>105860510</v>
          </cell>
          <cell r="I15188">
            <v>-51342</v>
          </cell>
        </row>
        <row r="15189">
          <cell r="H15189" t="str">
            <v>107860510</v>
          </cell>
          <cell r="I15189">
            <v>-2703656</v>
          </cell>
        </row>
        <row r="15190">
          <cell r="H15190" t="str">
            <v>108860510</v>
          </cell>
          <cell r="I15190">
            <v>-1814967</v>
          </cell>
        </row>
        <row r="15191">
          <cell r="H15191" t="str">
            <v>109860510</v>
          </cell>
          <cell r="I15191">
            <v>-1324087</v>
          </cell>
        </row>
        <row r="15192">
          <cell r="H15192" t="str">
            <v>110860510</v>
          </cell>
          <cell r="I15192">
            <v>-3656592</v>
          </cell>
        </row>
        <row r="15193">
          <cell r="H15193" t="str">
            <v>111860510</v>
          </cell>
          <cell r="I15193">
            <v>-595691</v>
          </cell>
        </row>
        <row r="15194">
          <cell r="H15194" t="str">
            <v>112860510</v>
          </cell>
          <cell r="I15194">
            <v>-990969</v>
          </cell>
        </row>
        <row r="15195">
          <cell r="H15195" t="str">
            <v>113860510</v>
          </cell>
          <cell r="I15195">
            <v>-2406883</v>
          </cell>
        </row>
        <row r="15196">
          <cell r="H15196" t="str">
            <v>114860510</v>
          </cell>
          <cell r="I15196">
            <v>-2446621</v>
          </cell>
        </row>
        <row r="15197">
          <cell r="H15197" t="str">
            <v>101860515</v>
          </cell>
          <cell r="I15197">
            <v>-794513</v>
          </cell>
        </row>
        <row r="15198">
          <cell r="H15198" t="str">
            <v>102860515</v>
          </cell>
          <cell r="I15198">
            <v>-371808</v>
          </cell>
        </row>
        <row r="15199">
          <cell r="H15199" t="str">
            <v>103860515</v>
          </cell>
          <cell r="I15199">
            <v>-931361</v>
          </cell>
        </row>
        <row r="15200">
          <cell r="H15200" t="str">
            <v>109860515</v>
          </cell>
          <cell r="I15200">
            <v>-363347</v>
          </cell>
        </row>
        <row r="15201">
          <cell r="H15201" t="str">
            <v>110860515</v>
          </cell>
          <cell r="I15201">
            <v>-558529</v>
          </cell>
        </row>
        <row r="15202">
          <cell r="H15202" t="str">
            <v>112860515</v>
          </cell>
          <cell r="I15202">
            <v>-69459</v>
          </cell>
        </row>
        <row r="15203">
          <cell r="H15203" t="str">
            <v>114860515</v>
          </cell>
          <cell r="I15203">
            <v>-13734</v>
          </cell>
        </row>
        <row r="15204">
          <cell r="H15204" t="str">
            <v>101860520</v>
          </cell>
          <cell r="I15204">
            <v>-32842121</v>
          </cell>
        </row>
        <row r="15205">
          <cell r="H15205" t="str">
            <v>10188</v>
          </cell>
          <cell r="I15205">
            <v>-1382987685</v>
          </cell>
        </row>
        <row r="15206">
          <cell r="H15206" t="str">
            <v>10288</v>
          </cell>
          <cell r="I15206">
            <v>-235675169</v>
          </cell>
        </row>
        <row r="15207">
          <cell r="H15207" t="str">
            <v>10388</v>
          </cell>
          <cell r="I15207">
            <v>-42352169</v>
          </cell>
        </row>
        <row r="15208">
          <cell r="H15208" t="str">
            <v>10488</v>
          </cell>
          <cell r="I15208">
            <v>-139401222</v>
          </cell>
        </row>
        <row r="15209">
          <cell r="H15209" t="str">
            <v>10588</v>
          </cell>
          <cell r="I15209">
            <v>-52790703</v>
          </cell>
        </row>
        <row r="15210">
          <cell r="H15210" t="str">
            <v>10788</v>
          </cell>
          <cell r="I15210">
            <v>-76405564</v>
          </cell>
        </row>
        <row r="15211">
          <cell r="H15211" t="str">
            <v>10888</v>
          </cell>
          <cell r="I15211">
            <v>-43918319</v>
          </cell>
        </row>
        <row r="15212">
          <cell r="H15212" t="str">
            <v>10988</v>
          </cell>
          <cell r="I15212">
            <v>-29432566</v>
          </cell>
        </row>
        <row r="15213">
          <cell r="H15213" t="str">
            <v>11088</v>
          </cell>
          <cell r="I15213">
            <v>-72136037</v>
          </cell>
        </row>
        <row r="15214">
          <cell r="H15214" t="str">
            <v>11188</v>
          </cell>
          <cell r="I15214">
            <v>-564661255.66999996</v>
          </cell>
        </row>
        <row r="15215">
          <cell r="H15215" t="str">
            <v>11288</v>
          </cell>
          <cell r="I15215">
            <v>-16804740</v>
          </cell>
        </row>
        <row r="15216">
          <cell r="H15216" t="str">
            <v>11388</v>
          </cell>
          <cell r="I15216">
            <v>-44584525</v>
          </cell>
        </row>
        <row r="15217">
          <cell r="H15217" t="str">
            <v>68588</v>
          </cell>
          <cell r="I15217">
            <v>-630238993.60000002</v>
          </cell>
        </row>
        <row r="15218">
          <cell r="H15218" t="str">
            <v>1018805</v>
          </cell>
          <cell r="I15218">
            <v>-1382987685</v>
          </cell>
        </row>
        <row r="15219">
          <cell r="H15219" t="str">
            <v>1028805</v>
          </cell>
          <cell r="I15219">
            <v>-235675169</v>
          </cell>
        </row>
        <row r="15220">
          <cell r="H15220" t="str">
            <v>1038805</v>
          </cell>
          <cell r="I15220">
            <v>-42352169</v>
          </cell>
        </row>
        <row r="15221">
          <cell r="H15221" t="str">
            <v>1048805</v>
          </cell>
          <cell r="I15221">
            <v>-139401222</v>
          </cell>
        </row>
        <row r="15222">
          <cell r="H15222" t="str">
            <v>1058805</v>
          </cell>
          <cell r="I15222">
            <v>-52790703</v>
          </cell>
        </row>
        <row r="15223">
          <cell r="H15223" t="str">
            <v>1078805</v>
          </cell>
          <cell r="I15223">
            <v>-76405564</v>
          </cell>
        </row>
        <row r="15224">
          <cell r="H15224" t="str">
            <v>1088805</v>
          </cell>
          <cell r="I15224">
            <v>-43918319</v>
          </cell>
        </row>
        <row r="15225">
          <cell r="H15225" t="str">
            <v>1098805</v>
          </cell>
          <cell r="I15225">
            <v>-29432566</v>
          </cell>
        </row>
        <row r="15226">
          <cell r="H15226" t="str">
            <v>1108805</v>
          </cell>
          <cell r="I15226">
            <v>-72136037</v>
          </cell>
        </row>
        <row r="15227">
          <cell r="H15227" t="str">
            <v>1118805</v>
          </cell>
          <cell r="I15227">
            <v>-564661255.66999996</v>
          </cell>
        </row>
        <row r="15228">
          <cell r="H15228" t="str">
            <v>1128805</v>
          </cell>
          <cell r="I15228">
            <v>-16804740</v>
          </cell>
        </row>
        <row r="15229">
          <cell r="H15229" t="str">
            <v>1138805</v>
          </cell>
          <cell r="I15229">
            <v>-44584525</v>
          </cell>
        </row>
        <row r="15230">
          <cell r="H15230" t="str">
            <v>6858805</v>
          </cell>
          <cell r="I15230">
            <v>-630238993.60000002</v>
          </cell>
        </row>
        <row r="15231">
          <cell r="H15231" t="str">
            <v>101880505</v>
          </cell>
          <cell r="I15231">
            <v>-807641050</v>
          </cell>
        </row>
        <row r="15232">
          <cell r="H15232" t="str">
            <v>102880505</v>
          </cell>
          <cell r="I15232">
            <v>-72305808</v>
          </cell>
        </row>
        <row r="15233">
          <cell r="H15233" t="str">
            <v>103880505</v>
          </cell>
          <cell r="I15233">
            <v>-25311706</v>
          </cell>
        </row>
        <row r="15234">
          <cell r="H15234" t="str">
            <v>104880505</v>
          </cell>
          <cell r="I15234">
            <v>-72242569</v>
          </cell>
        </row>
        <row r="15235">
          <cell r="H15235" t="str">
            <v>105880505</v>
          </cell>
          <cell r="I15235">
            <v>-20827231</v>
          </cell>
        </row>
        <row r="15236">
          <cell r="H15236" t="str">
            <v>107880505</v>
          </cell>
          <cell r="I15236">
            <v>-30588617</v>
          </cell>
        </row>
        <row r="15237">
          <cell r="H15237" t="str">
            <v>108880505</v>
          </cell>
          <cell r="I15237">
            <v>-35515958</v>
          </cell>
        </row>
        <row r="15238">
          <cell r="H15238" t="str">
            <v>109880505</v>
          </cell>
          <cell r="I15238">
            <v>-13516099</v>
          </cell>
        </row>
        <row r="15239">
          <cell r="H15239" t="str">
            <v>110880505</v>
          </cell>
          <cell r="I15239">
            <v>-12815336</v>
          </cell>
        </row>
        <row r="15240">
          <cell r="H15240" t="str">
            <v>111880505</v>
          </cell>
          <cell r="I15240">
            <v>-397830438.63999999</v>
          </cell>
        </row>
        <row r="15241">
          <cell r="H15241" t="str">
            <v>113880505</v>
          </cell>
          <cell r="I15241">
            <v>-21234838</v>
          </cell>
        </row>
        <row r="15242">
          <cell r="H15242" t="str">
            <v>685880505</v>
          </cell>
          <cell r="I15242">
            <v>-413239660.60000002</v>
          </cell>
        </row>
        <row r="15243">
          <cell r="H15243" t="str">
            <v>101880510</v>
          </cell>
          <cell r="I15243">
            <v>-104770529</v>
          </cell>
        </row>
        <row r="15244">
          <cell r="H15244" t="str">
            <v>102880510</v>
          </cell>
          <cell r="I15244">
            <v>-47215872</v>
          </cell>
        </row>
        <row r="15245">
          <cell r="H15245" t="str">
            <v>103880510</v>
          </cell>
          <cell r="I15245">
            <v>-17040463</v>
          </cell>
        </row>
        <row r="15246">
          <cell r="H15246" t="str">
            <v>104880510</v>
          </cell>
          <cell r="I15246">
            <v>-27297684</v>
          </cell>
        </row>
        <row r="15247">
          <cell r="H15247" t="str">
            <v>105880510</v>
          </cell>
          <cell r="I15247">
            <v>-31963472</v>
          </cell>
        </row>
        <row r="15248">
          <cell r="H15248" t="str">
            <v>107880510</v>
          </cell>
          <cell r="I15248">
            <v>-16868401</v>
          </cell>
        </row>
        <row r="15249">
          <cell r="H15249" t="str">
            <v>108880510</v>
          </cell>
          <cell r="I15249">
            <v>-8402361</v>
          </cell>
        </row>
        <row r="15250">
          <cell r="H15250" t="str">
            <v>109880510</v>
          </cell>
          <cell r="I15250">
            <v>-15916467</v>
          </cell>
        </row>
        <row r="15251">
          <cell r="H15251" t="str">
            <v>110880510</v>
          </cell>
          <cell r="I15251">
            <v>-58478734</v>
          </cell>
        </row>
        <row r="15252">
          <cell r="H15252" t="str">
            <v>111880510</v>
          </cell>
          <cell r="I15252">
            <v>-125328350</v>
          </cell>
        </row>
        <row r="15253">
          <cell r="H15253" t="str">
            <v>112880510</v>
          </cell>
          <cell r="I15253">
            <v>-16804740</v>
          </cell>
        </row>
        <row r="15254">
          <cell r="H15254" t="str">
            <v>113880510</v>
          </cell>
          <cell r="I15254">
            <v>-23349687</v>
          </cell>
        </row>
        <row r="15255">
          <cell r="H15255" t="str">
            <v>685880510</v>
          </cell>
          <cell r="I15255">
            <v>-216999333</v>
          </cell>
        </row>
        <row r="15256">
          <cell r="H15256" t="str">
            <v>101880520</v>
          </cell>
          <cell r="I15256">
            <v>-387420889</v>
          </cell>
        </row>
        <row r="15257">
          <cell r="H15257" t="str">
            <v>102880520</v>
          </cell>
          <cell r="I15257">
            <v>-152453868</v>
          </cell>
        </row>
        <row r="15258">
          <cell r="H15258" t="str">
            <v>104880520</v>
          </cell>
          <cell r="I15258">
            <v>-48763379</v>
          </cell>
        </row>
        <row r="15259">
          <cell r="H15259" t="str">
            <v>107880520</v>
          </cell>
          <cell r="I15259">
            <v>-34422902</v>
          </cell>
        </row>
        <row r="15260">
          <cell r="H15260" t="str">
            <v>111880520</v>
          </cell>
          <cell r="I15260">
            <v>-46812512.880000003</v>
          </cell>
        </row>
        <row r="15261">
          <cell r="H15261" t="str">
            <v>101880530</v>
          </cell>
          <cell r="I15261">
            <v>139956409</v>
          </cell>
        </row>
        <row r="15262">
          <cell r="H15262" t="str">
            <v>102880530</v>
          </cell>
          <cell r="I15262">
            <v>36300379</v>
          </cell>
        </row>
        <row r="15263">
          <cell r="H15263" t="str">
            <v>104880530</v>
          </cell>
          <cell r="I15263">
            <v>8906902</v>
          </cell>
        </row>
        <row r="15264">
          <cell r="H15264" t="str">
            <v>107880530</v>
          </cell>
          <cell r="I15264">
            <v>5474356</v>
          </cell>
        </row>
        <row r="15265">
          <cell r="H15265" t="str">
            <v>111880530</v>
          </cell>
          <cell r="I15265">
            <v>5310045.8499999996</v>
          </cell>
        </row>
        <row r="15266">
          <cell r="H15266" t="str">
            <v>101880595</v>
          </cell>
          <cell r="I15266">
            <v>-223111626</v>
          </cell>
        </row>
        <row r="15267">
          <cell r="H15267" t="str">
            <v>104880595</v>
          </cell>
          <cell r="I15267">
            <v>-4492</v>
          </cell>
        </row>
        <row r="15268">
          <cell r="H15268" t="str">
            <v>110880595</v>
          </cell>
          <cell r="I15268">
            <v>-841967</v>
          </cell>
        </row>
        <row r="15269">
          <cell r="H15269" t="str">
            <v>10191</v>
          </cell>
          <cell r="I15269">
            <v>-37403146854.449997</v>
          </cell>
        </row>
        <row r="15270">
          <cell r="H15270" t="str">
            <v>10291</v>
          </cell>
          <cell r="I15270">
            <v>-19888238650</v>
          </cell>
        </row>
        <row r="15271">
          <cell r="H15271" t="str">
            <v>10391</v>
          </cell>
          <cell r="I15271">
            <v>-3555141512</v>
          </cell>
        </row>
        <row r="15272">
          <cell r="H15272" t="str">
            <v>10491</v>
          </cell>
          <cell r="I15272">
            <v>-5392703149</v>
          </cell>
        </row>
        <row r="15273">
          <cell r="H15273" t="str">
            <v>10591</v>
          </cell>
          <cell r="I15273">
            <v>-3493887459</v>
          </cell>
        </row>
        <row r="15274">
          <cell r="H15274" t="str">
            <v>10791</v>
          </cell>
          <cell r="I15274">
            <v>-1243227142</v>
          </cell>
        </row>
        <row r="15275">
          <cell r="H15275" t="str">
            <v>10891</v>
          </cell>
          <cell r="I15275">
            <v>-3909184187</v>
          </cell>
        </row>
        <row r="15276">
          <cell r="H15276" t="str">
            <v>10991</v>
          </cell>
          <cell r="I15276">
            <v>-2056821281</v>
          </cell>
        </row>
        <row r="15277">
          <cell r="H15277" t="str">
            <v>11091</v>
          </cell>
          <cell r="I15277">
            <v>-5498042207</v>
          </cell>
        </row>
        <row r="15278">
          <cell r="H15278" t="str">
            <v>11191</v>
          </cell>
          <cell r="I15278">
            <v>-6830099046</v>
          </cell>
        </row>
        <row r="15279">
          <cell r="H15279" t="str">
            <v>11291</v>
          </cell>
          <cell r="I15279">
            <v>-2758382475</v>
          </cell>
        </row>
        <row r="15280">
          <cell r="H15280" t="str">
            <v>11391</v>
          </cell>
          <cell r="I15280">
            <v>-2950563095</v>
          </cell>
        </row>
        <row r="15281">
          <cell r="H15281" t="str">
            <v>11491</v>
          </cell>
          <cell r="I15281">
            <v>-2620783238</v>
          </cell>
        </row>
        <row r="15282">
          <cell r="H15282" t="str">
            <v>1019110</v>
          </cell>
          <cell r="I15282">
            <v>-6980956388</v>
          </cell>
        </row>
        <row r="15283">
          <cell r="H15283" t="str">
            <v>1029110</v>
          </cell>
          <cell r="I15283">
            <v>-10536045748</v>
          </cell>
        </row>
        <row r="15284">
          <cell r="H15284" t="str">
            <v>1039110</v>
          </cell>
          <cell r="I15284">
            <v>-554735875</v>
          </cell>
        </row>
        <row r="15285">
          <cell r="H15285" t="str">
            <v>1049110</v>
          </cell>
          <cell r="I15285">
            <v>-1471297033</v>
          </cell>
        </row>
        <row r="15286">
          <cell r="H15286" t="str">
            <v>1059110</v>
          </cell>
          <cell r="I15286">
            <v>-195660436</v>
          </cell>
        </row>
        <row r="15287">
          <cell r="H15287" t="str">
            <v>1079110</v>
          </cell>
          <cell r="I15287">
            <v>-140704879</v>
          </cell>
        </row>
        <row r="15288">
          <cell r="H15288" t="str">
            <v>1089110</v>
          </cell>
          <cell r="I15288">
            <v>-217990796</v>
          </cell>
        </row>
        <row r="15289">
          <cell r="H15289" t="str">
            <v>1099110</v>
          </cell>
          <cell r="I15289">
            <v>-246469526</v>
          </cell>
        </row>
        <row r="15290">
          <cell r="H15290" t="str">
            <v>1109110</v>
          </cell>
          <cell r="I15290">
            <v>-749538865</v>
          </cell>
        </row>
        <row r="15291">
          <cell r="H15291" t="str">
            <v>1119110</v>
          </cell>
          <cell r="I15291">
            <v>-649423421</v>
          </cell>
        </row>
        <row r="15292">
          <cell r="H15292" t="str">
            <v>1129110</v>
          </cell>
          <cell r="I15292">
            <v>-28021547</v>
          </cell>
        </row>
        <row r="15293">
          <cell r="H15293" t="str">
            <v>1139110</v>
          </cell>
          <cell r="I15293">
            <v>-261557955</v>
          </cell>
        </row>
        <row r="15294">
          <cell r="H15294" t="str">
            <v>1149110</v>
          </cell>
          <cell r="I15294">
            <v>-120422605</v>
          </cell>
        </row>
        <row r="15295">
          <cell r="H15295" t="str">
            <v>101911005</v>
          </cell>
          <cell r="I15295">
            <v>-205210000</v>
          </cell>
        </row>
        <row r="15296">
          <cell r="H15296" t="str">
            <v>102911005</v>
          </cell>
          <cell r="I15296">
            <v>-17635741</v>
          </cell>
        </row>
        <row r="15297">
          <cell r="H15297" t="str">
            <v>105911005</v>
          </cell>
          <cell r="I15297">
            <v>-20340000</v>
          </cell>
        </row>
        <row r="15298">
          <cell r="H15298" t="str">
            <v>110911005</v>
          </cell>
          <cell r="I15298">
            <v>-7516137</v>
          </cell>
        </row>
        <row r="15299">
          <cell r="H15299" t="str">
            <v>101911010</v>
          </cell>
          <cell r="I15299">
            <v>-6775746388</v>
          </cell>
        </row>
        <row r="15300">
          <cell r="H15300" t="str">
            <v>102911010</v>
          </cell>
          <cell r="I15300">
            <v>-10518410007</v>
          </cell>
        </row>
        <row r="15301">
          <cell r="H15301" t="str">
            <v>103911010</v>
          </cell>
          <cell r="I15301">
            <v>-554735875</v>
          </cell>
        </row>
        <row r="15302">
          <cell r="H15302" t="str">
            <v>104911010</v>
          </cell>
          <cell r="I15302">
            <v>-1471297033</v>
          </cell>
        </row>
        <row r="15303">
          <cell r="H15303" t="str">
            <v>105911010</v>
          </cell>
          <cell r="I15303">
            <v>-175320436</v>
          </cell>
        </row>
        <row r="15304">
          <cell r="H15304" t="str">
            <v>107911010</v>
          </cell>
          <cell r="I15304">
            <v>-140704879</v>
          </cell>
        </row>
        <row r="15305">
          <cell r="H15305" t="str">
            <v>108911010</v>
          </cell>
          <cell r="I15305">
            <v>-217990796</v>
          </cell>
        </row>
        <row r="15306">
          <cell r="H15306" t="str">
            <v>109911010</v>
          </cell>
          <cell r="I15306">
            <v>-246469526</v>
          </cell>
        </row>
        <row r="15307">
          <cell r="H15307" t="str">
            <v>110911010</v>
          </cell>
          <cell r="I15307">
            <v>-725967728</v>
          </cell>
        </row>
        <row r="15308">
          <cell r="H15308" t="str">
            <v>111911010</v>
          </cell>
          <cell r="I15308">
            <v>-649423421</v>
          </cell>
        </row>
        <row r="15309">
          <cell r="H15309" t="str">
            <v>112911010</v>
          </cell>
          <cell r="I15309">
            <v>-28021547</v>
          </cell>
        </row>
        <row r="15310">
          <cell r="H15310" t="str">
            <v>113911010</v>
          </cell>
          <cell r="I15310">
            <v>-261557955</v>
          </cell>
        </row>
        <row r="15311">
          <cell r="H15311" t="str">
            <v>114911010</v>
          </cell>
          <cell r="I15311">
            <v>-120422605</v>
          </cell>
        </row>
        <row r="15312">
          <cell r="H15312" t="str">
            <v>110911020</v>
          </cell>
          <cell r="I15312">
            <v>-16055000</v>
          </cell>
        </row>
        <row r="15313">
          <cell r="H15313" t="str">
            <v>1019115</v>
          </cell>
          <cell r="I15313">
            <v>-30421152787.450001</v>
          </cell>
        </row>
        <row r="15314">
          <cell r="H15314" t="str">
            <v>1029115</v>
          </cell>
          <cell r="I15314">
            <v>-9352192902</v>
          </cell>
        </row>
        <row r="15315">
          <cell r="H15315" t="str">
            <v>1039115</v>
          </cell>
          <cell r="I15315">
            <v>-2960405637</v>
          </cell>
        </row>
        <row r="15316">
          <cell r="H15316" t="str">
            <v>1049115</v>
          </cell>
          <cell r="I15316">
            <v>-3921406116</v>
          </cell>
        </row>
        <row r="15317">
          <cell r="H15317" t="str">
            <v>1059115</v>
          </cell>
          <cell r="I15317">
            <v>-3298227023</v>
          </cell>
        </row>
        <row r="15318">
          <cell r="H15318" t="str">
            <v>1079115</v>
          </cell>
          <cell r="I15318">
            <v>-1102522263</v>
          </cell>
        </row>
        <row r="15319">
          <cell r="H15319" t="str">
            <v>1089115</v>
          </cell>
          <cell r="I15319">
            <v>-3561387391</v>
          </cell>
        </row>
        <row r="15320">
          <cell r="H15320" t="str">
            <v>1099115</v>
          </cell>
          <cell r="I15320">
            <v>-1810351755</v>
          </cell>
        </row>
        <row r="15321">
          <cell r="H15321" t="str">
            <v>1109115</v>
          </cell>
          <cell r="I15321">
            <v>-4748503342</v>
          </cell>
        </row>
        <row r="15322">
          <cell r="H15322" t="str">
            <v>1119115</v>
          </cell>
          <cell r="I15322">
            <v>-6154810930</v>
          </cell>
        </row>
        <row r="15323">
          <cell r="H15323" t="str">
            <v>1129115</v>
          </cell>
          <cell r="I15323">
            <v>-2728360928</v>
          </cell>
        </row>
        <row r="15324">
          <cell r="H15324" t="str">
            <v>1139115</v>
          </cell>
          <cell r="I15324">
            <v>-2689005140</v>
          </cell>
        </row>
        <row r="15325">
          <cell r="H15325" t="str">
            <v>1149115</v>
          </cell>
          <cell r="I15325">
            <v>-2483360633</v>
          </cell>
        </row>
        <row r="15326">
          <cell r="H15326" t="str">
            <v>101911505</v>
          </cell>
          <cell r="I15326">
            <v>-4405307305</v>
          </cell>
        </row>
        <row r="15327">
          <cell r="H15327" t="str">
            <v>102911505</v>
          </cell>
          <cell r="I15327">
            <v>-24332985</v>
          </cell>
        </row>
        <row r="15328">
          <cell r="H15328" t="str">
            <v>103911505</v>
          </cell>
          <cell r="I15328">
            <v>-15366918</v>
          </cell>
        </row>
        <row r="15329">
          <cell r="H15329" t="str">
            <v>105911505</v>
          </cell>
          <cell r="I15329">
            <v>-19889434</v>
          </cell>
        </row>
        <row r="15330">
          <cell r="H15330" t="str">
            <v>110911505</v>
          </cell>
          <cell r="I15330">
            <v>-29959361</v>
          </cell>
        </row>
        <row r="15331">
          <cell r="H15331" t="str">
            <v>111911505</v>
          </cell>
          <cell r="I15331">
            <v>-399034123</v>
          </cell>
        </row>
        <row r="15332">
          <cell r="H15332" t="str">
            <v>112911505</v>
          </cell>
          <cell r="I15332">
            <v>-4388758</v>
          </cell>
        </row>
        <row r="15333">
          <cell r="H15333" t="str">
            <v>114911505</v>
          </cell>
          <cell r="I15333">
            <v>-13904280</v>
          </cell>
        </row>
        <row r="15334">
          <cell r="H15334" t="str">
            <v>101911510</v>
          </cell>
          <cell r="I15334">
            <v>-24372550716</v>
          </cell>
        </row>
        <row r="15335">
          <cell r="H15335" t="str">
            <v>102911510</v>
          </cell>
          <cell r="I15335">
            <v>-8407080178</v>
          </cell>
        </row>
        <row r="15336">
          <cell r="H15336" t="str">
            <v>103911510</v>
          </cell>
          <cell r="I15336">
            <v>-2770680439</v>
          </cell>
        </row>
        <row r="15337">
          <cell r="H15337" t="str">
            <v>104911510</v>
          </cell>
          <cell r="I15337">
            <v>-3915355645</v>
          </cell>
        </row>
        <row r="15338">
          <cell r="H15338" t="str">
            <v>105911510</v>
          </cell>
          <cell r="I15338">
            <v>-2857392760</v>
          </cell>
        </row>
        <row r="15339">
          <cell r="H15339" t="str">
            <v>107911510</v>
          </cell>
          <cell r="I15339">
            <v>-1096330244</v>
          </cell>
        </row>
        <row r="15340">
          <cell r="H15340" t="str">
            <v>108911510</v>
          </cell>
          <cell r="I15340">
            <v>-3535751733</v>
          </cell>
        </row>
        <row r="15341">
          <cell r="H15341" t="str">
            <v>109911510</v>
          </cell>
          <cell r="I15341">
            <v>-1783478938</v>
          </cell>
        </row>
        <row r="15342">
          <cell r="H15342" t="str">
            <v>110911510</v>
          </cell>
          <cell r="I15342">
            <v>-4422856363</v>
          </cell>
        </row>
        <row r="15343">
          <cell r="H15343" t="str">
            <v>111911510</v>
          </cell>
          <cell r="I15343">
            <v>-5671115878</v>
          </cell>
        </row>
        <row r="15344">
          <cell r="H15344" t="str">
            <v>112911510</v>
          </cell>
          <cell r="I15344">
            <v>-2187712014</v>
          </cell>
        </row>
        <row r="15345">
          <cell r="H15345" t="str">
            <v>113911510</v>
          </cell>
          <cell r="I15345">
            <v>-2669739970</v>
          </cell>
        </row>
        <row r="15346">
          <cell r="H15346" t="str">
            <v>114911510</v>
          </cell>
          <cell r="I15346">
            <v>-2341147084</v>
          </cell>
        </row>
        <row r="15347">
          <cell r="H15347" t="str">
            <v>101911520</v>
          </cell>
          <cell r="I15347">
            <v>-1643294766.45</v>
          </cell>
        </row>
        <row r="15348">
          <cell r="H15348" t="str">
            <v>102911520</v>
          </cell>
          <cell r="I15348">
            <v>-920779739</v>
          </cell>
        </row>
        <row r="15349">
          <cell r="H15349" t="str">
            <v>103911520</v>
          </cell>
          <cell r="I15349">
            <v>-174358280</v>
          </cell>
        </row>
        <row r="15350">
          <cell r="H15350" t="str">
            <v>104911520</v>
          </cell>
          <cell r="I15350">
            <v>-6050471</v>
          </cell>
        </row>
        <row r="15351">
          <cell r="H15351" t="str">
            <v>105911520</v>
          </cell>
          <cell r="I15351">
            <v>-420944829</v>
          </cell>
        </row>
        <row r="15352">
          <cell r="H15352" t="str">
            <v>107911520</v>
          </cell>
          <cell r="I15352">
            <v>-6192019</v>
          </cell>
        </row>
        <row r="15353">
          <cell r="H15353" t="str">
            <v>108911520</v>
          </cell>
          <cell r="I15353">
            <v>-25635658</v>
          </cell>
        </row>
        <row r="15354">
          <cell r="H15354" t="str">
            <v>109911520</v>
          </cell>
          <cell r="I15354">
            <v>-26872817</v>
          </cell>
        </row>
        <row r="15355">
          <cell r="H15355" t="str">
            <v>110911520</v>
          </cell>
          <cell r="I15355">
            <v>-295687618</v>
          </cell>
        </row>
        <row r="15356">
          <cell r="H15356" t="str">
            <v>111911520</v>
          </cell>
          <cell r="I15356">
            <v>-84660929</v>
          </cell>
        </row>
        <row r="15357">
          <cell r="H15357" t="str">
            <v>112911520</v>
          </cell>
          <cell r="I15357">
            <v>-536260156</v>
          </cell>
        </row>
        <row r="15358">
          <cell r="H15358" t="str">
            <v>113911520</v>
          </cell>
          <cell r="I15358">
            <v>-19265170</v>
          </cell>
        </row>
        <row r="15359">
          <cell r="H15359" t="str">
            <v>114911520</v>
          </cell>
          <cell r="I15359">
            <v>-128309269</v>
          </cell>
        </row>
        <row r="15360">
          <cell r="H15360" t="str">
            <v>1019125</v>
          </cell>
          <cell r="I15360">
            <v>-700000</v>
          </cell>
        </row>
        <row r="15361">
          <cell r="H15361" t="str">
            <v>1039125</v>
          </cell>
          <cell r="I15361">
            <v>-40000000</v>
          </cell>
        </row>
        <row r="15362">
          <cell r="H15362" t="str">
            <v>1089125</v>
          </cell>
          <cell r="I15362">
            <v>-129806000</v>
          </cell>
        </row>
        <row r="15363">
          <cell r="H15363" t="str">
            <v>1119125</v>
          </cell>
          <cell r="I15363">
            <v>-25700000</v>
          </cell>
        </row>
        <row r="15364">
          <cell r="H15364" t="str">
            <v>1149125</v>
          </cell>
          <cell r="I15364">
            <v>-17000000</v>
          </cell>
        </row>
        <row r="15365">
          <cell r="H15365" t="str">
            <v>101912505</v>
          </cell>
          <cell r="I15365">
            <v>-700000</v>
          </cell>
        </row>
        <row r="15366">
          <cell r="H15366" t="str">
            <v>103912505</v>
          </cell>
          <cell r="I15366">
            <v>-40000000</v>
          </cell>
        </row>
        <row r="15367">
          <cell r="H15367" t="str">
            <v>108912505</v>
          </cell>
          <cell r="I15367">
            <v>-129806000</v>
          </cell>
        </row>
        <row r="15368">
          <cell r="H15368" t="str">
            <v>111912505</v>
          </cell>
          <cell r="I15368">
            <v>-25700000</v>
          </cell>
        </row>
        <row r="15369">
          <cell r="H15369" t="str">
            <v>114912505</v>
          </cell>
          <cell r="I15369">
            <v>-17000000</v>
          </cell>
        </row>
        <row r="15370">
          <cell r="H15370" t="str">
            <v>10191250510</v>
          </cell>
          <cell r="I15370">
            <v>-700000</v>
          </cell>
        </row>
        <row r="15371">
          <cell r="H15371" t="str">
            <v>10391250510</v>
          </cell>
          <cell r="I15371">
            <v>-40000000</v>
          </cell>
        </row>
        <row r="15372">
          <cell r="H15372" t="str">
            <v>10891250510</v>
          </cell>
          <cell r="I15372">
            <v>-129806000</v>
          </cell>
        </row>
        <row r="15373">
          <cell r="H15373" t="str">
            <v>11191250510</v>
          </cell>
          <cell r="I15373">
            <v>-25700000</v>
          </cell>
        </row>
        <row r="15374">
          <cell r="H15374" t="str">
            <v>11491250510</v>
          </cell>
          <cell r="I15374">
            <v>-17000000</v>
          </cell>
        </row>
        <row r="15375">
          <cell r="H15375" t="str">
            <v>1019185</v>
          </cell>
          <cell r="I15375">
            <v>-337679</v>
          </cell>
        </row>
        <row r="15376">
          <cell r="H15376" t="str">
            <v>1119185</v>
          </cell>
          <cell r="I15376">
            <v>-164695</v>
          </cell>
        </row>
        <row r="15377">
          <cell r="H15377" t="str">
            <v>1129185</v>
          </cell>
          <cell r="I15377">
            <v>-2000000</v>
          </cell>
        </row>
        <row r="15378">
          <cell r="H15378" t="str">
            <v>101918585</v>
          </cell>
          <cell r="I15378">
            <v>-337679</v>
          </cell>
        </row>
        <row r="15379">
          <cell r="H15379" t="str">
            <v>111918585</v>
          </cell>
          <cell r="I15379">
            <v>-164695</v>
          </cell>
        </row>
        <row r="15380">
          <cell r="H15380" t="str">
            <v>112918585</v>
          </cell>
          <cell r="I15380">
            <v>-2000000</v>
          </cell>
        </row>
        <row r="15381">
          <cell r="H15381" t="str">
            <v>10191858505</v>
          </cell>
          <cell r="I15381">
            <v>-337679</v>
          </cell>
        </row>
        <row r="15382">
          <cell r="H15382" t="str">
            <v>11191858505</v>
          </cell>
          <cell r="I15382">
            <v>-164695</v>
          </cell>
        </row>
        <row r="15383">
          <cell r="H15383" t="str">
            <v>11291858505</v>
          </cell>
          <cell r="I15383">
            <v>-2000000</v>
          </cell>
        </row>
        <row r="15384">
          <cell r="H15384" t="str">
            <v>10193</v>
          </cell>
          <cell r="I15384">
            <v>-10687209</v>
          </cell>
        </row>
        <row r="15385">
          <cell r="H15385" t="str">
            <v>11093</v>
          </cell>
          <cell r="I15385">
            <v>-948855</v>
          </cell>
        </row>
        <row r="15386">
          <cell r="H15386" t="str">
            <v>11193</v>
          </cell>
          <cell r="I15386">
            <v>-3033873</v>
          </cell>
        </row>
        <row r="15387">
          <cell r="H15387" t="str">
            <v>68593</v>
          </cell>
          <cell r="I15387">
            <v>-5565000000</v>
          </cell>
        </row>
        <row r="15388">
          <cell r="H15388" t="str">
            <v>6859312</v>
          </cell>
          <cell r="I15388">
            <v>-4615000000</v>
          </cell>
        </row>
        <row r="15389">
          <cell r="H15389" t="str">
            <v>685931205</v>
          </cell>
          <cell r="I15389">
            <v>-4615000000</v>
          </cell>
        </row>
        <row r="15390">
          <cell r="H15390" t="str">
            <v>6859315</v>
          </cell>
          <cell r="I15390">
            <v>-950000000</v>
          </cell>
        </row>
        <row r="15391">
          <cell r="H15391" t="str">
            <v>685931505</v>
          </cell>
          <cell r="I15391">
            <v>-950000000</v>
          </cell>
        </row>
        <row r="15392">
          <cell r="H15392" t="str">
            <v>1019350</v>
          </cell>
          <cell r="I15392">
            <v>-10687209</v>
          </cell>
        </row>
        <row r="15393">
          <cell r="H15393" t="str">
            <v>1109350</v>
          </cell>
          <cell r="I15393">
            <v>-948855</v>
          </cell>
        </row>
        <row r="15394">
          <cell r="H15394" t="str">
            <v>1119350</v>
          </cell>
          <cell r="I15394">
            <v>-3033873</v>
          </cell>
        </row>
        <row r="15395">
          <cell r="H15395" t="str">
            <v>101935005</v>
          </cell>
          <cell r="I15395">
            <v>-10687209</v>
          </cell>
        </row>
        <row r="15396">
          <cell r="H15396" t="str">
            <v>110935005</v>
          </cell>
          <cell r="I15396">
            <v>-948855</v>
          </cell>
        </row>
        <row r="15397">
          <cell r="H15397" t="str">
            <v>111935005</v>
          </cell>
          <cell r="I15397">
            <v>-3033873</v>
          </cell>
        </row>
        <row r="15398">
          <cell r="H15398" t="str">
            <v>10196</v>
          </cell>
          <cell r="I15398">
            <v>37403146854.449997</v>
          </cell>
        </row>
        <row r="15399">
          <cell r="H15399" t="str">
            <v>10296</v>
          </cell>
          <cell r="I15399">
            <v>19888238650</v>
          </cell>
        </row>
        <row r="15400">
          <cell r="H15400" t="str">
            <v>10396</v>
          </cell>
          <cell r="I15400">
            <v>3555141512</v>
          </cell>
        </row>
        <row r="15401">
          <cell r="H15401" t="str">
            <v>10496</v>
          </cell>
          <cell r="I15401">
            <v>5392703149</v>
          </cell>
        </row>
        <row r="15402">
          <cell r="H15402" t="str">
            <v>10596</v>
          </cell>
          <cell r="I15402">
            <v>3493887459</v>
          </cell>
        </row>
        <row r="15403">
          <cell r="H15403" t="str">
            <v>10796</v>
          </cell>
          <cell r="I15403">
            <v>1243227142</v>
          </cell>
        </row>
        <row r="15404">
          <cell r="H15404" t="str">
            <v>10896</v>
          </cell>
          <cell r="I15404">
            <v>3909184187</v>
          </cell>
        </row>
        <row r="15405">
          <cell r="H15405" t="str">
            <v>10996</v>
          </cell>
          <cell r="I15405">
            <v>2056821281</v>
          </cell>
        </row>
        <row r="15406">
          <cell r="H15406" t="str">
            <v>11096</v>
          </cell>
          <cell r="I15406">
            <v>5498042207</v>
          </cell>
        </row>
        <row r="15407">
          <cell r="H15407" t="str">
            <v>11196</v>
          </cell>
          <cell r="I15407">
            <v>6830099046</v>
          </cell>
        </row>
        <row r="15408">
          <cell r="H15408" t="str">
            <v>11296</v>
          </cell>
          <cell r="I15408">
            <v>2758382475</v>
          </cell>
        </row>
        <row r="15409">
          <cell r="H15409" t="str">
            <v>11396</v>
          </cell>
          <cell r="I15409">
            <v>2950563095</v>
          </cell>
        </row>
        <row r="15410">
          <cell r="H15410" t="str">
            <v>11496</v>
          </cell>
          <cell r="I15410">
            <v>2620783238</v>
          </cell>
        </row>
        <row r="15411">
          <cell r="H15411" t="str">
            <v>1019605</v>
          </cell>
          <cell r="I15411">
            <v>37403146854.449997</v>
          </cell>
        </row>
        <row r="15412">
          <cell r="H15412" t="str">
            <v>1029605</v>
          </cell>
          <cell r="I15412">
            <v>19888238650</v>
          </cell>
        </row>
        <row r="15413">
          <cell r="H15413" t="str">
            <v>1039605</v>
          </cell>
          <cell r="I15413">
            <v>3555141512</v>
          </cell>
        </row>
        <row r="15414">
          <cell r="H15414" t="str">
            <v>1049605</v>
          </cell>
          <cell r="I15414">
            <v>5392703149</v>
          </cell>
        </row>
        <row r="15415">
          <cell r="H15415" t="str">
            <v>1059605</v>
          </cell>
          <cell r="I15415">
            <v>3493887459</v>
          </cell>
        </row>
        <row r="15416">
          <cell r="H15416" t="str">
            <v>1079605</v>
          </cell>
          <cell r="I15416">
            <v>1243227142</v>
          </cell>
        </row>
        <row r="15417">
          <cell r="H15417" t="str">
            <v>1089605</v>
          </cell>
          <cell r="I15417">
            <v>3909184187</v>
          </cell>
        </row>
        <row r="15418">
          <cell r="H15418" t="str">
            <v>1099605</v>
          </cell>
          <cell r="I15418">
            <v>2056821281</v>
          </cell>
        </row>
        <row r="15419">
          <cell r="H15419" t="str">
            <v>1109605</v>
          </cell>
          <cell r="I15419">
            <v>5498042207</v>
          </cell>
        </row>
        <row r="15420">
          <cell r="H15420" t="str">
            <v>1119605</v>
          </cell>
          <cell r="I15420">
            <v>6830099046</v>
          </cell>
        </row>
        <row r="15421">
          <cell r="H15421" t="str">
            <v>1129605</v>
          </cell>
          <cell r="I15421">
            <v>2758382475</v>
          </cell>
        </row>
        <row r="15422">
          <cell r="H15422" t="str">
            <v>1139605</v>
          </cell>
          <cell r="I15422">
            <v>2950563095</v>
          </cell>
        </row>
        <row r="15423">
          <cell r="H15423" t="str">
            <v>1149605</v>
          </cell>
          <cell r="I15423">
            <v>2620783238</v>
          </cell>
        </row>
        <row r="15424">
          <cell r="H15424" t="str">
            <v>101960505</v>
          </cell>
          <cell r="I15424">
            <v>6980956388</v>
          </cell>
        </row>
        <row r="15425">
          <cell r="H15425" t="str">
            <v>102960505</v>
          </cell>
          <cell r="I15425">
            <v>10536045748</v>
          </cell>
        </row>
        <row r="15426">
          <cell r="H15426" t="str">
            <v>103960505</v>
          </cell>
          <cell r="I15426">
            <v>554735875</v>
          </cell>
        </row>
        <row r="15427">
          <cell r="H15427" t="str">
            <v>104960505</v>
          </cell>
          <cell r="I15427">
            <v>1471297033</v>
          </cell>
        </row>
        <row r="15428">
          <cell r="H15428" t="str">
            <v>105960505</v>
          </cell>
          <cell r="I15428">
            <v>195660436</v>
          </cell>
        </row>
        <row r="15429">
          <cell r="H15429" t="str">
            <v>107960505</v>
          </cell>
          <cell r="I15429">
            <v>140704879</v>
          </cell>
        </row>
        <row r="15430">
          <cell r="H15430" t="str">
            <v>108960505</v>
          </cell>
          <cell r="I15430">
            <v>217990796</v>
          </cell>
        </row>
        <row r="15431">
          <cell r="H15431" t="str">
            <v>109960505</v>
          </cell>
          <cell r="I15431">
            <v>246469526</v>
          </cell>
        </row>
        <row r="15432">
          <cell r="H15432" t="str">
            <v>110960505</v>
          </cell>
          <cell r="I15432">
            <v>749538865</v>
          </cell>
        </row>
        <row r="15433">
          <cell r="H15433" t="str">
            <v>111960505</v>
          </cell>
          <cell r="I15433">
            <v>649423421</v>
          </cell>
        </row>
        <row r="15434">
          <cell r="H15434" t="str">
            <v>112960505</v>
          </cell>
          <cell r="I15434">
            <v>28021547</v>
          </cell>
        </row>
        <row r="15435">
          <cell r="H15435" t="str">
            <v>113960505</v>
          </cell>
          <cell r="I15435">
            <v>261557955</v>
          </cell>
        </row>
        <row r="15436">
          <cell r="H15436" t="str">
            <v>114960505</v>
          </cell>
          <cell r="I15436">
            <v>120422605</v>
          </cell>
        </row>
        <row r="15437">
          <cell r="H15437" t="str">
            <v>101960510</v>
          </cell>
          <cell r="I15437">
            <v>700000</v>
          </cell>
        </row>
        <row r="15438">
          <cell r="H15438" t="str">
            <v>103960510</v>
          </cell>
          <cell r="I15438">
            <v>40000000</v>
          </cell>
        </row>
        <row r="15439">
          <cell r="H15439" t="str">
            <v>108960510</v>
          </cell>
          <cell r="I15439">
            <v>129806000</v>
          </cell>
        </row>
        <row r="15440">
          <cell r="H15440" t="str">
            <v>111960510</v>
          </cell>
          <cell r="I15440">
            <v>25700000</v>
          </cell>
        </row>
        <row r="15441">
          <cell r="H15441" t="str">
            <v>114960510</v>
          </cell>
          <cell r="I15441">
            <v>17000000</v>
          </cell>
        </row>
        <row r="15442">
          <cell r="H15442" t="str">
            <v>101960515</v>
          </cell>
          <cell r="I15442">
            <v>30421152787.450001</v>
          </cell>
        </row>
        <row r="15443">
          <cell r="H15443" t="str">
            <v>102960515</v>
          </cell>
          <cell r="I15443">
            <v>9352192902</v>
          </cell>
        </row>
        <row r="15444">
          <cell r="H15444" t="str">
            <v>103960515</v>
          </cell>
          <cell r="I15444">
            <v>2960405637</v>
          </cell>
        </row>
        <row r="15445">
          <cell r="H15445" t="str">
            <v>104960515</v>
          </cell>
          <cell r="I15445">
            <v>3921406116</v>
          </cell>
        </row>
        <row r="15446">
          <cell r="H15446" t="str">
            <v>105960515</v>
          </cell>
          <cell r="I15446">
            <v>3298227023</v>
          </cell>
        </row>
        <row r="15447">
          <cell r="H15447" t="str">
            <v>107960515</v>
          </cell>
          <cell r="I15447">
            <v>1102522263</v>
          </cell>
        </row>
        <row r="15448">
          <cell r="H15448" t="str">
            <v>108960515</v>
          </cell>
          <cell r="I15448">
            <v>3561387391</v>
          </cell>
        </row>
        <row r="15449">
          <cell r="H15449" t="str">
            <v>109960515</v>
          </cell>
          <cell r="I15449">
            <v>1810351755</v>
          </cell>
        </row>
        <row r="15450">
          <cell r="H15450" t="str">
            <v>110960515</v>
          </cell>
          <cell r="I15450">
            <v>4748503342</v>
          </cell>
        </row>
        <row r="15451">
          <cell r="H15451" t="str">
            <v>111960515</v>
          </cell>
          <cell r="I15451">
            <v>6154810930</v>
          </cell>
        </row>
        <row r="15452">
          <cell r="H15452" t="str">
            <v>112960515</v>
          </cell>
          <cell r="I15452">
            <v>2728360928</v>
          </cell>
        </row>
        <row r="15453">
          <cell r="H15453" t="str">
            <v>113960515</v>
          </cell>
          <cell r="I15453">
            <v>2689005140</v>
          </cell>
        </row>
        <row r="15454">
          <cell r="H15454" t="str">
            <v>114960515</v>
          </cell>
          <cell r="I15454">
            <v>2483360633</v>
          </cell>
        </row>
        <row r="15455">
          <cell r="H15455" t="str">
            <v>101960585</v>
          </cell>
          <cell r="I15455">
            <v>337679</v>
          </cell>
        </row>
        <row r="15456">
          <cell r="H15456" t="str">
            <v>111960585</v>
          </cell>
          <cell r="I15456">
            <v>164695</v>
          </cell>
        </row>
        <row r="15457">
          <cell r="H15457" t="str">
            <v>112960585</v>
          </cell>
          <cell r="I15457">
            <v>2000000</v>
          </cell>
        </row>
        <row r="15458">
          <cell r="H15458" t="str">
            <v>10198</v>
          </cell>
          <cell r="I15458">
            <v>10687209</v>
          </cell>
        </row>
        <row r="15459">
          <cell r="H15459" t="str">
            <v>11098</v>
          </cell>
          <cell r="I15459">
            <v>948855</v>
          </cell>
        </row>
        <row r="15460">
          <cell r="H15460" t="str">
            <v>11198</v>
          </cell>
          <cell r="I15460">
            <v>3033873</v>
          </cell>
        </row>
        <row r="15461">
          <cell r="H15461" t="str">
            <v>68598</v>
          </cell>
          <cell r="I15461">
            <v>5565000000</v>
          </cell>
        </row>
        <row r="15462">
          <cell r="H15462" t="str">
            <v>1019805</v>
          </cell>
          <cell r="I15462">
            <v>10687209</v>
          </cell>
        </row>
        <row r="15463">
          <cell r="H15463" t="str">
            <v>1109805</v>
          </cell>
          <cell r="I15463">
            <v>948855</v>
          </cell>
        </row>
        <row r="15464">
          <cell r="H15464" t="str">
            <v>1119805</v>
          </cell>
          <cell r="I15464">
            <v>3033873</v>
          </cell>
        </row>
        <row r="15465">
          <cell r="H15465" t="str">
            <v>6859805</v>
          </cell>
          <cell r="I15465">
            <v>5565000000</v>
          </cell>
        </row>
        <row r="15466">
          <cell r="H15466" t="str">
            <v>101980505</v>
          </cell>
          <cell r="I15466">
            <v>10687209</v>
          </cell>
        </row>
        <row r="15467">
          <cell r="H15467" t="str">
            <v>110980505</v>
          </cell>
          <cell r="I15467">
            <v>948855</v>
          </cell>
        </row>
        <row r="15468">
          <cell r="H15468" t="str">
            <v>111980505</v>
          </cell>
          <cell r="I15468">
            <v>3033873</v>
          </cell>
        </row>
        <row r="15469">
          <cell r="H15469" t="str">
            <v>685980512</v>
          </cell>
          <cell r="I15469">
            <v>4615000000</v>
          </cell>
        </row>
        <row r="15470">
          <cell r="H15470" t="str">
            <v>685980515</v>
          </cell>
          <cell r="I15470">
            <v>950000000</v>
          </cell>
        </row>
        <row r="15471">
          <cell r="H15471" t="str">
            <v/>
          </cell>
          <cell r="I15471">
            <v>0</v>
          </cell>
        </row>
        <row r="15472">
          <cell r="H15472" t="str">
            <v/>
          </cell>
          <cell r="I15472">
            <v>0</v>
          </cell>
        </row>
        <row r="15473">
          <cell r="H15473" t="str">
            <v/>
          </cell>
          <cell r="I15473">
            <v>0</v>
          </cell>
        </row>
        <row r="15474">
          <cell r="H15474" t="str">
            <v/>
          </cell>
          <cell r="I15474">
            <v>0</v>
          </cell>
        </row>
        <row r="15475">
          <cell r="H15475" t="str">
            <v/>
          </cell>
          <cell r="I15475">
            <v>0</v>
          </cell>
        </row>
        <row r="15476">
          <cell r="H15476" t="str">
            <v/>
          </cell>
          <cell r="I15476">
            <v>0</v>
          </cell>
        </row>
        <row r="15477">
          <cell r="H15477" t="str">
            <v/>
          </cell>
          <cell r="I15477">
            <v>0</v>
          </cell>
        </row>
        <row r="15478">
          <cell r="H15478" t="str">
            <v/>
          </cell>
          <cell r="I15478">
            <v>0</v>
          </cell>
        </row>
        <row r="15479">
          <cell r="H15479" t="str">
            <v/>
          </cell>
          <cell r="I15479">
            <v>0</v>
          </cell>
        </row>
        <row r="15480">
          <cell r="H15480" t="str">
            <v/>
          </cell>
          <cell r="I15480">
            <v>0</v>
          </cell>
        </row>
        <row r="15481">
          <cell r="H15481" t="str">
            <v/>
          </cell>
          <cell r="I15481">
            <v>0</v>
          </cell>
        </row>
        <row r="15482">
          <cell r="H15482" t="str">
            <v/>
          </cell>
          <cell r="I15482">
            <v>0</v>
          </cell>
        </row>
        <row r="15483">
          <cell r="H15483" t="str">
            <v/>
          </cell>
          <cell r="I15483">
            <v>0</v>
          </cell>
        </row>
        <row r="15484">
          <cell r="H15484" t="str">
            <v/>
          </cell>
          <cell r="I15484">
            <v>0</v>
          </cell>
        </row>
        <row r="15485">
          <cell r="H15485" t="str">
            <v/>
          </cell>
          <cell r="I15485">
            <v>0</v>
          </cell>
        </row>
        <row r="15486">
          <cell r="H15486" t="str">
            <v/>
          </cell>
          <cell r="I15486">
            <v>0</v>
          </cell>
        </row>
        <row r="15487">
          <cell r="H15487" t="str">
            <v/>
          </cell>
          <cell r="I15487">
            <v>0</v>
          </cell>
        </row>
        <row r="15488">
          <cell r="H15488" t="str">
            <v/>
          </cell>
          <cell r="I15488">
            <v>0</v>
          </cell>
        </row>
        <row r="15489">
          <cell r="H15489" t="str">
            <v/>
          </cell>
          <cell r="I15489">
            <v>0</v>
          </cell>
        </row>
        <row r="15490">
          <cell r="H15490" t="str">
            <v/>
          </cell>
          <cell r="I15490">
            <v>0</v>
          </cell>
        </row>
        <row r="15491">
          <cell r="H15491" t="str">
            <v/>
          </cell>
          <cell r="I15491">
            <v>0</v>
          </cell>
        </row>
        <row r="15492">
          <cell r="H15492" t="str">
            <v/>
          </cell>
          <cell r="I15492">
            <v>0</v>
          </cell>
        </row>
        <row r="15493">
          <cell r="H15493" t="str">
            <v/>
          </cell>
          <cell r="I15493">
            <v>0</v>
          </cell>
        </row>
        <row r="15494">
          <cell r="H15494" t="str">
            <v/>
          </cell>
          <cell r="I15494">
            <v>0</v>
          </cell>
        </row>
        <row r="15495">
          <cell r="H15495" t="str">
            <v/>
          </cell>
          <cell r="I15495">
            <v>0</v>
          </cell>
        </row>
        <row r="15496">
          <cell r="H15496" t="str">
            <v/>
          </cell>
          <cell r="I15496">
            <v>0</v>
          </cell>
        </row>
        <row r="15497">
          <cell r="H15497" t="str">
            <v/>
          </cell>
          <cell r="I15497">
            <v>0</v>
          </cell>
        </row>
        <row r="15498">
          <cell r="H15498" t="str">
            <v/>
          </cell>
          <cell r="I15498">
            <v>0</v>
          </cell>
        </row>
        <row r="15499">
          <cell r="H15499" t="str">
            <v/>
          </cell>
          <cell r="I15499">
            <v>0</v>
          </cell>
        </row>
        <row r="15500">
          <cell r="H15500" t="str">
            <v/>
          </cell>
          <cell r="I15500">
            <v>0</v>
          </cell>
        </row>
        <row r="15501">
          <cell r="H15501" t="str">
            <v/>
          </cell>
          <cell r="I15501">
            <v>0</v>
          </cell>
        </row>
        <row r="15502">
          <cell r="H15502" t="str">
            <v/>
          </cell>
          <cell r="I15502">
            <v>0</v>
          </cell>
        </row>
        <row r="15503">
          <cell r="H15503" t="str">
            <v/>
          </cell>
          <cell r="I15503">
            <v>0</v>
          </cell>
        </row>
        <row r="15504">
          <cell r="H15504" t="str">
            <v/>
          </cell>
          <cell r="I15504">
            <v>0</v>
          </cell>
        </row>
        <row r="15505">
          <cell r="H15505" t="str">
            <v/>
          </cell>
          <cell r="I15505">
            <v>0</v>
          </cell>
        </row>
        <row r="15506">
          <cell r="H15506" t="str">
            <v/>
          </cell>
          <cell r="I15506">
            <v>0</v>
          </cell>
        </row>
        <row r="15507">
          <cell r="H15507" t="str">
            <v/>
          </cell>
          <cell r="I15507">
            <v>0</v>
          </cell>
        </row>
        <row r="15508">
          <cell r="H15508" t="str">
            <v/>
          </cell>
          <cell r="I15508">
            <v>0</v>
          </cell>
        </row>
        <row r="15509">
          <cell r="H15509" t="str">
            <v/>
          </cell>
          <cell r="I15509">
            <v>0</v>
          </cell>
        </row>
        <row r="15510">
          <cell r="H15510" t="str">
            <v/>
          </cell>
          <cell r="I15510">
            <v>0</v>
          </cell>
        </row>
        <row r="15511">
          <cell r="H15511" t="str">
            <v/>
          </cell>
          <cell r="I15511">
            <v>0</v>
          </cell>
        </row>
        <row r="15512">
          <cell r="H15512" t="str">
            <v/>
          </cell>
          <cell r="I15512">
            <v>0</v>
          </cell>
        </row>
        <row r="15513">
          <cell r="H15513" t="str">
            <v/>
          </cell>
          <cell r="I15513">
            <v>0</v>
          </cell>
        </row>
        <row r="15514">
          <cell r="H15514" t="str">
            <v/>
          </cell>
          <cell r="I15514">
            <v>0</v>
          </cell>
        </row>
        <row r="15515">
          <cell r="H15515" t="str">
            <v/>
          </cell>
          <cell r="I15515">
            <v>0</v>
          </cell>
        </row>
        <row r="15516">
          <cell r="H15516" t="str">
            <v/>
          </cell>
          <cell r="I15516">
            <v>0</v>
          </cell>
        </row>
        <row r="15517">
          <cell r="H15517" t="str">
            <v/>
          </cell>
          <cell r="I15517">
            <v>0</v>
          </cell>
        </row>
        <row r="15518">
          <cell r="H15518" t="str">
            <v/>
          </cell>
          <cell r="I15518">
            <v>0</v>
          </cell>
        </row>
        <row r="15519">
          <cell r="H15519" t="str">
            <v/>
          </cell>
          <cell r="I15519">
            <v>0</v>
          </cell>
        </row>
        <row r="15520">
          <cell r="H15520" t="str">
            <v/>
          </cell>
          <cell r="I15520">
            <v>0</v>
          </cell>
        </row>
        <row r="15521">
          <cell r="H15521" t="str">
            <v/>
          </cell>
          <cell r="I15521">
            <v>0</v>
          </cell>
        </row>
        <row r="15522">
          <cell r="H15522" t="str">
            <v/>
          </cell>
          <cell r="I15522">
            <v>0</v>
          </cell>
        </row>
        <row r="15523">
          <cell r="H15523" t="str">
            <v/>
          </cell>
          <cell r="I15523">
            <v>0</v>
          </cell>
        </row>
        <row r="15524">
          <cell r="H15524" t="str">
            <v/>
          </cell>
          <cell r="I15524">
            <v>0</v>
          </cell>
        </row>
        <row r="15525">
          <cell r="H15525" t="str">
            <v/>
          </cell>
          <cell r="I15525">
            <v>0</v>
          </cell>
        </row>
        <row r="15526">
          <cell r="H15526" t="str">
            <v/>
          </cell>
          <cell r="I15526">
            <v>0</v>
          </cell>
        </row>
        <row r="15527">
          <cell r="H15527" t="str">
            <v/>
          </cell>
          <cell r="I15527">
            <v>0</v>
          </cell>
        </row>
        <row r="15528">
          <cell r="H15528" t="str">
            <v/>
          </cell>
          <cell r="I15528">
            <v>0</v>
          </cell>
        </row>
        <row r="15529">
          <cell r="H15529" t="str">
            <v/>
          </cell>
          <cell r="I15529">
            <v>0</v>
          </cell>
        </row>
        <row r="15530">
          <cell r="H15530" t="str">
            <v/>
          </cell>
          <cell r="I15530">
            <v>0</v>
          </cell>
        </row>
        <row r="15531">
          <cell r="H15531" t="str">
            <v/>
          </cell>
          <cell r="I15531">
            <v>0</v>
          </cell>
        </row>
        <row r="15532">
          <cell r="H15532" t="str">
            <v/>
          </cell>
          <cell r="I15532">
            <v>0</v>
          </cell>
        </row>
        <row r="15533">
          <cell r="H15533" t="str">
            <v/>
          </cell>
          <cell r="I15533">
            <v>0</v>
          </cell>
        </row>
        <row r="15534">
          <cell r="H15534" t="str">
            <v/>
          </cell>
          <cell r="I15534">
            <v>0</v>
          </cell>
        </row>
        <row r="15535">
          <cell r="H15535" t="str">
            <v/>
          </cell>
          <cell r="I15535">
            <v>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FG"/>
      <sheetName val="FLUJO"/>
      <sheetName val="Hoja1"/>
      <sheetName val="Hoja2"/>
      <sheetName val="Hoja4"/>
    </sheetNames>
    <sheetDataSet>
      <sheetData sheetId="0">
        <row r="37">
          <cell r="I37" t="str">
            <v>fuente</v>
          </cell>
          <cell r="J37" t="str">
            <v>año</v>
          </cell>
          <cell r="K37" t="str">
            <v>mes</v>
          </cell>
          <cell r="L37" t="str">
            <v>cuenta</v>
          </cell>
        </row>
        <row r="38">
          <cell r="I38">
            <v>1</v>
          </cell>
          <cell r="J38">
            <v>2012</v>
          </cell>
          <cell r="K38">
            <v>1</v>
          </cell>
          <cell r="L38" t="str">
            <v>2460*</v>
          </cell>
        </row>
        <row r="39">
          <cell r="I39">
            <v>9</v>
          </cell>
          <cell r="J39">
            <v>2012</v>
          </cell>
          <cell r="K39">
            <v>1</v>
          </cell>
          <cell r="L39" t="str">
            <v>2460*</v>
          </cell>
        </row>
        <row r="40">
          <cell r="I40">
            <v>12</v>
          </cell>
          <cell r="J40">
            <v>2012</v>
          </cell>
          <cell r="K40">
            <v>1</v>
          </cell>
          <cell r="L40" t="str">
            <v>2460*</v>
          </cell>
        </row>
        <row r="41">
          <cell r="I41">
            <v>17</v>
          </cell>
          <cell r="J41">
            <v>2012</v>
          </cell>
          <cell r="K41">
            <v>1</v>
          </cell>
          <cell r="L41" t="str">
            <v>2460*</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GMF"/>
      <sheetName val="SERVIRECAUDOS - 35"/>
      <sheetName val="AUXILIAR"/>
      <sheetName val="Pagos Recaudos Telecom"/>
      <sheetName val="CxP"/>
      <sheetName val="Exentas"/>
      <sheetName val="OPER SEM"/>
      <sheetName val="OPER MES"/>
      <sheetName val="GRAVADOS"/>
      <sheetName val="Resumen General"/>
      <sheetName val="Res x OF"/>
      <sheetName val="RES X OF 2"/>
    </sheetNames>
    <sheetDataSet>
      <sheetData sheetId="0">
        <row r="20">
          <cell r="A20" t="str">
            <v>PRODUCTOS</v>
          </cell>
          <cell r="B20" t="str">
            <v>COD</v>
          </cell>
          <cell r="C20" t="str">
            <v>NEIVA CENTRO</v>
          </cell>
          <cell r="D20" t="str">
            <v>PITALITO</v>
          </cell>
          <cell r="E20" t="str">
            <v>SAN AGUSTIN</v>
          </cell>
          <cell r="F20" t="str">
            <v>CAMPOALEGRE</v>
          </cell>
          <cell r="G20" t="str">
            <v>LA PLATA</v>
          </cell>
          <cell r="H20" t="str">
            <v>BARAYA</v>
          </cell>
          <cell r="I20" t="str">
            <v>SANTA MARIA</v>
          </cell>
          <cell r="J20" t="str">
            <v>TIMANA</v>
          </cell>
          <cell r="K20" t="str">
            <v>NEIVA SUR</v>
          </cell>
          <cell r="L20" t="str">
            <v>FLORENCIA</v>
          </cell>
          <cell r="M20" t="str">
            <v>GARZON</v>
          </cell>
          <cell r="N20" t="str">
            <v>TESALIA</v>
          </cell>
          <cell r="O20" t="str">
            <v>MARTIRES</v>
          </cell>
          <cell r="P20" t="str">
            <v>TOTALES</v>
          </cell>
        </row>
        <row r="21">
          <cell r="A21" t="str">
            <v>Utracrecer Adulto</v>
          </cell>
          <cell r="B21">
            <v>1</v>
          </cell>
          <cell r="C21">
            <v>-124701</v>
          </cell>
          <cell r="D21">
            <v>0</v>
          </cell>
          <cell r="E21">
            <v>0</v>
          </cell>
          <cell r="F21">
            <v>0</v>
          </cell>
          <cell r="G21">
            <v>0</v>
          </cell>
          <cell r="H21">
            <v>0</v>
          </cell>
          <cell r="I21">
            <v>0</v>
          </cell>
          <cell r="J21">
            <v>0</v>
          </cell>
          <cell r="K21">
            <v>0</v>
          </cell>
          <cell r="L21">
            <v>0</v>
          </cell>
          <cell r="M21">
            <v>0</v>
          </cell>
          <cell r="N21">
            <v>0</v>
          </cell>
          <cell r="O21">
            <v>0</v>
          </cell>
          <cell r="P21">
            <v>-124701</v>
          </cell>
        </row>
        <row r="22">
          <cell r="A22" t="str">
            <v>Utrarrenta Mensual Ad.</v>
          </cell>
          <cell r="B22">
            <v>7</v>
          </cell>
          <cell r="C22">
            <v>0</v>
          </cell>
          <cell r="D22">
            <v>0</v>
          </cell>
          <cell r="E22">
            <v>0</v>
          </cell>
          <cell r="F22">
            <v>0</v>
          </cell>
          <cell r="G22">
            <v>-1200000</v>
          </cell>
          <cell r="H22">
            <v>0</v>
          </cell>
          <cell r="I22">
            <v>0</v>
          </cell>
          <cell r="J22">
            <v>0</v>
          </cell>
          <cell r="K22">
            <v>0</v>
          </cell>
          <cell r="L22">
            <v>0</v>
          </cell>
          <cell r="M22">
            <v>0</v>
          </cell>
          <cell r="N22">
            <v>0</v>
          </cell>
          <cell r="O22">
            <v>0</v>
          </cell>
          <cell r="P22">
            <v>-1200000</v>
          </cell>
        </row>
        <row r="23">
          <cell r="A23" t="str">
            <v>Servirecaudos</v>
          </cell>
          <cell r="B23">
            <v>30</v>
          </cell>
          <cell r="C23">
            <v>0</v>
          </cell>
          <cell r="D23">
            <v>0</v>
          </cell>
          <cell r="E23">
            <v>0</v>
          </cell>
          <cell r="F23">
            <v>0</v>
          </cell>
          <cell r="G23">
            <v>0</v>
          </cell>
          <cell r="H23">
            <v>-2316498</v>
          </cell>
          <cell r="I23">
            <v>0</v>
          </cell>
          <cell r="J23">
            <v>0</v>
          </cell>
          <cell r="K23">
            <v>0</v>
          </cell>
          <cell r="L23">
            <v>0</v>
          </cell>
          <cell r="M23">
            <v>0</v>
          </cell>
          <cell r="N23">
            <v>0</v>
          </cell>
          <cell r="O23">
            <v>0</v>
          </cell>
          <cell r="P23">
            <v>-2316498</v>
          </cell>
        </row>
        <row r="24">
          <cell r="A24" t="str">
            <v>Utravivienda</v>
          </cell>
          <cell r="B24">
            <v>38</v>
          </cell>
          <cell r="C24">
            <v>0</v>
          </cell>
          <cell r="D24">
            <v>0</v>
          </cell>
          <cell r="E24">
            <v>0</v>
          </cell>
          <cell r="F24">
            <v>0</v>
          </cell>
          <cell r="G24">
            <v>0</v>
          </cell>
          <cell r="H24">
            <v>0</v>
          </cell>
          <cell r="I24">
            <v>0</v>
          </cell>
          <cell r="J24">
            <v>0</v>
          </cell>
          <cell r="K24">
            <v>-2606600</v>
          </cell>
          <cell r="L24">
            <v>0</v>
          </cell>
          <cell r="M24">
            <v>0</v>
          </cell>
          <cell r="N24">
            <v>0</v>
          </cell>
          <cell r="O24">
            <v>0</v>
          </cell>
          <cell r="P24">
            <v>-2606600</v>
          </cell>
        </row>
        <row r="25">
          <cell r="A25" t="str">
            <v>TOTALES</v>
          </cell>
          <cell r="B25" t="str">
            <v>TT</v>
          </cell>
          <cell r="C25">
            <v>-124701</v>
          </cell>
          <cell r="D25">
            <v>0</v>
          </cell>
          <cell r="E25">
            <v>0</v>
          </cell>
          <cell r="F25">
            <v>0</v>
          </cell>
          <cell r="G25">
            <v>-1200000</v>
          </cell>
          <cell r="H25">
            <v>-2316498</v>
          </cell>
          <cell r="I25">
            <v>0</v>
          </cell>
          <cell r="J25">
            <v>0</v>
          </cell>
          <cell r="K25">
            <v>-2606600</v>
          </cell>
          <cell r="L25">
            <v>0</v>
          </cell>
          <cell r="M25">
            <v>0</v>
          </cell>
          <cell r="N25">
            <v>0</v>
          </cell>
          <cell r="O25">
            <v>0</v>
          </cell>
          <cell r="P25">
            <v>-6247799</v>
          </cell>
        </row>
        <row r="43">
          <cell r="A43" t="str">
            <v>PRODUCTOS</v>
          </cell>
          <cell r="B43" t="str">
            <v>COD</v>
          </cell>
          <cell r="C43" t="str">
            <v>NEIVA CENTRO</v>
          </cell>
          <cell r="D43" t="str">
            <v>PITALITO</v>
          </cell>
          <cell r="E43" t="str">
            <v>SAN AGUSTIN</v>
          </cell>
          <cell r="F43" t="str">
            <v>CAMPOALEGRE</v>
          </cell>
          <cell r="G43" t="str">
            <v>LA PLATA</v>
          </cell>
          <cell r="H43" t="str">
            <v>BARAYA</v>
          </cell>
          <cell r="I43" t="str">
            <v>SANTA MARIA</v>
          </cell>
          <cell r="J43" t="str">
            <v>TIMANA</v>
          </cell>
          <cell r="K43" t="str">
            <v>NEIVA SUR</v>
          </cell>
          <cell r="L43" t="str">
            <v>FLORENCIA</v>
          </cell>
          <cell r="M43" t="str">
            <v>GARZON</v>
          </cell>
          <cell r="N43" t="str">
            <v>TESALIA</v>
          </cell>
          <cell r="O43" t="str">
            <v>MARTIRES</v>
          </cell>
          <cell r="P43" t="str">
            <v>TOTALES</v>
          </cell>
        </row>
        <row r="44">
          <cell r="A44" t="str">
            <v>Utracrecer Adulto</v>
          </cell>
          <cell r="B44">
            <v>1</v>
          </cell>
          <cell r="C44">
            <v>0</v>
          </cell>
          <cell r="D44">
            <v>100000</v>
          </cell>
          <cell r="E44">
            <v>0</v>
          </cell>
          <cell r="F44">
            <v>0</v>
          </cell>
          <cell r="G44">
            <v>0</v>
          </cell>
          <cell r="H44">
            <v>0</v>
          </cell>
          <cell r="I44">
            <v>0</v>
          </cell>
          <cell r="J44">
            <v>0</v>
          </cell>
          <cell r="K44">
            <v>0</v>
          </cell>
          <cell r="L44">
            <v>0</v>
          </cell>
          <cell r="M44">
            <v>0</v>
          </cell>
          <cell r="N44">
            <v>0</v>
          </cell>
          <cell r="O44">
            <v>0</v>
          </cell>
          <cell r="P44">
            <v>100000</v>
          </cell>
        </row>
        <row r="45">
          <cell r="A45" t="str">
            <v>Utradiario Adulto</v>
          </cell>
          <cell r="B45">
            <v>3</v>
          </cell>
          <cell r="C45">
            <v>0</v>
          </cell>
          <cell r="D45">
            <v>20000</v>
          </cell>
          <cell r="E45">
            <v>0</v>
          </cell>
          <cell r="F45">
            <v>0</v>
          </cell>
          <cell r="G45">
            <v>0</v>
          </cell>
          <cell r="H45">
            <v>0</v>
          </cell>
          <cell r="I45">
            <v>0</v>
          </cell>
          <cell r="J45">
            <v>0</v>
          </cell>
          <cell r="K45">
            <v>0</v>
          </cell>
          <cell r="L45">
            <v>0</v>
          </cell>
          <cell r="M45">
            <v>0</v>
          </cell>
          <cell r="N45">
            <v>0</v>
          </cell>
          <cell r="O45">
            <v>0</v>
          </cell>
          <cell r="P45">
            <v>20000</v>
          </cell>
        </row>
        <row r="46">
          <cell r="A46" t="str">
            <v>TOTALES</v>
          </cell>
          <cell r="B46" t="str">
            <v>TT</v>
          </cell>
          <cell r="C46">
            <v>0</v>
          </cell>
          <cell r="D46">
            <v>120000</v>
          </cell>
          <cell r="E46">
            <v>0</v>
          </cell>
          <cell r="F46">
            <v>0</v>
          </cell>
          <cell r="G46">
            <v>0</v>
          </cell>
          <cell r="H46">
            <v>0</v>
          </cell>
          <cell r="I46">
            <v>0</v>
          </cell>
          <cell r="J46">
            <v>0</v>
          </cell>
          <cell r="K46">
            <v>0</v>
          </cell>
          <cell r="L46">
            <v>0</v>
          </cell>
          <cell r="M46">
            <v>0</v>
          </cell>
          <cell r="N46">
            <v>0</v>
          </cell>
          <cell r="O46">
            <v>0</v>
          </cell>
          <cell r="P46">
            <v>120000</v>
          </cell>
        </row>
        <row r="55">
          <cell r="A55" t="str">
            <v>PRODUCTOS</v>
          </cell>
          <cell r="B55" t="str">
            <v>COD</v>
          </cell>
          <cell r="C55" t="str">
            <v>NEIVA CENTRO</v>
          </cell>
          <cell r="D55" t="str">
            <v>PITALITO</v>
          </cell>
          <cell r="E55" t="str">
            <v>SAN AGUSTIN</v>
          </cell>
          <cell r="F55" t="str">
            <v>CAMPOALEGRE</v>
          </cell>
          <cell r="G55" t="str">
            <v>LA PLATA</v>
          </cell>
          <cell r="H55" t="str">
            <v>BARAYA</v>
          </cell>
          <cell r="I55" t="str">
            <v>SANTA MARIA</v>
          </cell>
          <cell r="J55" t="str">
            <v>TIMANA</v>
          </cell>
          <cell r="K55" t="str">
            <v>NEIVA SUR</v>
          </cell>
          <cell r="L55" t="str">
            <v>FLORENCIA</v>
          </cell>
          <cell r="M55" t="str">
            <v>GARZON</v>
          </cell>
          <cell r="N55" t="str">
            <v>TESALIA</v>
          </cell>
          <cell r="O55" t="str">
            <v>MARTIRES</v>
          </cell>
          <cell r="P55" t="str">
            <v>TOTALES</v>
          </cell>
        </row>
        <row r="56">
          <cell r="A56" t="str">
            <v>Utracrecer Adulto</v>
          </cell>
          <cell r="B56">
            <v>1</v>
          </cell>
          <cell r="C56">
            <v>-283506094</v>
          </cell>
          <cell r="D56">
            <v>-112836619</v>
          </cell>
          <cell r="E56">
            <v>-100860542</v>
          </cell>
          <cell r="F56">
            <v>-152007303</v>
          </cell>
          <cell r="G56">
            <v>-45882403</v>
          </cell>
          <cell r="H56">
            <v>-20472885</v>
          </cell>
          <cell r="I56">
            <v>-54136734</v>
          </cell>
          <cell r="J56">
            <v>-95318210</v>
          </cell>
          <cell r="K56">
            <v>-45366004</v>
          </cell>
          <cell r="L56">
            <v>-46526030</v>
          </cell>
          <cell r="M56">
            <v>-61346831</v>
          </cell>
          <cell r="N56">
            <v>-87263995</v>
          </cell>
          <cell r="O56">
            <v>-10589168</v>
          </cell>
          <cell r="P56">
            <v>-1116112818</v>
          </cell>
        </row>
        <row r="57">
          <cell r="A57" t="str">
            <v>Utracrecer Infantil</v>
          </cell>
          <cell r="B57">
            <v>2</v>
          </cell>
          <cell r="C57">
            <v>-9872000</v>
          </cell>
          <cell r="D57">
            <v>-11302960</v>
          </cell>
          <cell r="E57">
            <v>-2825000</v>
          </cell>
          <cell r="F57">
            <v>-1407320</v>
          </cell>
          <cell r="G57">
            <v>-2923000</v>
          </cell>
          <cell r="H57">
            <v>-4992000</v>
          </cell>
          <cell r="I57">
            <v>-293000</v>
          </cell>
          <cell r="J57">
            <v>-1522320</v>
          </cell>
          <cell r="K57">
            <v>-1015000</v>
          </cell>
          <cell r="L57">
            <v>-1012640</v>
          </cell>
          <cell r="M57">
            <v>-310000</v>
          </cell>
          <cell r="N57">
            <v>-225000</v>
          </cell>
          <cell r="O57">
            <v>-40000</v>
          </cell>
          <cell r="P57">
            <v>-37740240</v>
          </cell>
        </row>
        <row r="58">
          <cell r="A58" t="str">
            <v>Utradiario Adulto</v>
          </cell>
          <cell r="B58">
            <v>3</v>
          </cell>
          <cell r="C58">
            <v>-226726641</v>
          </cell>
          <cell r="D58">
            <v>-80927707</v>
          </cell>
          <cell r="E58">
            <v>-7602600</v>
          </cell>
          <cell r="F58">
            <v>-43929456</v>
          </cell>
          <cell r="G58">
            <v>-23068971</v>
          </cell>
          <cell r="H58">
            <v>-497202</v>
          </cell>
          <cell r="I58">
            <v>-37690558</v>
          </cell>
          <cell r="J58">
            <v>-17757090</v>
          </cell>
          <cell r="K58">
            <v>-26753366</v>
          </cell>
          <cell r="L58">
            <v>-20445192</v>
          </cell>
          <cell r="M58">
            <v>-7643584</v>
          </cell>
          <cell r="N58">
            <v>-23257917</v>
          </cell>
          <cell r="O58">
            <v>-16091562</v>
          </cell>
          <cell r="P58">
            <v>-532391846</v>
          </cell>
        </row>
        <row r="59">
          <cell r="A59" t="str">
            <v>Utradiario Infantil</v>
          </cell>
          <cell r="B59">
            <v>4</v>
          </cell>
          <cell r="C59">
            <v>0</v>
          </cell>
          <cell r="D59">
            <v>-6000000</v>
          </cell>
          <cell r="E59">
            <v>0</v>
          </cell>
          <cell r="F59">
            <v>-60000</v>
          </cell>
          <cell r="G59">
            <v>0</v>
          </cell>
          <cell r="H59">
            <v>0</v>
          </cell>
          <cell r="I59">
            <v>0</v>
          </cell>
          <cell r="J59">
            <v>0</v>
          </cell>
          <cell r="K59">
            <v>0</v>
          </cell>
          <cell r="L59">
            <v>0</v>
          </cell>
          <cell r="M59">
            <v>0</v>
          </cell>
          <cell r="N59">
            <v>-30000</v>
          </cell>
          <cell r="O59">
            <v>0</v>
          </cell>
          <cell r="P59">
            <v>-6090000</v>
          </cell>
        </row>
        <row r="60">
          <cell r="A60" t="str">
            <v>Utrarrenta Mensual Ad.</v>
          </cell>
          <cell r="B60">
            <v>7</v>
          </cell>
          <cell r="C60">
            <v>0</v>
          </cell>
          <cell r="D60">
            <v>0</v>
          </cell>
          <cell r="E60">
            <v>0</v>
          </cell>
          <cell r="F60">
            <v>0</v>
          </cell>
          <cell r="G60">
            <v>0</v>
          </cell>
          <cell r="H60">
            <v>0</v>
          </cell>
          <cell r="I60">
            <v>0</v>
          </cell>
          <cell r="J60">
            <v>-6000000</v>
          </cell>
          <cell r="K60">
            <v>0</v>
          </cell>
          <cell r="L60">
            <v>0</v>
          </cell>
          <cell r="M60">
            <v>0</v>
          </cell>
          <cell r="N60">
            <v>0</v>
          </cell>
          <cell r="O60">
            <v>0</v>
          </cell>
          <cell r="P60">
            <v>-6000000</v>
          </cell>
        </row>
        <row r="61">
          <cell r="A61" t="str">
            <v>Utrasocial infantil</v>
          </cell>
          <cell r="B61">
            <v>8</v>
          </cell>
          <cell r="C61">
            <v>0</v>
          </cell>
          <cell r="D61">
            <v>0</v>
          </cell>
          <cell r="E61">
            <v>0</v>
          </cell>
          <cell r="F61">
            <v>0</v>
          </cell>
          <cell r="G61">
            <v>-77935</v>
          </cell>
          <cell r="H61">
            <v>0</v>
          </cell>
          <cell r="I61">
            <v>0</v>
          </cell>
          <cell r="J61">
            <v>0</v>
          </cell>
          <cell r="K61">
            <v>0</v>
          </cell>
          <cell r="L61">
            <v>0</v>
          </cell>
          <cell r="M61">
            <v>0</v>
          </cell>
          <cell r="N61">
            <v>0</v>
          </cell>
          <cell r="O61">
            <v>-4995</v>
          </cell>
          <cell r="P61">
            <v>-82930</v>
          </cell>
        </row>
        <row r="62">
          <cell r="A62" t="str">
            <v>Utrasocial Adulto</v>
          </cell>
          <cell r="B62">
            <v>9</v>
          </cell>
          <cell r="C62">
            <v>-2029900</v>
          </cell>
          <cell r="D62">
            <v>-3368516</v>
          </cell>
          <cell r="E62">
            <v>0</v>
          </cell>
          <cell r="F62">
            <v>-735278</v>
          </cell>
          <cell r="G62">
            <v>-3806950</v>
          </cell>
          <cell r="H62">
            <v>-2485005</v>
          </cell>
          <cell r="I62">
            <v>-1044800</v>
          </cell>
          <cell r="J62">
            <v>-10000</v>
          </cell>
          <cell r="K62">
            <v>-2198626</v>
          </cell>
          <cell r="L62">
            <v>-33285</v>
          </cell>
          <cell r="M62">
            <v>-252250</v>
          </cell>
          <cell r="N62">
            <v>0</v>
          </cell>
          <cell r="O62">
            <v>0</v>
          </cell>
          <cell r="P62">
            <v>-15964610</v>
          </cell>
        </row>
        <row r="63">
          <cell r="A63" t="str">
            <v>Cuentas por pagar</v>
          </cell>
          <cell r="B63">
            <v>16</v>
          </cell>
          <cell r="C63">
            <v>-11641397</v>
          </cell>
          <cell r="D63">
            <v>-4061640</v>
          </cell>
          <cell r="E63">
            <v>0</v>
          </cell>
          <cell r="F63">
            <v>-2514</v>
          </cell>
          <cell r="G63">
            <v>-89804</v>
          </cell>
          <cell r="H63">
            <v>0</v>
          </cell>
          <cell r="I63">
            <v>-1062859</v>
          </cell>
          <cell r="J63">
            <v>-32210</v>
          </cell>
          <cell r="K63">
            <v>-262973</v>
          </cell>
          <cell r="L63">
            <v>-2529849</v>
          </cell>
          <cell r="M63">
            <v>-68320</v>
          </cell>
          <cell r="N63">
            <v>0</v>
          </cell>
          <cell r="O63">
            <v>-39525</v>
          </cell>
          <cell r="P63">
            <v>-19791091</v>
          </cell>
        </row>
        <row r="64">
          <cell r="A64" t="str">
            <v>Servirecaudos</v>
          </cell>
          <cell r="B64">
            <v>30</v>
          </cell>
          <cell r="C64">
            <v>-829835603</v>
          </cell>
          <cell r="D64">
            <v>-10927162</v>
          </cell>
          <cell r="E64">
            <v>-3335419</v>
          </cell>
          <cell r="F64">
            <v>0</v>
          </cell>
          <cell r="G64">
            <v>0</v>
          </cell>
          <cell r="H64">
            <v>-9393196</v>
          </cell>
          <cell r="I64">
            <v>-5000000</v>
          </cell>
          <cell r="J64">
            <v>-1401715</v>
          </cell>
          <cell r="K64">
            <v>0</v>
          </cell>
          <cell r="L64">
            <v>-3634533</v>
          </cell>
          <cell r="M64">
            <v>-108750</v>
          </cell>
          <cell r="N64">
            <v>0</v>
          </cell>
          <cell r="O64">
            <v>-5300000</v>
          </cell>
          <cell r="P64">
            <v>-868936378</v>
          </cell>
        </row>
        <row r="65">
          <cell r="A65" t="str">
            <v>Ingresos rec para Terceros</v>
          </cell>
          <cell r="B65">
            <v>32</v>
          </cell>
          <cell r="C65">
            <v>-1205424</v>
          </cell>
          <cell r="D65">
            <v>-557321</v>
          </cell>
          <cell r="E65">
            <v>-148070</v>
          </cell>
          <cell r="F65">
            <v>-334977</v>
          </cell>
          <cell r="G65">
            <v>-255385</v>
          </cell>
          <cell r="H65">
            <v>-136353</v>
          </cell>
          <cell r="I65">
            <v>-640676</v>
          </cell>
          <cell r="J65">
            <v>-22278</v>
          </cell>
          <cell r="K65">
            <v>-489509</v>
          </cell>
          <cell r="L65">
            <v>0</v>
          </cell>
          <cell r="M65">
            <v>0</v>
          </cell>
          <cell r="N65">
            <v>-14852</v>
          </cell>
          <cell r="O65">
            <v>-240591</v>
          </cell>
          <cell r="P65">
            <v>-4045436</v>
          </cell>
        </row>
        <row r="66">
          <cell r="A66" t="str">
            <v>Utravivienda</v>
          </cell>
          <cell r="B66">
            <v>38</v>
          </cell>
          <cell r="C66">
            <v>-4634560</v>
          </cell>
          <cell r="D66">
            <v>0</v>
          </cell>
          <cell r="E66">
            <v>0</v>
          </cell>
          <cell r="F66">
            <v>0</v>
          </cell>
          <cell r="G66">
            <v>0</v>
          </cell>
          <cell r="H66">
            <v>0</v>
          </cell>
          <cell r="I66">
            <v>0</v>
          </cell>
          <cell r="J66">
            <v>0</v>
          </cell>
          <cell r="K66">
            <v>-717031</v>
          </cell>
          <cell r="L66">
            <v>0</v>
          </cell>
          <cell r="M66">
            <v>0</v>
          </cell>
          <cell r="N66">
            <v>0</v>
          </cell>
          <cell r="O66">
            <v>0</v>
          </cell>
          <cell r="P66">
            <v>-5351591</v>
          </cell>
        </row>
        <row r="67">
          <cell r="A67" t="str">
            <v>TOTALES</v>
          </cell>
          <cell r="B67" t="str">
            <v>TT</v>
          </cell>
          <cell r="C67">
            <v>-1369451619</v>
          </cell>
          <cell r="D67">
            <v>-229981925</v>
          </cell>
          <cell r="E67">
            <v>-114771631</v>
          </cell>
          <cell r="F67">
            <v>-198476848</v>
          </cell>
          <cell r="G67">
            <v>-76104448</v>
          </cell>
          <cell r="H67">
            <v>-37976641</v>
          </cell>
          <cell r="I67">
            <v>-99868627</v>
          </cell>
          <cell r="J67">
            <v>-122063823</v>
          </cell>
          <cell r="K67">
            <v>-76802509</v>
          </cell>
          <cell r="L67">
            <v>-74181529</v>
          </cell>
          <cell r="M67">
            <v>-69729735</v>
          </cell>
          <cell r="N67">
            <v>-110791764</v>
          </cell>
          <cell r="O67">
            <v>-32305841</v>
          </cell>
          <cell r="P67">
            <v>-2612506940</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G62"/>
  <sheetViews>
    <sheetView showGridLines="0" tabSelected="1" zoomScale="130" zoomScaleNormal="130" zoomScaleSheetLayoutView="145" workbookViewId="0">
      <selection activeCell="AC2" sqref="AC2:AD2"/>
    </sheetView>
  </sheetViews>
  <sheetFormatPr baseColWidth="10" defaultRowHeight="12.75" x14ac:dyDescent="0.2"/>
  <cols>
    <col min="1" max="6" width="2.7109375" style="1" customWidth="1"/>
    <col min="7" max="7" width="4" style="1" customWidth="1"/>
    <col min="8" max="32" width="2.7109375" style="1" customWidth="1"/>
    <col min="33" max="33" width="1.42578125" style="1" customWidth="1"/>
    <col min="34" max="16384" width="11.42578125" style="1"/>
  </cols>
  <sheetData>
    <row r="1" spans="1:33" ht="16.5" customHeight="1" x14ac:dyDescent="0.2">
      <c r="A1" s="190"/>
      <c r="B1" s="191"/>
      <c r="C1" s="191"/>
      <c r="D1" s="191"/>
      <c r="E1" s="191"/>
      <c r="F1" s="191"/>
      <c r="G1" s="191"/>
      <c r="H1" s="191"/>
      <c r="I1" s="191"/>
      <c r="J1" s="192"/>
      <c r="K1" s="208" t="s">
        <v>94</v>
      </c>
      <c r="L1" s="209"/>
      <c r="M1" s="209"/>
      <c r="N1" s="209"/>
      <c r="O1" s="209"/>
      <c r="P1" s="209"/>
      <c r="Q1" s="209"/>
      <c r="R1" s="209"/>
      <c r="S1" s="209"/>
      <c r="T1" s="209"/>
      <c r="U1" s="209"/>
      <c r="V1" s="209"/>
      <c r="W1" s="209"/>
      <c r="X1" s="209"/>
      <c r="Y1" s="209"/>
      <c r="Z1" s="209"/>
      <c r="AA1" s="209"/>
      <c r="AB1" s="210"/>
      <c r="AC1" s="199" t="s">
        <v>105</v>
      </c>
      <c r="AD1" s="200"/>
      <c r="AE1" s="200"/>
      <c r="AF1" s="201"/>
    </row>
    <row r="2" spans="1:33" ht="12.75" customHeight="1" x14ac:dyDescent="0.2">
      <c r="A2" s="193"/>
      <c r="B2" s="194"/>
      <c r="C2" s="194"/>
      <c r="D2" s="194"/>
      <c r="E2" s="194"/>
      <c r="F2" s="194"/>
      <c r="G2" s="194"/>
      <c r="H2" s="194"/>
      <c r="I2" s="194"/>
      <c r="J2" s="195"/>
      <c r="K2" s="211"/>
      <c r="L2" s="212"/>
      <c r="M2" s="212"/>
      <c r="N2" s="212"/>
      <c r="O2" s="212"/>
      <c r="P2" s="212"/>
      <c r="Q2" s="212"/>
      <c r="R2" s="212"/>
      <c r="S2" s="212"/>
      <c r="T2" s="212"/>
      <c r="U2" s="212"/>
      <c r="V2" s="212"/>
      <c r="W2" s="212"/>
      <c r="X2" s="212"/>
      <c r="Y2" s="212"/>
      <c r="Z2" s="212"/>
      <c r="AA2" s="212"/>
      <c r="AB2" s="213"/>
      <c r="AC2" s="202" t="s">
        <v>92</v>
      </c>
      <c r="AD2" s="202"/>
      <c r="AE2" s="203">
        <v>1</v>
      </c>
      <c r="AF2" s="203"/>
    </row>
    <row r="3" spans="1:33" ht="12.75" customHeight="1" x14ac:dyDescent="0.2">
      <c r="A3" s="196"/>
      <c r="B3" s="197"/>
      <c r="C3" s="197"/>
      <c r="D3" s="197"/>
      <c r="E3" s="197"/>
      <c r="F3" s="197"/>
      <c r="G3" s="197"/>
      <c r="H3" s="197"/>
      <c r="I3" s="197"/>
      <c r="J3" s="198"/>
      <c r="K3" s="214"/>
      <c r="L3" s="215"/>
      <c r="M3" s="215"/>
      <c r="N3" s="215"/>
      <c r="O3" s="215"/>
      <c r="P3" s="215"/>
      <c r="Q3" s="215"/>
      <c r="R3" s="215"/>
      <c r="S3" s="215"/>
      <c r="T3" s="215"/>
      <c r="U3" s="215"/>
      <c r="V3" s="215"/>
      <c r="W3" s="215"/>
      <c r="X3" s="215"/>
      <c r="Y3" s="215"/>
      <c r="Z3" s="215"/>
      <c r="AA3" s="215"/>
      <c r="AB3" s="216"/>
      <c r="AC3" s="204" t="s">
        <v>93</v>
      </c>
      <c r="AD3" s="205"/>
      <c r="AE3" s="206">
        <v>43405</v>
      </c>
      <c r="AF3" s="207"/>
    </row>
    <row r="4" spans="1:33" ht="3.75" customHeight="1" x14ac:dyDescent="0.2">
      <c r="A4" s="66"/>
      <c r="B4" s="66"/>
      <c r="C4" s="66"/>
      <c r="D4" s="66"/>
      <c r="E4" s="66"/>
      <c r="F4" s="66"/>
      <c r="G4" s="66"/>
      <c r="H4" s="66"/>
      <c r="I4" s="66"/>
      <c r="J4" s="66"/>
      <c r="K4" s="67"/>
      <c r="L4" s="67"/>
      <c r="M4" s="67"/>
      <c r="N4" s="67"/>
      <c r="O4" s="67"/>
      <c r="P4" s="67"/>
      <c r="Q4" s="67"/>
      <c r="R4" s="67"/>
      <c r="S4" s="67"/>
      <c r="T4" s="67"/>
      <c r="U4" s="67"/>
      <c r="V4" s="67"/>
      <c r="W4" s="67"/>
      <c r="X4" s="67"/>
      <c r="Y4" s="67"/>
      <c r="Z4" s="67"/>
      <c r="AA4" s="67"/>
      <c r="AB4" s="67"/>
      <c r="AC4" s="68"/>
      <c r="AD4" s="68"/>
      <c r="AE4" s="69"/>
      <c r="AF4" s="69"/>
      <c r="AG4" s="2"/>
    </row>
    <row r="5" spans="1:33" ht="12.75" customHeight="1" x14ac:dyDescent="0.2">
      <c r="A5" s="225" t="s">
        <v>103</v>
      </c>
      <c r="B5" s="225"/>
      <c r="C5" s="225"/>
      <c r="D5" s="226"/>
      <c r="E5" s="226"/>
      <c r="F5" s="226"/>
      <c r="G5" s="226"/>
      <c r="H5" s="226"/>
      <c r="I5" s="226"/>
      <c r="Q5" s="67"/>
      <c r="R5" s="67"/>
      <c r="S5" s="227" t="s">
        <v>104</v>
      </c>
      <c r="T5" s="227"/>
      <c r="U5" s="227"/>
      <c r="V5" s="226"/>
      <c r="W5" s="226"/>
      <c r="X5" s="226"/>
      <c r="Y5" s="226"/>
      <c r="Z5" s="226"/>
      <c r="AA5" s="226"/>
      <c r="AB5" s="226"/>
      <c r="AC5" s="68"/>
      <c r="AD5" s="68"/>
      <c r="AE5" s="69"/>
      <c r="AF5" s="69"/>
      <c r="AG5" s="2"/>
    </row>
    <row r="6" spans="1:33" ht="6"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1:33" x14ac:dyDescent="0.2">
      <c r="A7" s="2" t="s">
        <v>95</v>
      </c>
      <c r="B7" s="2"/>
      <c r="C7" s="2"/>
      <c r="D7" s="2"/>
      <c r="E7" s="2"/>
      <c r="F7" s="226"/>
      <c r="G7" s="226"/>
      <c r="H7" s="226"/>
      <c r="I7" s="226"/>
      <c r="J7" s="226"/>
      <c r="K7" s="226"/>
      <c r="L7" s="226"/>
      <c r="M7" s="226"/>
      <c r="N7" s="226"/>
      <c r="O7" s="226"/>
      <c r="P7" s="226"/>
      <c r="Q7" s="226"/>
      <c r="R7" s="226"/>
      <c r="S7" s="229" t="s">
        <v>96</v>
      </c>
      <c r="T7" s="229"/>
      <c r="U7" s="229"/>
      <c r="V7" s="229"/>
      <c r="W7" s="229"/>
      <c r="X7" s="229"/>
      <c r="Y7" s="229"/>
      <c r="Z7" s="229"/>
      <c r="AA7" s="229"/>
      <c r="AB7" s="229"/>
      <c r="AC7" s="229"/>
      <c r="AD7" s="229"/>
      <c r="AE7" s="229"/>
      <c r="AF7" s="229"/>
      <c r="AG7" s="2"/>
    </row>
    <row r="8" spans="1:33" x14ac:dyDescent="0.2">
      <c r="A8" s="230"/>
      <c r="B8" s="230"/>
      <c r="C8" s="230"/>
      <c r="D8" s="230"/>
      <c r="E8" s="230"/>
      <c r="F8" s="230"/>
      <c r="G8" s="228" t="s">
        <v>97</v>
      </c>
      <c r="H8" s="228"/>
      <c r="I8" s="228"/>
      <c r="J8" s="228"/>
      <c r="K8" s="228"/>
      <c r="L8" s="228"/>
      <c r="M8" s="228"/>
      <c r="N8" s="228"/>
      <c r="O8" s="228"/>
      <c r="P8" s="228"/>
      <c r="Q8" s="228"/>
      <c r="R8" s="228"/>
      <c r="S8" s="228"/>
      <c r="T8" s="228"/>
      <c r="U8" s="228"/>
      <c r="V8" s="228"/>
      <c r="W8" s="228"/>
      <c r="X8" s="228"/>
      <c r="Y8" s="228"/>
      <c r="Z8" s="228"/>
      <c r="AA8" s="228"/>
      <c r="AB8" s="228"/>
      <c r="AC8" s="228"/>
      <c r="AD8" s="228"/>
      <c r="AE8" s="228"/>
      <c r="AF8" s="228"/>
      <c r="AG8" s="2"/>
    </row>
    <row r="9" spans="1:33" ht="13.5" thickBot="1" x14ac:dyDescent="0.25">
      <c r="A9" s="63"/>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2"/>
    </row>
    <row r="10" spans="1:33" ht="16.5" customHeight="1" thickBot="1" x14ac:dyDescent="0.25">
      <c r="A10" s="130" t="s">
        <v>0</v>
      </c>
      <c r="B10" s="131"/>
      <c r="C10" s="131"/>
      <c r="D10" s="131"/>
      <c r="E10" s="131"/>
      <c r="F10" s="131"/>
      <c r="G10" s="132"/>
      <c r="H10" s="134" t="s">
        <v>8</v>
      </c>
      <c r="I10" s="131"/>
      <c r="J10" s="131"/>
      <c r="K10" s="131"/>
      <c r="L10" s="131"/>
      <c r="M10" s="131" t="s">
        <v>12</v>
      </c>
      <c r="N10" s="131"/>
      <c r="O10" s="131"/>
      <c r="P10" s="131"/>
      <c r="Q10" s="131"/>
      <c r="R10" s="131" t="s">
        <v>14</v>
      </c>
      <c r="S10" s="131"/>
      <c r="T10" s="131"/>
      <c r="U10" s="131"/>
      <c r="V10" s="131"/>
      <c r="W10" s="131" t="s">
        <v>13</v>
      </c>
      <c r="X10" s="131"/>
      <c r="Y10" s="131"/>
      <c r="Z10" s="131"/>
      <c r="AA10" s="131"/>
      <c r="AB10" s="131" t="s">
        <v>15</v>
      </c>
      <c r="AC10" s="131"/>
      <c r="AD10" s="131"/>
      <c r="AE10" s="131"/>
      <c r="AF10" s="133"/>
      <c r="AG10" s="2"/>
    </row>
    <row r="11" spans="1:33" x14ac:dyDescent="0.2">
      <c r="A11" s="135" t="s">
        <v>2</v>
      </c>
      <c r="B11" s="136"/>
      <c r="C11" s="136"/>
      <c r="D11" s="136"/>
      <c r="E11" s="136"/>
      <c r="F11" s="136"/>
      <c r="G11" s="137"/>
      <c r="H11" s="124"/>
      <c r="I11" s="125"/>
      <c r="J11" s="125"/>
      <c r="K11" s="125"/>
      <c r="L11" s="126"/>
      <c r="M11" s="124"/>
      <c r="N11" s="125"/>
      <c r="O11" s="125"/>
      <c r="P11" s="125"/>
      <c r="Q11" s="126"/>
      <c r="R11" s="124"/>
      <c r="S11" s="125"/>
      <c r="T11" s="125"/>
      <c r="U11" s="125"/>
      <c r="V11" s="126"/>
      <c r="W11" s="124"/>
      <c r="X11" s="125"/>
      <c r="Y11" s="125"/>
      <c r="Z11" s="125"/>
      <c r="AA11" s="126"/>
      <c r="AB11" s="124"/>
      <c r="AC11" s="125"/>
      <c r="AD11" s="125"/>
      <c r="AE11" s="125"/>
      <c r="AF11" s="126"/>
      <c r="AG11" s="2"/>
    </row>
    <row r="12" spans="1:33" x14ac:dyDescent="0.2">
      <c r="A12" s="82" t="s">
        <v>3</v>
      </c>
      <c r="B12" s="83"/>
      <c r="C12" s="83"/>
      <c r="D12" s="83"/>
      <c r="E12" s="83"/>
      <c r="F12" s="83"/>
      <c r="G12" s="84"/>
      <c r="H12" s="127"/>
      <c r="I12" s="128"/>
      <c r="J12" s="128"/>
      <c r="K12" s="128"/>
      <c r="L12" s="129"/>
      <c r="M12" s="127"/>
      <c r="N12" s="128"/>
      <c r="O12" s="128"/>
      <c r="P12" s="128"/>
      <c r="Q12" s="129"/>
      <c r="R12" s="127"/>
      <c r="S12" s="128"/>
      <c r="T12" s="128"/>
      <c r="U12" s="128"/>
      <c r="V12" s="129"/>
      <c r="W12" s="127"/>
      <c r="X12" s="128"/>
      <c r="Y12" s="128"/>
      <c r="Z12" s="128"/>
      <c r="AA12" s="129"/>
      <c r="AB12" s="127"/>
      <c r="AC12" s="128"/>
      <c r="AD12" s="128"/>
      <c r="AE12" s="128"/>
      <c r="AF12" s="129"/>
      <c r="AG12" s="2"/>
    </row>
    <row r="13" spans="1:33" x14ac:dyDescent="0.2">
      <c r="A13" s="82" t="s">
        <v>1</v>
      </c>
      <c r="B13" s="83"/>
      <c r="C13" s="83"/>
      <c r="D13" s="83"/>
      <c r="E13" s="83"/>
      <c r="F13" s="83"/>
      <c r="G13" s="84"/>
      <c r="H13" s="74"/>
      <c r="I13" s="75"/>
      <c r="J13" s="75"/>
      <c r="K13" s="75"/>
      <c r="L13" s="76"/>
      <c r="M13" s="74"/>
      <c r="N13" s="75"/>
      <c r="O13" s="75"/>
      <c r="P13" s="75"/>
      <c r="Q13" s="76"/>
      <c r="R13" s="74"/>
      <c r="S13" s="75"/>
      <c r="T13" s="75"/>
      <c r="U13" s="75"/>
      <c r="V13" s="76"/>
      <c r="W13" s="74"/>
      <c r="X13" s="75"/>
      <c r="Y13" s="75"/>
      <c r="Z13" s="75"/>
      <c r="AA13" s="76"/>
      <c r="AB13" s="74"/>
      <c r="AC13" s="75"/>
      <c r="AD13" s="75"/>
      <c r="AE13" s="75"/>
      <c r="AF13" s="76"/>
      <c r="AG13" s="2"/>
    </row>
    <row r="14" spans="1:33" x14ac:dyDescent="0.2">
      <c r="A14" s="82" t="s">
        <v>10</v>
      </c>
      <c r="B14" s="83"/>
      <c r="C14" s="83"/>
      <c r="D14" s="83"/>
      <c r="E14" s="83"/>
      <c r="F14" s="83"/>
      <c r="G14" s="84"/>
      <c r="H14" s="71"/>
      <c r="I14" s="72"/>
      <c r="J14" s="72"/>
      <c r="K14" s="72"/>
      <c r="L14" s="73"/>
      <c r="M14" s="71"/>
      <c r="N14" s="72"/>
      <c r="O14" s="72"/>
      <c r="P14" s="72"/>
      <c r="Q14" s="73"/>
      <c r="R14" s="71"/>
      <c r="S14" s="72"/>
      <c r="T14" s="72"/>
      <c r="U14" s="72"/>
      <c r="V14" s="73"/>
      <c r="W14" s="71"/>
      <c r="X14" s="72"/>
      <c r="Y14" s="72"/>
      <c r="Z14" s="72"/>
      <c r="AA14" s="73"/>
      <c r="AB14" s="71"/>
      <c r="AC14" s="72"/>
      <c r="AD14" s="72"/>
      <c r="AE14" s="72"/>
      <c r="AF14" s="73"/>
      <c r="AG14" s="2"/>
    </row>
    <row r="15" spans="1:33" x14ac:dyDescent="0.2">
      <c r="A15" s="82" t="s">
        <v>21</v>
      </c>
      <c r="B15" s="83"/>
      <c r="C15" s="83"/>
      <c r="D15" s="83"/>
      <c r="E15" s="83"/>
      <c r="F15" s="83"/>
      <c r="G15" s="84"/>
      <c r="H15" s="71"/>
      <c r="I15" s="72"/>
      <c r="J15" s="72"/>
      <c r="K15" s="72"/>
      <c r="L15" s="73"/>
      <c r="M15" s="71"/>
      <c r="N15" s="72"/>
      <c r="O15" s="72"/>
      <c r="P15" s="72"/>
      <c r="Q15" s="73"/>
      <c r="R15" s="71"/>
      <c r="S15" s="72"/>
      <c r="T15" s="72"/>
      <c r="U15" s="72"/>
      <c r="V15" s="73"/>
      <c r="W15" s="71"/>
      <c r="X15" s="72"/>
      <c r="Y15" s="72"/>
      <c r="Z15" s="72"/>
      <c r="AA15" s="73"/>
      <c r="AB15" s="71"/>
      <c r="AC15" s="72"/>
      <c r="AD15" s="72"/>
      <c r="AE15" s="72"/>
      <c r="AF15" s="73"/>
      <c r="AG15" s="2"/>
    </row>
    <row r="16" spans="1:33" x14ac:dyDescent="0.2">
      <c r="A16" s="82" t="s">
        <v>43</v>
      </c>
      <c r="B16" s="83"/>
      <c r="C16" s="83"/>
      <c r="D16" s="83"/>
      <c r="E16" s="83"/>
      <c r="F16" s="83"/>
      <c r="G16" s="84"/>
      <c r="H16" s="85"/>
      <c r="I16" s="86"/>
      <c r="J16" s="86"/>
      <c r="K16" s="86"/>
      <c r="L16" s="87"/>
      <c r="M16" s="85"/>
      <c r="N16" s="86"/>
      <c r="O16" s="86"/>
      <c r="P16" s="86"/>
      <c r="Q16" s="87"/>
      <c r="R16" s="85"/>
      <c r="S16" s="86"/>
      <c r="T16" s="86"/>
      <c r="U16" s="86"/>
      <c r="V16" s="87"/>
      <c r="W16" s="85"/>
      <c r="X16" s="86"/>
      <c r="Y16" s="86"/>
      <c r="Z16" s="86"/>
      <c r="AA16" s="87"/>
      <c r="AB16" s="85"/>
      <c r="AC16" s="86"/>
      <c r="AD16" s="86"/>
      <c r="AE16" s="86"/>
      <c r="AF16" s="87"/>
      <c r="AG16" s="2"/>
    </row>
    <row r="17" spans="1:33" x14ac:dyDescent="0.2">
      <c r="A17" s="82" t="s">
        <v>4</v>
      </c>
      <c r="B17" s="83"/>
      <c r="C17" s="83"/>
      <c r="D17" s="83"/>
      <c r="E17" s="83"/>
      <c r="F17" s="83"/>
      <c r="G17" s="84"/>
      <c r="H17" s="121">
        <f>IF(H16="",0,ROUND(EFFECT(H16,VLOOKUP(H15,PARAM!$A$1:$D$11,4,0)),6))</f>
        <v>0</v>
      </c>
      <c r="I17" s="122"/>
      <c r="J17" s="122"/>
      <c r="K17" s="122"/>
      <c r="L17" s="123"/>
      <c r="M17" s="96">
        <f>IF(M16="",0,EFFECT(M16,VLOOKUP(M15,PARAM!$A$1:$D$11,4,0)))</f>
        <v>0</v>
      </c>
      <c r="N17" s="96"/>
      <c r="O17" s="96"/>
      <c r="P17" s="96"/>
      <c r="Q17" s="96"/>
      <c r="R17" s="96">
        <f>IF(R16="",0,EFFECT(R16,VLOOKUP(R15,PARAM!$A$1:$D$11,4,0)))</f>
        <v>0</v>
      </c>
      <c r="S17" s="96"/>
      <c r="T17" s="96"/>
      <c r="U17" s="96"/>
      <c r="V17" s="96"/>
      <c r="W17" s="96">
        <f>IF(W16="",0,EFFECT(W16,VLOOKUP(W15,PARAM!$A$1:$D$11,4,0)))</f>
        <v>0</v>
      </c>
      <c r="X17" s="96"/>
      <c r="Y17" s="96"/>
      <c r="Z17" s="96"/>
      <c r="AA17" s="96"/>
      <c r="AB17" s="96">
        <f>IF(AB16="",0,EFFECT(AB16,VLOOKUP(AB15,PARAM!$A$1:$D$11,4,0)))</f>
        <v>0</v>
      </c>
      <c r="AC17" s="96"/>
      <c r="AD17" s="96"/>
      <c r="AE17" s="96"/>
      <c r="AF17" s="97"/>
      <c r="AG17" s="2"/>
    </row>
    <row r="18" spans="1:33" x14ac:dyDescent="0.2">
      <c r="A18" s="82" t="s">
        <v>42</v>
      </c>
      <c r="B18" s="83"/>
      <c r="C18" s="83"/>
      <c r="D18" s="83"/>
      <c r="E18" s="83"/>
      <c r="F18" s="83"/>
      <c r="G18" s="84"/>
      <c r="H18" s="121" t="str">
        <f>IF(H16="","",H16/VLOOKUP(H15,PARAM!$A$1:$D$11,4,0))</f>
        <v/>
      </c>
      <c r="I18" s="122"/>
      <c r="J18" s="122"/>
      <c r="K18" s="122"/>
      <c r="L18" s="123"/>
      <c r="M18" s="96" t="str">
        <f>IF(M16="","",M16/VLOOKUP(M15,PARAM!$A$1:$D$11,4,0))</f>
        <v/>
      </c>
      <c r="N18" s="96"/>
      <c r="O18" s="96"/>
      <c r="P18" s="96"/>
      <c r="Q18" s="96"/>
      <c r="R18" s="96" t="str">
        <f>IF(R16="","",R16/VLOOKUP(R15,PARAM!$A$1:$D$11,4,0))</f>
        <v/>
      </c>
      <c r="S18" s="96"/>
      <c r="T18" s="96"/>
      <c r="U18" s="96"/>
      <c r="V18" s="96"/>
      <c r="W18" s="96" t="str">
        <f>IF(W16="","",W16/VLOOKUP(W15,PARAM!$A$1:$D$11,4,0))</f>
        <v/>
      </c>
      <c r="X18" s="96"/>
      <c r="Y18" s="96"/>
      <c r="Z18" s="96"/>
      <c r="AA18" s="96"/>
      <c r="AB18" s="96" t="str">
        <f>IF(AB16="","",AB16/VLOOKUP(AB15,PARAM!$A$1:$D$11,4,0))</f>
        <v/>
      </c>
      <c r="AC18" s="96"/>
      <c r="AD18" s="96"/>
      <c r="AE18" s="96"/>
      <c r="AF18" s="97"/>
      <c r="AG18" s="2"/>
    </row>
    <row r="19" spans="1:33" x14ac:dyDescent="0.2">
      <c r="A19" s="82" t="s">
        <v>7</v>
      </c>
      <c r="B19" s="83"/>
      <c r="C19" s="83"/>
      <c r="D19" s="83"/>
      <c r="E19" s="83"/>
      <c r="F19" s="83"/>
      <c r="G19" s="84"/>
      <c r="H19" s="71"/>
      <c r="I19" s="72"/>
      <c r="J19" s="72"/>
      <c r="K19" s="72"/>
      <c r="L19" s="73"/>
      <c r="M19" s="71"/>
      <c r="N19" s="72"/>
      <c r="O19" s="72"/>
      <c r="P19" s="72"/>
      <c r="Q19" s="73"/>
      <c r="R19" s="71"/>
      <c r="S19" s="72"/>
      <c r="T19" s="72"/>
      <c r="U19" s="72"/>
      <c r="V19" s="73"/>
      <c r="W19" s="71"/>
      <c r="X19" s="72"/>
      <c r="Y19" s="72"/>
      <c r="Z19" s="72"/>
      <c r="AA19" s="73"/>
      <c r="AB19" s="71"/>
      <c r="AC19" s="72"/>
      <c r="AD19" s="72"/>
      <c r="AE19" s="72"/>
      <c r="AF19" s="73"/>
      <c r="AG19" s="2"/>
    </row>
    <row r="20" spans="1:33" x14ac:dyDescent="0.2">
      <c r="A20" s="82" t="s">
        <v>26</v>
      </c>
      <c r="B20" s="83"/>
      <c r="C20" s="83"/>
      <c r="D20" s="83"/>
      <c r="E20" s="83"/>
      <c r="F20" s="83"/>
      <c r="G20" s="84"/>
      <c r="H20" s="71"/>
      <c r="I20" s="72"/>
      <c r="J20" s="72"/>
      <c r="K20" s="72"/>
      <c r="L20" s="73"/>
      <c r="M20" s="71"/>
      <c r="N20" s="72"/>
      <c r="O20" s="72"/>
      <c r="P20" s="72"/>
      <c r="Q20" s="73"/>
      <c r="R20" s="71"/>
      <c r="S20" s="72"/>
      <c r="T20" s="72"/>
      <c r="U20" s="72"/>
      <c r="V20" s="73"/>
      <c r="W20" s="71"/>
      <c r="X20" s="72"/>
      <c r="Y20" s="72"/>
      <c r="Z20" s="72"/>
      <c r="AA20" s="73"/>
      <c r="AB20" s="71"/>
      <c r="AC20" s="72"/>
      <c r="AD20" s="72"/>
      <c r="AE20" s="72"/>
      <c r="AF20" s="73"/>
      <c r="AG20" s="2"/>
    </row>
    <row r="21" spans="1:33" x14ac:dyDescent="0.2">
      <c r="A21" s="82" t="s">
        <v>27</v>
      </c>
      <c r="B21" s="83"/>
      <c r="C21" s="83"/>
      <c r="D21" s="83"/>
      <c r="E21" s="83"/>
      <c r="F21" s="83"/>
      <c r="G21" s="84"/>
      <c r="H21" s="139" t="str">
        <f>IF(OR(H14="",H14=0),"",H20/VLOOKUP(H15,PARAM!$A$1:$D$11,2,0))</f>
        <v/>
      </c>
      <c r="I21" s="140"/>
      <c r="J21" s="140"/>
      <c r="K21" s="140"/>
      <c r="L21" s="141"/>
      <c r="M21" s="98" t="str">
        <f>IF(OR(M14="",M14=0),"",M20/VLOOKUP(M15,PARAM!$A$1:$D$11,2,0))</f>
        <v/>
      </c>
      <c r="N21" s="98"/>
      <c r="O21" s="98"/>
      <c r="P21" s="98"/>
      <c r="Q21" s="98"/>
      <c r="R21" s="98" t="str">
        <f>IF(OR(R14="",R14=0),"",R20/VLOOKUP(R15,PARAM!$A$1:$D$11,2,0))</f>
        <v/>
      </c>
      <c r="S21" s="98"/>
      <c r="T21" s="98"/>
      <c r="U21" s="98"/>
      <c r="V21" s="98"/>
      <c r="W21" s="98" t="str">
        <f>IF(OR(W14="",W14=0),"",W20/VLOOKUP(W15,PARAM!$A$1:$D$11,2,0))</f>
        <v/>
      </c>
      <c r="X21" s="98"/>
      <c r="Y21" s="98"/>
      <c r="Z21" s="98"/>
      <c r="AA21" s="98"/>
      <c r="AB21" s="98" t="str">
        <f>IF(OR(AB14="",AB14=0),"",AB20/VLOOKUP(AB15,PARAM!$A$1:$D$11,2,0))</f>
        <v/>
      </c>
      <c r="AC21" s="98"/>
      <c r="AD21" s="98"/>
      <c r="AE21" s="98"/>
      <c r="AF21" s="99"/>
      <c r="AG21" s="2"/>
    </row>
    <row r="22" spans="1:33" x14ac:dyDescent="0.2">
      <c r="A22" s="82" t="s">
        <v>24</v>
      </c>
      <c r="B22" s="83"/>
      <c r="C22" s="83"/>
      <c r="D22" s="83"/>
      <c r="E22" s="83"/>
      <c r="F22" s="83"/>
      <c r="G22" s="84"/>
      <c r="H22" s="74"/>
      <c r="I22" s="75"/>
      <c r="J22" s="75"/>
      <c r="K22" s="75"/>
      <c r="L22" s="76"/>
      <c r="M22" s="74"/>
      <c r="N22" s="75"/>
      <c r="O22" s="75"/>
      <c r="P22" s="75"/>
      <c r="Q22" s="76"/>
      <c r="R22" s="74"/>
      <c r="S22" s="75"/>
      <c r="T22" s="75"/>
      <c r="U22" s="75"/>
      <c r="V22" s="76"/>
      <c r="W22" s="74"/>
      <c r="X22" s="75"/>
      <c r="Y22" s="75"/>
      <c r="Z22" s="75"/>
      <c r="AA22" s="76"/>
      <c r="AB22" s="74"/>
      <c r="AC22" s="75"/>
      <c r="AD22" s="75"/>
      <c r="AE22" s="75"/>
      <c r="AF22" s="76"/>
      <c r="AG22" s="2"/>
    </row>
    <row r="23" spans="1:33" x14ac:dyDescent="0.2">
      <c r="A23" s="82" t="s">
        <v>25</v>
      </c>
      <c r="B23" s="83"/>
      <c r="C23" s="83"/>
      <c r="D23" s="83"/>
      <c r="E23" s="83"/>
      <c r="F23" s="83"/>
      <c r="G23" s="84"/>
      <c r="H23" s="139" t="str">
        <f>IF(OR(H14="",H14=0),"",H21-H22)</f>
        <v/>
      </c>
      <c r="I23" s="147"/>
      <c r="J23" s="147"/>
      <c r="K23" s="147"/>
      <c r="L23" s="148"/>
      <c r="M23" s="98" t="str">
        <f t="shared" ref="M23" si="0">IF(OR(M14="",M14=0),"",M21-M22)</f>
        <v/>
      </c>
      <c r="N23" s="142"/>
      <c r="O23" s="142"/>
      <c r="P23" s="142"/>
      <c r="Q23" s="142"/>
      <c r="R23" s="98" t="str">
        <f t="shared" ref="R23" si="1">IF(OR(R14="",R14=0),"",R21-R22)</f>
        <v/>
      </c>
      <c r="S23" s="142"/>
      <c r="T23" s="142"/>
      <c r="U23" s="142"/>
      <c r="V23" s="142"/>
      <c r="W23" s="98" t="str">
        <f t="shared" ref="W23" si="2">IF(OR(W14="",W14=0),"",W21-W22)</f>
        <v/>
      </c>
      <c r="X23" s="142"/>
      <c r="Y23" s="142"/>
      <c r="Z23" s="142"/>
      <c r="AA23" s="142"/>
      <c r="AB23" s="98" t="str">
        <f t="shared" ref="AB23" si="3">IF(OR(AB14="",AB14=0),"",AB21-AB22)</f>
        <v/>
      </c>
      <c r="AC23" s="142"/>
      <c r="AD23" s="142"/>
      <c r="AE23" s="142"/>
      <c r="AF23" s="143"/>
      <c r="AG23" s="2"/>
    </row>
    <row r="24" spans="1:33" x14ac:dyDescent="0.2">
      <c r="A24" s="82" t="s">
        <v>9</v>
      </c>
      <c r="B24" s="83"/>
      <c r="C24" s="83"/>
      <c r="D24" s="83"/>
      <c r="E24" s="83"/>
      <c r="F24" s="83"/>
      <c r="G24" s="84"/>
      <c r="H24" s="74"/>
      <c r="I24" s="75"/>
      <c r="J24" s="75"/>
      <c r="K24" s="75"/>
      <c r="L24" s="76"/>
      <c r="M24" s="77"/>
      <c r="N24" s="77"/>
      <c r="O24" s="77"/>
      <c r="P24" s="77"/>
      <c r="Q24" s="77"/>
      <c r="R24" s="77"/>
      <c r="S24" s="77"/>
      <c r="T24" s="77"/>
      <c r="U24" s="77"/>
      <c r="V24" s="77"/>
      <c r="W24" s="77"/>
      <c r="X24" s="77"/>
      <c r="Y24" s="77"/>
      <c r="Z24" s="77"/>
      <c r="AA24" s="77"/>
      <c r="AB24" s="77"/>
      <c r="AC24" s="77"/>
      <c r="AD24" s="77"/>
      <c r="AE24" s="77"/>
      <c r="AF24" s="78"/>
      <c r="AG24" s="2"/>
    </row>
    <row r="25" spans="1:33" x14ac:dyDescent="0.2">
      <c r="A25" s="82" t="s">
        <v>5</v>
      </c>
      <c r="B25" s="83"/>
      <c r="C25" s="83"/>
      <c r="D25" s="83"/>
      <c r="E25" s="83"/>
      <c r="F25" s="83"/>
      <c r="G25" s="84"/>
      <c r="H25" s="74"/>
      <c r="I25" s="75"/>
      <c r="J25" s="75"/>
      <c r="K25" s="75"/>
      <c r="L25" s="76"/>
      <c r="M25" s="77"/>
      <c r="N25" s="77"/>
      <c r="O25" s="77"/>
      <c r="P25" s="77"/>
      <c r="Q25" s="77"/>
      <c r="R25" s="77"/>
      <c r="S25" s="77"/>
      <c r="T25" s="77"/>
      <c r="U25" s="77"/>
      <c r="V25" s="77"/>
      <c r="W25" s="77"/>
      <c r="X25" s="77"/>
      <c r="Y25" s="77"/>
      <c r="Z25" s="77"/>
      <c r="AA25" s="77"/>
      <c r="AB25" s="77"/>
      <c r="AC25" s="77"/>
      <c r="AD25" s="77"/>
      <c r="AE25" s="77"/>
      <c r="AF25" s="78"/>
      <c r="AG25" s="2"/>
    </row>
    <row r="26" spans="1:33" x14ac:dyDescent="0.2">
      <c r="A26" s="82" t="s">
        <v>45</v>
      </c>
      <c r="B26" s="83"/>
      <c r="C26" s="83"/>
      <c r="D26" s="83"/>
      <c r="E26" s="83"/>
      <c r="F26" s="83"/>
      <c r="G26" s="84"/>
      <c r="H26" s="74"/>
      <c r="I26" s="75"/>
      <c r="J26" s="76"/>
      <c r="K26" s="149"/>
      <c r="L26" s="76"/>
      <c r="M26" s="77"/>
      <c r="N26" s="77"/>
      <c r="O26" s="77"/>
      <c r="P26" s="77"/>
      <c r="Q26" s="77"/>
      <c r="R26" s="77"/>
      <c r="S26" s="77"/>
      <c r="T26" s="77"/>
      <c r="U26" s="77"/>
      <c r="V26" s="77"/>
      <c r="W26" s="77"/>
      <c r="X26" s="77"/>
      <c r="Y26" s="77"/>
      <c r="Z26" s="77"/>
      <c r="AA26" s="77"/>
      <c r="AB26" s="77"/>
      <c r="AC26" s="77"/>
      <c r="AD26" s="77"/>
      <c r="AE26" s="77"/>
      <c r="AF26" s="78"/>
      <c r="AG26" s="2"/>
    </row>
    <row r="27" spans="1:33" x14ac:dyDescent="0.2">
      <c r="A27" s="173" t="s">
        <v>89</v>
      </c>
      <c r="B27" s="174"/>
      <c r="C27" s="174"/>
      <c r="D27" s="174"/>
      <c r="E27" s="174"/>
      <c r="F27" s="174"/>
      <c r="G27" s="237"/>
      <c r="H27" s="238"/>
      <c r="I27" s="239"/>
      <c r="J27" s="239"/>
      <c r="K27" s="239"/>
      <c r="L27" s="240"/>
      <c r="M27" s="80"/>
      <c r="N27" s="80"/>
      <c r="O27" s="80"/>
      <c r="P27" s="80"/>
      <c r="Q27" s="80"/>
      <c r="R27" s="80"/>
      <c r="S27" s="80"/>
      <c r="T27" s="80"/>
      <c r="U27" s="80"/>
      <c r="V27" s="80"/>
      <c r="W27" s="80"/>
      <c r="X27" s="80"/>
      <c r="Y27" s="80"/>
      <c r="Z27" s="80"/>
      <c r="AA27" s="80"/>
      <c r="AB27" s="80"/>
      <c r="AC27" s="80"/>
      <c r="AD27" s="80"/>
      <c r="AE27" s="80"/>
      <c r="AF27" s="81"/>
      <c r="AG27" s="2"/>
    </row>
    <row r="28" spans="1:33" ht="13.5" thickBot="1" x14ac:dyDescent="0.25">
      <c r="A28" s="82" t="s">
        <v>90</v>
      </c>
      <c r="B28" s="83"/>
      <c r="C28" s="83"/>
      <c r="D28" s="83"/>
      <c r="E28" s="83"/>
      <c r="F28" s="83"/>
      <c r="G28" s="84"/>
      <c r="H28" s="234"/>
      <c r="I28" s="235"/>
      <c r="J28" s="236"/>
      <c r="K28" s="138"/>
      <c r="L28" s="138"/>
      <c r="M28" s="138"/>
      <c r="N28" s="138"/>
      <c r="O28" s="138"/>
      <c r="P28" s="138"/>
      <c r="Q28" s="138"/>
      <c r="R28" s="138"/>
      <c r="S28" s="138"/>
      <c r="T28" s="138"/>
      <c r="U28" s="138"/>
      <c r="V28" s="138"/>
      <c r="W28" s="138"/>
      <c r="X28" s="138"/>
      <c r="Y28" s="138"/>
      <c r="Z28" s="138"/>
      <c r="AA28" s="138"/>
      <c r="AB28" s="138"/>
      <c r="AC28" s="138"/>
      <c r="AD28" s="138"/>
      <c r="AE28" s="144"/>
      <c r="AF28" s="145"/>
      <c r="AG28" s="2"/>
    </row>
    <row r="29" spans="1:33" x14ac:dyDescent="0.2">
      <c r="A29" s="135" t="s">
        <v>6</v>
      </c>
      <c r="B29" s="136"/>
      <c r="C29" s="136"/>
      <c r="D29" s="136"/>
      <c r="E29" s="136"/>
      <c r="F29" s="136"/>
      <c r="G29" s="137"/>
      <c r="H29" s="146"/>
      <c r="I29" s="79"/>
      <c r="J29" s="79"/>
      <c r="K29" s="79"/>
      <c r="L29" s="79"/>
      <c r="M29" s="79"/>
      <c r="N29" s="79"/>
      <c r="O29" s="79"/>
      <c r="P29" s="79"/>
      <c r="Q29" s="79"/>
      <c r="R29" s="79"/>
      <c r="S29" s="79"/>
      <c r="T29" s="79"/>
      <c r="U29" s="79"/>
      <c r="V29" s="79"/>
      <c r="W29" s="79"/>
      <c r="X29" s="79"/>
      <c r="Y29" s="79"/>
      <c r="Z29" s="79"/>
      <c r="AA29" s="79"/>
      <c r="AB29" s="79"/>
      <c r="AC29" s="79"/>
      <c r="AD29" s="79"/>
      <c r="AE29" s="79"/>
      <c r="AF29" s="233"/>
      <c r="AG29" s="2"/>
    </row>
    <row r="30" spans="1:33" x14ac:dyDescent="0.2">
      <c r="A30" s="82" t="s">
        <v>76</v>
      </c>
      <c r="B30" s="83"/>
      <c r="C30" s="83"/>
      <c r="D30" s="83"/>
      <c r="E30" s="83"/>
      <c r="F30" s="83"/>
      <c r="G30" s="84"/>
      <c r="H30" s="150"/>
      <c r="I30" s="104"/>
      <c r="J30" s="104"/>
      <c r="K30" s="104"/>
      <c r="L30" s="104"/>
      <c r="M30" s="104"/>
      <c r="N30" s="104"/>
      <c r="O30" s="104"/>
      <c r="P30" s="104"/>
      <c r="Q30" s="104"/>
      <c r="R30" s="104"/>
      <c r="S30" s="104"/>
      <c r="T30" s="104"/>
      <c r="U30" s="104"/>
      <c r="V30" s="104"/>
      <c r="W30" s="104"/>
      <c r="X30" s="104"/>
      <c r="Y30" s="104"/>
      <c r="Z30" s="104"/>
      <c r="AA30" s="104"/>
      <c r="AB30" s="104"/>
      <c r="AC30" s="104"/>
      <c r="AD30" s="104"/>
      <c r="AE30" s="104"/>
      <c r="AF30" s="232"/>
      <c r="AG30" s="2"/>
    </row>
    <row r="31" spans="1:33" x14ac:dyDescent="0.2">
      <c r="A31" s="82" t="s">
        <v>77</v>
      </c>
      <c r="B31" s="83"/>
      <c r="C31" s="83"/>
      <c r="D31" s="83"/>
      <c r="E31" s="83"/>
      <c r="F31" s="83"/>
      <c r="G31" s="84"/>
      <c r="H31" s="150"/>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232"/>
      <c r="AG31" s="2"/>
    </row>
    <row r="32" spans="1:33" ht="13.5" thickBot="1" x14ac:dyDescent="0.25">
      <c r="A32" s="167" t="s">
        <v>11</v>
      </c>
      <c r="B32" s="168"/>
      <c r="C32" s="168"/>
      <c r="D32" s="168"/>
      <c r="E32" s="168"/>
      <c r="F32" s="168"/>
      <c r="G32" s="169"/>
      <c r="H32" s="105">
        <f t="shared" ref="H32" si="4">H29+H30+H31</f>
        <v>0</v>
      </c>
      <c r="I32" s="106"/>
      <c r="J32" s="106"/>
      <c r="K32" s="106"/>
      <c r="L32" s="106"/>
      <c r="M32" s="106">
        <f t="shared" ref="M32" si="5">M29+M30+M31</f>
        <v>0</v>
      </c>
      <c r="N32" s="106"/>
      <c r="O32" s="106"/>
      <c r="P32" s="106"/>
      <c r="Q32" s="106"/>
      <c r="R32" s="106">
        <f t="shared" ref="R32" si="6">R29+R30+R31</f>
        <v>0</v>
      </c>
      <c r="S32" s="106"/>
      <c r="T32" s="106"/>
      <c r="U32" s="106"/>
      <c r="V32" s="106"/>
      <c r="W32" s="106">
        <f t="shared" ref="W32" si="7">W29+W30+W31</f>
        <v>0</v>
      </c>
      <c r="X32" s="106"/>
      <c r="Y32" s="106"/>
      <c r="Z32" s="106"/>
      <c r="AA32" s="106"/>
      <c r="AB32" s="106">
        <f>AB29+AB30+AB31</f>
        <v>0</v>
      </c>
      <c r="AC32" s="106"/>
      <c r="AD32" s="106"/>
      <c r="AE32" s="106"/>
      <c r="AF32" s="176"/>
      <c r="AG32" s="2"/>
    </row>
    <row r="33" spans="1:33" ht="25.5" customHeight="1" thickBot="1" x14ac:dyDescent="0.25">
      <c r="A33" s="170" t="s">
        <v>16</v>
      </c>
      <c r="B33" s="171"/>
      <c r="C33" s="171"/>
      <c r="D33" s="171"/>
      <c r="E33" s="171"/>
      <c r="F33" s="171"/>
      <c r="G33" s="172"/>
      <c r="H33" s="101"/>
      <c r="I33" s="102"/>
      <c r="J33" s="102"/>
      <c r="K33" s="102"/>
      <c r="L33" s="103"/>
      <c r="M33" s="101"/>
      <c r="N33" s="102"/>
      <c r="O33" s="102"/>
      <c r="P33" s="102"/>
      <c r="Q33" s="103"/>
      <c r="R33" s="101"/>
      <c r="S33" s="102"/>
      <c r="T33" s="102"/>
      <c r="U33" s="102"/>
      <c r="V33" s="103"/>
      <c r="W33" s="101"/>
      <c r="X33" s="102"/>
      <c r="Y33" s="102"/>
      <c r="Z33" s="102"/>
      <c r="AA33" s="103"/>
      <c r="AB33" s="101"/>
      <c r="AC33" s="102"/>
      <c r="AD33" s="102"/>
      <c r="AE33" s="102"/>
      <c r="AF33" s="222"/>
      <c r="AG33" s="2"/>
    </row>
    <row r="34" spans="1:33" ht="3" customHeight="1" thickBot="1" x14ac:dyDescent="0.25">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7"/>
      <c r="AG34" s="2"/>
    </row>
    <row r="35" spans="1:33" ht="15.75" customHeight="1" x14ac:dyDescent="0.2">
      <c r="A35" s="112" t="s">
        <v>88</v>
      </c>
      <c r="B35" s="113"/>
      <c r="C35" s="113"/>
      <c r="D35" s="113"/>
      <c r="E35" s="113"/>
      <c r="F35" s="113"/>
      <c r="G35" s="113"/>
      <c r="H35" s="162" t="s">
        <v>85</v>
      </c>
      <c r="I35" s="162"/>
      <c r="J35" s="162"/>
      <c r="K35" s="162"/>
      <c r="L35" s="162"/>
      <c r="M35" s="162" t="s">
        <v>86</v>
      </c>
      <c r="N35" s="162"/>
      <c r="O35" s="162"/>
      <c r="P35" s="162"/>
      <c r="Q35" s="162"/>
      <c r="R35" s="223" t="s">
        <v>77</v>
      </c>
      <c r="S35" s="223"/>
      <c r="T35" s="223"/>
      <c r="U35" s="223"/>
      <c r="V35" s="223"/>
      <c r="W35" s="162" t="s">
        <v>91</v>
      </c>
      <c r="X35" s="162"/>
      <c r="Y35" s="162"/>
      <c r="Z35" s="162"/>
      <c r="AA35" s="224"/>
      <c r="AB35" s="162" t="s">
        <v>87</v>
      </c>
      <c r="AC35" s="162"/>
      <c r="AD35" s="162"/>
      <c r="AE35" s="162"/>
      <c r="AF35" s="231"/>
      <c r="AG35" s="2"/>
    </row>
    <row r="36" spans="1:33" ht="13.5" thickBot="1" x14ac:dyDescent="0.25">
      <c r="A36" s="114"/>
      <c r="B36" s="115"/>
      <c r="C36" s="115"/>
      <c r="D36" s="115"/>
      <c r="E36" s="115"/>
      <c r="F36" s="115"/>
      <c r="G36" s="115"/>
      <c r="H36" s="108">
        <f>+SUM(H29:AF29)</f>
        <v>0</v>
      </c>
      <c r="I36" s="108"/>
      <c r="J36" s="108"/>
      <c r="K36" s="108"/>
      <c r="L36" s="108"/>
      <c r="M36" s="108">
        <f>+SUM(H30:AF30)</f>
        <v>0</v>
      </c>
      <c r="N36" s="108"/>
      <c r="O36" s="108"/>
      <c r="P36" s="108"/>
      <c r="Q36" s="108"/>
      <c r="R36" s="109">
        <f>+SUM(H31:AF31)</f>
        <v>0</v>
      </c>
      <c r="S36" s="109"/>
      <c r="T36" s="109"/>
      <c r="U36" s="109"/>
      <c r="V36" s="109"/>
      <c r="W36" s="110"/>
      <c r="X36" s="110"/>
      <c r="Y36" s="110"/>
      <c r="Z36" s="110"/>
      <c r="AA36" s="111"/>
      <c r="AB36" s="108">
        <f>+H36+M36+R36+W36</f>
        <v>0</v>
      </c>
      <c r="AC36" s="108"/>
      <c r="AD36" s="108"/>
      <c r="AE36" s="108"/>
      <c r="AF36" s="177"/>
      <c r="AG36" s="2"/>
    </row>
    <row r="37" spans="1:33" x14ac:dyDescent="0.2">
      <c r="A37" s="2"/>
      <c r="B37" s="2"/>
      <c r="C37" s="2"/>
      <c r="D37" s="2"/>
      <c r="E37" s="2"/>
      <c r="F37" s="2"/>
      <c r="G37" s="2"/>
      <c r="H37" s="2"/>
      <c r="I37" s="2"/>
      <c r="J37" s="2"/>
      <c r="K37" s="2"/>
      <c r="L37" s="65"/>
      <c r="M37" s="65"/>
      <c r="N37" s="65"/>
      <c r="O37" s="65"/>
      <c r="P37" s="65"/>
      <c r="Q37" s="65"/>
      <c r="R37" s="65"/>
      <c r="S37" s="65"/>
      <c r="T37" s="2"/>
      <c r="U37" s="2"/>
      <c r="V37" s="2"/>
      <c r="W37" s="2"/>
      <c r="X37" s="2"/>
      <c r="Y37" s="2"/>
      <c r="Z37" s="2"/>
      <c r="AA37" s="2"/>
      <c r="AB37" s="2"/>
      <c r="AC37" s="2"/>
      <c r="AD37" s="2"/>
      <c r="AE37" s="2"/>
      <c r="AF37" s="2"/>
      <c r="AG37" s="2"/>
    </row>
    <row r="38" spans="1:33" ht="12.75" customHeight="1" x14ac:dyDescent="0.2">
      <c r="A38" s="228" t="s">
        <v>98</v>
      </c>
      <c r="B38" s="228"/>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c r="AA38" s="228"/>
      <c r="AB38" s="228"/>
      <c r="AC38" s="228"/>
      <c r="AD38" s="228"/>
      <c r="AE38" s="228"/>
      <c r="AF38" s="228"/>
      <c r="AG38" s="64"/>
    </row>
    <row r="39" spans="1:33" x14ac:dyDescent="0.2">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c r="AA39" s="228"/>
      <c r="AB39" s="228"/>
      <c r="AC39" s="228"/>
      <c r="AD39" s="228"/>
      <c r="AE39" s="228"/>
      <c r="AF39" s="228"/>
      <c r="AG39" s="64"/>
    </row>
    <row r="40" spans="1:33" ht="13.5" thickBot="1" x14ac:dyDescent="0.25">
      <c r="A40" s="2"/>
      <c r="B40" s="2"/>
      <c r="C40" s="2"/>
      <c r="D40" s="2"/>
      <c r="E40" s="2"/>
      <c r="F40" s="2"/>
      <c r="G40" s="2"/>
      <c r="H40" s="2"/>
      <c r="I40" s="2"/>
      <c r="J40" s="2"/>
      <c r="K40" s="2"/>
      <c r="L40" s="65"/>
      <c r="M40" s="65"/>
      <c r="N40" s="65"/>
      <c r="O40" s="65"/>
      <c r="P40" s="65"/>
      <c r="Q40" s="65"/>
      <c r="R40" s="65"/>
      <c r="S40" s="65"/>
      <c r="T40" s="2"/>
      <c r="U40" s="2"/>
      <c r="V40" s="2"/>
      <c r="W40" s="2"/>
      <c r="X40" s="2"/>
      <c r="Y40" s="2"/>
      <c r="Z40" s="2"/>
      <c r="AA40" s="2"/>
      <c r="AB40" s="2"/>
      <c r="AC40" s="2"/>
      <c r="AD40" s="2"/>
      <c r="AE40" s="2"/>
      <c r="AF40" s="2"/>
      <c r="AG40" s="2"/>
    </row>
    <row r="41" spans="1:33" ht="13.5" thickBot="1" x14ac:dyDescent="0.25">
      <c r="A41" s="118" t="s">
        <v>0</v>
      </c>
      <c r="B41" s="119"/>
      <c r="C41" s="119"/>
      <c r="D41" s="119"/>
      <c r="E41" s="119"/>
      <c r="F41" s="119"/>
      <c r="G41" s="120"/>
      <c r="H41" s="159" t="s">
        <v>17</v>
      </c>
      <c r="I41" s="159"/>
      <c r="J41" s="159"/>
      <c r="K41" s="159"/>
      <c r="L41" s="159"/>
      <c r="M41" s="159"/>
      <c r="N41" s="159" t="s">
        <v>18</v>
      </c>
      <c r="O41" s="159"/>
      <c r="P41" s="159"/>
      <c r="Q41" s="159"/>
      <c r="R41" s="159"/>
      <c r="S41" s="159"/>
      <c r="T41" s="159" t="s">
        <v>19</v>
      </c>
      <c r="U41" s="159"/>
      <c r="V41" s="159"/>
      <c r="W41" s="159"/>
      <c r="X41" s="159"/>
      <c r="Y41" s="159"/>
      <c r="Z41" s="163" t="s">
        <v>20</v>
      </c>
      <c r="AA41" s="163"/>
      <c r="AB41" s="163"/>
      <c r="AC41" s="163"/>
      <c r="AD41" s="163"/>
      <c r="AE41" s="163"/>
      <c r="AF41" s="164"/>
      <c r="AG41" s="2"/>
    </row>
    <row r="42" spans="1:33" x14ac:dyDescent="0.2">
      <c r="A42" s="173" t="s">
        <v>78</v>
      </c>
      <c r="B42" s="174"/>
      <c r="C42" s="174"/>
      <c r="D42" s="174"/>
      <c r="E42" s="174"/>
      <c r="F42" s="174"/>
      <c r="G42" s="175"/>
      <c r="H42" s="160" t="str">
        <f>IF(SUM(H29:AF29)=0,"",SUM(H29:AF29))</f>
        <v/>
      </c>
      <c r="I42" s="161"/>
      <c r="J42" s="161"/>
      <c r="K42" s="161"/>
      <c r="L42" s="161"/>
      <c r="M42" s="161"/>
      <c r="N42" s="160" t="str">
        <f>+H42</f>
        <v/>
      </c>
      <c r="O42" s="161"/>
      <c r="P42" s="161"/>
      <c r="Q42" s="161"/>
      <c r="R42" s="161"/>
      <c r="S42" s="161"/>
      <c r="T42" s="160" t="str">
        <f>IF(T47="","",H42)</f>
        <v/>
      </c>
      <c r="U42" s="161"/>
      <c r="V42" s="161"/>
      <c r="W42" s="161"/>
      <c r="X42" s="161"/>
      <c r="Y42" s="161"/>
      <c r="Z42" s="165" t="str">
        <f>IF(Z47="","",H42)</f>
        <v/>
      </c>
      <c r="AA42" s="165"/>
      <c r="AB42" s="165"/>
      <c r="AC42" s="165"/>
      <c r="AD42" s="165"/>
      <c r="AE42" s="165"/>
      <c r="AF42" s="166"/>
      <c r="AG42" s="2"/>
    </row>
    <row r="43" spans="1:33" x14ac:dyDescent="0.2">
      <c r="A43" s="82" t="s">
        <v>21</v>
      </c>
      <c r="B43" s="83"/>
      <c r="C43" s="83"/>
      <c r="D43" s="83"/>
      <c r="E43" s="83"/>
      <c r="F43" s="83"/>
      <c r="G43" s="88"/>
      <c r="H43" s="100" t="str">
        <f>IF(N43="","",N43)</f>
        <v/>
      </c>
      <c r="I43" s="157"/>
      <c r="J43" s="157"/>
      <c r="K43" s="157"/>
      <c r="L43" s="157"/>
      <c r="M43" s="157"/>
      <c r="N43" s="92"/>
      <c r="O43" s="158"/>
      <c r="P43" s="158"/>
      <c r="Q43" s="158"/>
      <c r="R43" s="158"/>
      <c r="S43" s="158"/>
      <c r="T43" s="100" t="str">
        <f>IF(T47="","",N43)</f>
        <v/>
      </c>
      <c r="U43" s="157"/>
      <c r="V43" s="157"/>
      <c r="W43" s="157"/>
      <c r="X43" s="157"/>
      <c r="Y43" s="157"/>
      <c r="Z43" s="178" t="str">
        <f>IF(Z47="","",N43)</f>
        <v/>
      </c>
      <c r="AA43" s="178"/>
      <c r="AB43" s="178"/>
      <c r="AC43" s="178"/>
      <c r="AD43" s="178"/>
      <c r="AE43" s="178"/>
      <c r="AF43" s="179"/>
      <c r="AG43" s="2"/>
    </row>
    <row r="44" spans="1:33" x14ac:dyDescent="0.2">
      <c r="A44" s="82" t="s">
        <v>43</v>
      </c>
      <c r="B44" s="83"/>
      <c r="C44" s="83"/>
      <c r="D44" s="83"/>
      <c r="E44" s="83"/>
      <c r="F44" s="83"/>
      <c r="G44" s="88"/>
      <c r="H44" s="90" t="str">
        <f>IFERROR(ROUND(NOMINAL(H46,VLOOKUP(H43,PARAM!$A$1:$D$11,4,0)),6),"")</f>
        <v/>
      </c>
      <c r="I44" s="90"/>
      <c r="J44" s="90"/>
      <c r="K44" s="90"/>
      <c r="L44" s="90"/>
      <c r="M44" s="90"/>
      <c r="N44" s="91"/>
      <c r="O44" s="91"/>
      <c r="P44" s="91"/>
      <c r="Q44" s="91"/>
      <c r="R44" s="91"/>
      <c r="S44" s="91"/>
      <c r="T44" s="91"/>
      <c r="U44" s="91"/>
      <c r="V44" s="91"/>
      <c r="W44" s="91"/>
      <c r="X44" s="91"/>
      <c r="Y44" s="91"/>
      <c r="Z44" s="180"/>
      <c r="AA44" s="180"/>
      <c r="AB44" s="180"/>
      <c r="AC44" s="180"/>
      <c r="AD44" s="180"/>
      <c r="AE44" s="180"/>
      <c r="AF44" s="181"/>
      <c r="AG44" s="2"/>
    </row>
    <row r="45" spans="1:33" x14ac:dyDescent="0.2">
      <c r="A45" s="82" t="s">
        <v>42</v>
      </c>
      <c r="B45" s="83"/>
      <c r="C45" s="83"/>
      <c r="D45" s="83"/>
      <c r="E45" s="83"/>
      <c r="F45" s="83"/>
      <c r="G45" s="88"/>
      <c r="H45" s="90" t="str">
        <f>IFERROR(H44/VLOOKUP(H43,PARAM!$A$1:$D$11,4,0),"")</f>
        <v/>
      </c>
      <c r="I45" s="90"/>
      <c r="J45" s="90"/>
      <c r="K45" s="90"/>
      <c r="L45" s="90"/>
      <c r="M45" s="90"/>
      <c r="N45" s="90" t="str">
        <f>IFERROR(N44/VLOOKUP(N43,PARAM!$A$1:$D$11,4,0),"")</f>
        <v/>
      </c>
      <c r="O45" s="90"/>
      <c r="P45" s="90"/>
      <c r="Q45" s="90"/>
      <c r="R45" s="90"/>
      <c r="S45" s="90"/>
      <c r="T45" s="90" t="str">
        <f>IFERROR(T44/VLOOKUP(T43,PARAM!$A$1:$D$11,4,0),"")</f>
        <v/>
      </c>
      <c r="U45" s="90"/>
      <c r="V45" s="90"/>
      <c r="W45" s="90"/>
      <c r="X45" s="90"/>
      <c r="Y45" s="90"/>
      <c r="Z45" s="182" t="str">
        <f>IFERROR(Z44/VLOOKUP(Z43,PARAM!$A$1:$D$11,4,0),"")</f>
        <v/>
      </c>
      <c r="AA45" s="182"/>
      <c r="AB45" s="182"/>
      <c r="AC45" s="182"/>
      <c r="AD45" s="182"/>
      <c r="AE45" s="182"/>
      <c r="AF45" s="183"/>
      <c r="AG45" s="2"/>
    </row>
    <row r="46" spans="1:33" x14ac:dyDescent="0.2">
      <c r="A46" s="82" t="s">
        <v>4</v>
      </c>
      <c r="B46" s="83"/>
      <c r="C46" s="83"/>
      <c r="D46" s="83"/>
      <c r="E46" s="83"/>
      <c r="F46" s="83"/>
      <c r="G46" s="88"/>
      <c r="H46" s="90" t="str">
        <f t="array" ref="H46">IFERROR(ROUND(SUM(H17:AF17*H29:AF29)/SUM(H29:AF29),6),"")</f>
        <v/>
      </c>
      <c r="I46" s="90"/>
      <c r="J46" s="90"/>
      <c r="K46" s="90"/>
      <c r="L46" s="90"/>
      <c r="M46" s="90"/>
      <c r="N46" s="90" t="str">
        <f>IFERROR(ROUND(EFFECT(N44,VLOOKUP(N43,PARAM!$A$1:$D$11,4,0)),6),"")</f>
        <v/>
      </c>
      <c r="O46" s="90"/>
      <c r="P46" s="90"/>
      <c r="Q46" s="90"/>
      <c r="R46" s="90"/>
      <c r="S46" s="90"/>
      <c r="T46" s="90" t="str">
        <f>IFERROR(ROUND(EFFECT(T44,VLOOKUP(T43,PARAM!$A$1:$D$11,4,0)),6),"")</f>
        <v/>
      </c>
      <c r="U46" s="90"/>
      <c r="V46" s="90"/>
      <c r="W46" s="90"/>
      <c r="X46" s="90"/>
      <c r="Y46" s="90"/>
      <c r="Z46" s="182" t="str">
        <f>IFERROR(ROUND(EFFECT(Z44,VLOOKUP(Z43,PARAM!$A$1:$D$11,4,0)),6),"")</f>
        <v/>
      </c>
      <c r="AA46" s="182"/>
      <c r="AB46" s="182"/>
      <c r="AC46" s="182"/>
      <c r="AD46" s="182"/>
      <c r="AE46" s="182"/>
      <c r="AF46" s="183"/>
      <c r="AG46" s="2"/>
    </row>
    <row r="47" spans="1:33" x14ac:dyDescent="0.2">
      <c r="A47" s="82" t="s">
        <v>79</v>
      </c>
      <c r="B47" s="83"/>
      <c r="C47" s="83"/>
      <c r="D47" s="83"/>
      <c r="E47" s="83"/>
      <c r="F47" s="83"/>
      <c r="G47" s="88"/>
      <c r="H47" s="100" t="str">
        <f>IFERROR(IF(COUNTIF($H$23:$AF$23,MAX($H$23:$AF$23))&gt;1,                INDEX($H$20:$AF$20,1,MATCH(MAX((H23:AF23=MAX($H$23:$AF$23))*(H29:AF29)),$H$29:$AF$29,0)),LOOKUP(MAX($H$23:$AF$23),$H$23:$AF$23,$H$20:$AF$20)),"")</f>
        <v/>
      </c>
      <c r="I47" s="100"/>
      <c r="J47" s="100"/>
      <c r="K47" s="100"/>
      <c r="L47" s="100"/>
      <c r="M47" s="100"/>
      <c r="N47" s="92"/>
      <c r="O47" s="92"/>
      <c r="P47" s="92"/>
      <c r="Q47" s="92"/>
      <c r="R47" s="92"/>
      <c r="S47" s="92"/>
      <c r="T47" s="92"/>
      <c r="U47" s="92"/>
      <c r="V47" s="92"/>
      <c r="W47" s="92"/>
      <c r="X47" s="92"/>
      <c r="Y47" s="92"/>
      <c r="Z47" s="94"/>
      <c r="AA47" s="94"/>
      <c r="AB47" s="94"/>
      <c r="AC47" s="94"/>
      <c r="AD47" s="94"/>
      <c r="AE47" s="94"/>
      <c r="AF47" s="95"/>
      <c r="AG47" s="2"/>
    </row>
    <row r="48" spans="1:33" x14ac:dyDescent="0.2">
      <c r="A48" s="82" t="s">
        <v>44</v>
      </c>
      <c r="B48" s="83"/>
      <c r="C48" s="83"/>
      <c r="D48" s="83"/>
      <c r="E48" s="83"/>
      <c r="F48" s="83"/>
      <c r="G48" s="88"/>
      <c r="H48" s="100" t="str">
        <f>IF(MAX(H23:AF23)=0,"",MAX(H23:AF23))</f>
        <v/>
      </c>
      <c r="I48" s="100"/>
      <c r="J48" s="100"/>
      <c r="K48" s="100"/>
      <c r="L48" s="100"/>
      <c r="M48" s="100"/>
      <c r="N48" s="93" t="str">
        <f>IFERROR(N47/VLOOKUP(N43,PARAM!$A$1:$D$11,2,0),"")</f>
        <v/>
      </c>
      <c r="O48" s="93"/>
      <c r="P48" s="93"/>
      <c r="Q48" s="93"/>
      <c r="R48" s="93"/>
      <c r="S48" s="93"/>
      <c r="T48" s="93" t="str">
        <f>IF(T47="","",T47/VLOOKUP(T43,PARAM!$A$1:$D$11,2,0))</f>
        <v/>
      </c>
      <c r="U48" s="93"/>
      <c r="V48" s="93"/>
      <c r="W48" s="93"/>
      <c r="X48" s="93"/>
      <c r="Y48" s="93"/>
      <c r="Z48" s="184" t="str">
        <f>IF(Z47="","",Z47/VLOOKUP(Z43,PARAM!$A$1:$D$11,2,0))</f>
        <v/>
      </c>
      <c r="AA48" s="184"/>
      <c r="AB48" s="184"/>
      <c r="AC48" s="184"/>
      <c r="AD48" s="184"/>
      <c r="AE48" s="184"/>
      <c r="AF48" s="185"/>
      <c r="AG48" s="2"/>
    </row>
    <row r="49" spans="1:33" x14ac:dyDescent="0.2">
      <c r="A49" s="82" t="s">
        <v>101</v>
      </c>
      <c r="B49" s="83"/>
      <c r="C49" s="83"/>
      <c r="D49" s="83"/>
      <c r="E49" s="83"/>
      <c r="F49" s="83"/>
      <c r="G49" s="88"/>
      <c r="H49" s="107"/>
      <c r="I49" s="107"/>
      <c r="J49" s="107"/>
      <c r="K49" s="107"/>
      <c r="L49" s="107"/>
      <c r="M49" s="107"/>
      <c r="N49" s="92">
        <v>0</v>
      </c>
      <c r="O49" s="92"/>
      <c r="P49" s="92"/>
      <c r="Q49" s="92"/>
      <c r="R49" s="92"/>
      <c r="S49" s="92"/>
      <c r="T49" s="92">
        <v>0</v>
      </c>
      <c r="U49" s="92"/>
      <c r="V49" s="92"/>
      <c r="W49" s="92"/>
      <c r="X49" s="92"/>
      <c r="Y49" s="92"/>
      <c r="Z49" s="94">
        <v>0</v>
      </c>
      <c r="AA49" s="94"/>
      <c r="AB49" s="94"/>
      <c r="AC49" s="94"/>
      <c r="AD49" s="94"/>
      <c r="AE49" s="94"/>
      <c r="AF49" s="95"/>
      <c r="AG49" s="2"/>
    </row>
    <row r="50" spans="1:33" x14ac:dyDescent="0.2">
      <c r="A50" s="82" t="s">
        <v>102</v>
      </c>
      <c r="B50" s="83"/>
      <c r="C50" s="83"/>
      <c r="D50" s="83"/>
      <c r="E50" s="83"/>
      <c r="F50" s="83"/>
      <c r="G50" s="88"/>
      <c r="H50" s="107"/>
      <c r="I50" s="107"/>
      <c r="J50" s="107"/>
      <c r="K50" s="107"/>
      <c r="L50" s="107"/>
      <c r="M50" s="107"/>
      <c r="N50" s="158">
        <v>0</v>
      </c>
      <c r="O50" s="158"/>
      <c r="P50" s="158"/>
      <c r="Q50" s="158"/>
      <c r="R50" s="158"/>
      <c r="S50" s="158"/>
      <c r="T50" s="158">
        <v>0</v>
      </c>
      <c r="U50" s="158"/>
      <c r="V50" s="158"/>
      <c r="W50" s="158"/>
      <c r="X50" s="158"/>
      <c r="Y50" s="158"/>
      <c r="Z50" s="220">
        <v>0</v>
      </c>
      <c r="AA50" s="220"/>
      <c r="AB50" s="220"/>
      <c r="AC50" s="220"/>
      <c r="AD50" s="220"/>
      <c r="AE50" s="220"/>
      <c r="AF50" s="221"/>
      <c r="AG50" s="2"/>
    </row>
    <row r="51" spans="1:33" x14ac:dyDescent="0.2">
      <c r="A51" s="82" t="s">
        <v>84</v>
      </c>
      <c r="B51" s="83"/>
      <c r="C51" s="83"/>
      <c r="D51" s="83"/>
      <c r="E51" s="83"/>
      <c r="F51" s="83"/>
      <c r="G51" s="88"/>
      <c r="H51" s="107"/>
      <c r="I51" s="107"/>
      <c r="J51" s="107"/>
      <c r="K51" s="107"/>
      <c r="L51" s="107"/>
      <c r="M51" s="107"/>
      <c r="N51" s="89" t="str">
        <f>IF(N42="","Haga clic aquí",'PLAN PAGOS'!K10)</f>
        <v>Haga clic aquí</v>
      </c>
      <c r="O51" s="89"/>
      <c r="P51" s="89"/>
      <c r="Q51" s="89"/>
      <c r="R51" s="89"/>
      <c r="S51" s="89"/>
      <c r="T51" s="89" t="str">
        <f>IF(T42="","Haga clic aquí",'PLAN PAGOS'!Q10)</f>
        <v>Haga clic aquí</v>
      </c>
      <c r="U51" s="89"/>
      <c r="V51" s="89"/>
      <c r="W51" s="89"/>
      <c r="X51" s="89"/>
      <c r="Y51" s="89"/>
      <c r="Z51" s="218" t="str">
        <f>IF(Z42="","Haga clic aquí",'PLAN PAGOS'!AD10)</f>
        <v>Haga clic aquí</v>
      </c>
      <c r="AA51" s="218"/>
      <c r="AB51" s="218"/>
      <c r="AC51" s="218"/>
      <c r="AD51" s="218"/>
      <c r="AE51" s="218"/>
      <c r="AF51" s="219"/>
      <c r="AG51" s="2"/>
    </row>
    <row r="52" spans="1:33" hidden="1" x14ac:dyDescent="0.2">
      <c r="A52" s="82" t="s">
        <v>39</v>
      </c>
      <c r="B52" s="83"/>
      <c r="C52" s="83"/>
      <c r="D52" s="83"/>
      <c r="E52" s="83"/>
      <c r="F52" s="83"/>
      <c r="G52" s="88"/>
      <c r="H52" s="155"/>
      <c r="I52" s="155"/>
      <c r="J52" s="155"/>
      <c r="K52" s="155"/>
      <c r="L52" s="155"/>
      <c r="M52" s="155"/>
      <c r="N52" s="156" t="s">
        <v>23</v>
      </c>
      <c r="O52" s="156"/>
      <c r="P52" s="156"/>
      <c r="Q52" s="156"/>
      <c r="R52" s="156"/>
      <c r="S52" s="156"/>
      <c r="T52" s="156" t="s">
        <v>34</v>
      </c>
      <c r="U52" s="156"/>
      <c r="V52" s="156"/>
      <c r="W52" s="156"/>
      <c r="X52" s="156"/>
      <c r="Y52" s="156"/>
      <c r="Z52" s="186" t="s">
        <v>35</v>
      </c>
      <c r="AA52" s="187"/>
      <c r="AB52" s="187"/>
      <c r="AC52" s="187"/>
      <c r="AD52" s="187"/>
      <c r="AE52" s="187"/>
      <c r="AF52" s="188"/>
      <c r="AG52" s="2"/>
    </row>
    <row r="53" spans="1:33" x14ac:dyDescent="0.2">
      <c r="A53" s="82" t="s">
        <v>46</v>
      </c>
      <c r="B53" s="83"/>
      <c r="C53" s="83"/>
      <c r="D53" s="83"/>
      <c r="E53" s="83"/>
      <c r="F53" s="83"/>
      <c r="G53" s="88"/>
      <c r="H53" s="100" t="str">
        <f>IFERROR(H48-H49-H50,"")</f>
        <v/>
      </c>
      <c r="I53" s="100"/>
      <c r="J53" s="100"/>
      <c r="K53" s="100"/>
      <c r="L53" s="100"/>
      <c r="M53" s="100"/>
      <c r="N53" s="93" t="str">
        <f>IFERROR(N48-N49-N50,"")</f>
        <v/>
      </c>
      <c r="O53" s="93"/>
      <c r="P53" s="93"/>
      <c r="Q53" s="93"/>
      <c r="R53" s="93"/>
      <c r="S53" s="93"/>
      <c r="T53" s="93" t="str">
        <f>IFERROR(T48-T49-T50,"")</f>
        <v/>
      </c>
      <c r="U53" s="93"/>
      <c r="V53" s="93"/>
      <c r="W53" s="93"/>
      <c r="X53" s="93"/>
      <c r="Y53" s="93"/>
      <c r="Z53" s="184" t="str">
        <f>IFERROR(Z48-Z49-Z50,"")</f>
        <v/>
      </c>
      <c r="AA53" s="184"/>
      <c r="AB53" s="184"/>
      <c r="AC53" s="184"/>
      <c r="AD53" s="184"/>
      <c r="AE53" s="184"/>
      <c r="AF53" s="185"/>
      <c r="AG53" s="2"/>
    </row>
    <row r="54" spans="1:33" x14ac:dyDescent="0.2">
      <c r="A54" s="82" t="str">
        <f>+"Valor Cuota "&amp;H43</f>
        <v xml:space="preserve">Valor Cuota </v>
      </c>
      <c r="B54" s="83"/>
      <c r="C54" s="83"/>
      <c r="D54" s="83"/>
      <c r="E54" s="83"/>
      <c r="F54" s="83"/>
      <c r="G54" s="88"/>
      <c r="H54" s="100" t="str">
        <f>IF(H42="","",IFERROR(H19/IF(H15=$H43,1,VLOOKUP(H15,PARAM!$A$1:$B$11,2,0))*IF(H15=$H43,1,VLOOKUP($H43,PARAM!$A$1:$B$11,2,0)),0)+IFERROR(M19/IF(M15=$H43,1,VLOOKUP(M15,PARAM!$A$1:$B$11,2,0))*IF(M15=$H43,1,VLOOKUP($H43,PARAM!$A$1:$B$11,2,0)),0)+IFERROR(R19/IF(R15=$H43,1,VLOOKUP(R15,PARAM!$A$1:$B$11,2,0))*IF(R15=$H43,1,VLOOKUP($H43,PARAM!$A$1:$B$11,2,0)),0)+IFERROR(W19/IF(W15=$H43,1,VLOOKUP(W15,PARAM!$A$1:$B$11,2,0))*IF(W15=$H43,1,VLOOKUP($H43,PARAM!$A$1:$B$11,2,0)),0)+IFERROR(AB19/IF(AB15=$H43,1,VLOOKUP(AB15,PARAM!$A$1:$B$11,2,0))*IF(AB15=$H43,1,VLOOKUP($H43,PARAM!$A$1:$B$11,2,0)),0))</f>
        <v/>
      </c>
      <c r="I54" s="100"/>
      <c r="J54" s="100"/>
      <c r="K54" s="100"/>
      <c r="L54" s="100"/>
      <c r="M54" s="100"/>
      <c r="N54" s="93" t="str">
        <f>IFERROR('PLAN PAGOS'!D7,"")</f>
        <v/>
      </c>
      <c r="O54" s="93"/>
      <c r="P54" s="93"/>
      <c r="Q54" s="93"/>
      <c r="R54" s="93"/>
      <c r="S54" s="93"/>
      <c r="T54" s="93" t="str">
        <f>IFERROR('PLAN PAGOS'!Q7,"")</f>
        <v/>
      </c>
      <c r="U54" s="93"/>
      <c r="V54" s="93"/>
      <c r="W54" s="93"/>
      <c r="X54" s="93"/>
      <c r="Y54" s="93"/>
      <c r="Z54" s="184" t="str">
        <f>IFERROR('PLAN PAGOS'!AD7,"")</f>
        <v/>
      </c>
      <c r="AA54" s="184"/>
      <c r="AB54" s="184"/>
      <c r="AC54" s="184"/>
      <c r="AD54" s="184"/>
      <c r="AE54" s="184"/>
      <c r="AF54" s="185"/>
      <c r="AG54" s="2"/>
    </row>
    <row r="55" spans="1:33" ht="32.25" customHeight="1" thickBot="1" x14ac:dyDescent="0.25">
      <c r="A55" s="151" t="s">
        <v>16</v>
      </c>
      <c r="B55" s="152"/>
      <c r="C55" s="152"/>
      <c r="D55" s="152"/>
      <c r="E55" s="152"/>
      <c r="F55" s="152"/>
      <c r="G55" s="153"/>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217"/>
      <c r="AG55" s="2"/>
    </row>
    <row r="56" spans="1:33"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x14ac:dyDescent="0.2">
      <c r="A58" s="70"/>
      <c r="B58" s="70"/>
      <c r="C58" s="70"/>
      <c r="D58" s="70"/>
      <c r="E58" s="70"/>
      <c r="F58" s="70"/>
      <c r="G58" s="70"/>
      <c r="H58" s="70"/>
      <c r="I58" s="70"/>
      <c r="J58" s="70"/>
      <c r="K58" s="2"/>
      <c r="L58" s="2"/>
      <c r="M58" s="2"/>
      <c r="N58" s="2"/>
      <c r="O58" s="2"/>
      <c r="P58" s="2"/>
      <c r="Q58" s="2"/>
      <c r="R58" s="2"/>
      <c r="S58" s="2"/>
      <c r="T58" s="2"/>
      <c r="U58" s="2"/>
      <c r="V58" s="70"/>
      <c r="W58" s="70"/>
      <c r="X58" s="70"/>
      <c r="Y58" s="70"/>
      <c r="Z58" s="70"/>
      <c r="AA58" s="70"/>
      <c r="AB58" s="70"/>
      <c r="AC58" s="70"/>
      <c r="AD58" s="2"/>
      <c r="AE58" s="2"/>
      <c r="AF58" s="2"/>
      <c r="AG58" s="2"/>
    </row>
    <row r="59" spans="1:33" x14ac:dyDescent="0.2">
      <c r="A59" s="189" t="s">
        <v>99</v>
      </c>
      <c r="B59" s="189"/>
      <c r="C59" s="189"/>
      <c r="D59" s="189"/>
      <c r="E59" s="189"/>
      <c r="F59" s="189"/>
      <c r="G59" s="189"/>
      <c r="H59" s="189"/>
      <c r="I59" s="189"/>
      <c r="J59" s="189"/>
      <c r="K59" s="189"/>
      <c r="L59" s="189"/>
      <c r="M59" s="189"/>
      <c r="N59" s="2"/>
      <c r="O59" s="2"/>
      <c r="P59" s="2"/>
      <c r="Q59" s="2"/>
      <c r="R59" s="2"/>
      <c r="S59" s="2"/>
      <c r="T59" s="189" t="s">
        <v>100</v>
      </c>
      <c r="U59" s="189"/>
      <c r="V59" s="189"/>
      <c r="W59" s="189"/>
      <c r="X59" s="189"/>
      <c r="Y59" s="189"/>
      <c r="Z59" s="189"/>
      <c r="AA59" s="189"/>
      <c r="AB59" s="189"/>
      <c r="AC59" s="189"/>
      <c r="AD59" s="189"/>
      <c r="AE59" s="189"/>
      <c r="AF59" s="189"/>
      <c r="AG59" s="2"/>
    </row>
    <row r="60" spans="1:33"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sheetData>
  <mergeCells count="259">
    <mergeCell ref="A5:C5"/>
    <mergeCell ref="D5:I5"/>
    <mergeCell ref="S5:U5"/>
    <mergeCell ref="V5:AB5"/>
    <mergeCell ref="A38:AF39"/>
    <mergeCell ref="F7:R7"/>
    <mergeCell ref="S7:AF7"/>
    <mergeCell ref="A8:F8"/>
    <mergeCell ref="G8:AF8"/>
    <mergeCell ref="AB35:AF35"/>
    <mergeCell ref="AB31:AF31"/>
    <mergeCell ref="AB29:AF29"/>
    <mergeCell ref="AB30:AF30"/>
    <mergeCell ref="A28:G28"/>
    <mergeCell ref="H28:J28"/>
    <mergeCell ref="K28:L28"/>
    <mergeCell ref="M28:O28"/>
    <mergeCell ref="P28:Q28"/>
    <mergeCell ref="R28:T28"/>
    <mergeCell ref="W28:Y28"/>
    <mergeCell ref="Z28:AA28"/>
    <mergeCell ref="A27:G27"/>
    <mergeCell ref="H27:L27"/>
    <mergeCell ref="M27:Q27"/>
    <mergeCell ref="Z52:AF52"/>
    <mergeCell ref="A59:M59"/>
    <mergeCell ref="T59:AF59"/>
    <mergeCell ref="A1:J3"/>
    <mergeCell ref="AC1:AF1"/>
    <mergeCell ref="AC2:AD2"/>
    <mergeCell ref="AE2:AF2"/>
    <mergeCell ref="AC3:AD3"/>
    <mergeCell ref="AE3:AF3"/>
    <mergeCell ref="K1:AB3"/>
    <mergeCell ref="Z55:AF55"/>
    <mergeCell ref="Z54:AF54"/>
    <mergeCell ref="Z53:AF53"/>
    <mergeCell ref="Z51:AF51"/>
    <mergeCell ref="Z50:AF50"/>
    <mergeCell ref="AB33:AF33"/>
    <mergeCell ref="R32:V32"/>
    <mergeCell ref="T41:Y41"/>
    <mergeCell ref="T42:Y42"/>
    <mergeCell ref="N41:S41"/>
    <mergeCell ref="W32:AA32"/>
    <mergeCell ref="M35:Q35"/>
    <mergeCell ref="R35:V35"/>
    <mergeCell ref="W35:AA35"/>
    <mergeCell ref="Z41:AF41"/>
    <mergeCell ref="Z42:AF42"/>
    <mergeCell ref="A32:G32"/>
    <mergeCell ref="A48:G48"/>
    <mergeCell ref="A53:G53"/>
    <mergeCell ref="H53:M53"/>
    <mergeCell ref="T53:Y53"/>
    <mergeCell ref="N53:S53"/>
    <mergeCell ref="N49:S49"/>
    <mergeCell ref="N50:S50"/>
    <mergeCell ref="N42:S42"/>
    <mergeCell ref="A33:G33"/>
    <mergeCell ref="A42:G42"/>
    <mergeCell ref="A46:G46"/>
    <mergeCell ref="H46:M46"/>
    <mergeCell ref="H47:M47"/>
    <mergeCell ref="AB32:AF32"/>
    <mergeCell ref="AB36:AF36"/>
    <mergeCell ref="Z43:AF43"/>
    <mergeCell ref="Z44:AF44"/>
    <mergeCell ref="Z45:AF45"/>
    <mergeCell ref="Z46:AF46"/>
    <mergeCell ref="Z47:AF47"/>
    <mergeCell ref="Z48:AF48"/>
    <mergeCell ref="A55:G55"/>
    <mergeCell ref="H55:M55"/>
    <mergeCell ref="T55:Y55"/>
    <mergeCell ref="N55:S55"/>
    <mergeCell ref="H52:M52"/>
    <mergeCell ref="N52:S52"/>
    <mergeCell ref="T52:Y52"/>
    <mergeCell ref="W31:AA31"/>
    <mergeCell ref="R29:V29"/>
    <mergeCell ref="H43:M43"/>
    <mergeCell ref="T43:Y43"/>
    <mergeCell ref="H49:M49"/>
    <mergeCell ref="H50:M50"/>
    <mergeCell ref="T49:Y49"/>
    <mergeCell ref="T50:Y50"/>
    <mergeCell ref="T48:Y48"/>
    <mergeCell ref="N43:S43"/>
    <mergeCell ref="H41:M41"/>
    <mergeCell ref="H42:M42"/>
    <mergeCell ref="M31:Q31"/>
    <mergeCell ref="M29:Q29"/>
    <mergeCell ref="W33:AA33"/>
    <mergeCell ref="H35:L35"/>
    <mergeCell ref="W30:AA30"/>
    <mergeCell ref="A31:G31"/>
    <mergeCell ref="K26:L26"/>
    <mergeCell ref="H25:L25"/>
    <mergeCell ref="R30:V30"/>
    <mergeCell ref="M25:Q25"/>
    <mergeCell ref="P26:Q26"/>
    <mergeCell ref="R26:T26"/>
    <mergeCell ref="U28:V28"/>
    <mergeCell ref="A30:G30"/>
    <mergeCell ref="M30:Q30"/>
    <mergeCell ref="H30:L30"/>
    <mergeCell ref="H31:L31"/>
    <mergeCell ref="A29:G29"/>
    <mergeCell ref="H29:L29"/>
    <mergeCell ref="R20:V20"/>
    <mergeCell ref="R19:V19"/>
    <mergeCell ref="R22:V22"/>
    <mergeCell ref="R24:V24"/>
    <mergeCell ref="M23:Q23"/>
    <mergeCell ref="U26:V26"/>
    <mergeCell ref="H20:L20"/>
    <mergeCell ref="H19:L19"/>
    <mergeCell ref="H22:L22"/>
    <mergeCell ref="R27:V27"/>
    <mergeCell ref="M26:O26"/>
    <mergeCell ref="H24:L24"/>
    <mergeCell ref="H23:L23"/>
    <mergeCell ref="H26:J26"/>
    <mergeCell ref="M22:Q22"/>
    <mergeCell ref="M24:Q24"/>
    <mergeCell ref="R23:V23"/>
    <mergeCell ref="A22:G22"/>
    <mergeCell ref="M20:Q20"/>
    <mergeCell ref="M19:Q19"/>
    <mergeCell ref="W18:AA18"/>
    <mergeCell ref="W23:AA23"/>
    <mergeCell ref="AB23:AF23"/>
    <mergeCell ref="AB26:AD26"/>
    <mergeCell ref="AE26:AF26"/>
    <mergeCell ref="W26:Y26"/>
    <mergeCell ref="W24:AA24"/>
    <mergeCell ref="Z26:AA26"/>
    <mergeCell ref="AB25:AF25"/>
    <mergeCell ref="AB20:AF20"/>
    <mergeCell ref="A23:G23"/>
    <mergeCell ref="A24:G24"/>
    <mergeCell ref="R25:V25"/>
    <mergeCell ref="A25:G25"/>
    <mergeCell ref="A26:G26"/>
    <mergeCell ref="R18:V18"/>
    <mergeCell ref="H18:L18"/>
    <mergeCell ref="M18:Q18"/>
    <mergeCell ref="A18:G18"/>
    <mergeCell ref="A21:G21"/>
    <mergeCell ref="H21:L21"/>
    <mergeCell ref="M21:Q21"/>
    <mergeCell ref="R21:V21"/>
    <mergeCell ref="A20:G20"/>
    <mergeCell ref="AB10:AF10"/>
    <mergeCell ref="AB11:AF11"/>
    <mergeCell ref="AB12:AF12"/>
    <mergeCell ref="H10:L10"/>
    <mergeCell ref="H11:L11"/>
    <mergeCell ref="H12:L12"/>
    <mergeCell ref="H13:L13"/>
    <mergeCell ref="H14:L14"/>
    <mergeCell ref="A11:G11"/>
    <mergeCell ref="A12:G12"/>
    <mergeCell ref="A13:G13"/>
    <mergeCell ref="AB13:AF13"/>
    <mergeCell ref="AB14:AF14"/>
    <mergeCell ref="M10:Q10"/>
    <mergeCell ref="M11:Q11"/>
    <mergeCell ref="M12:Q12"/>
    <mergeCell ref="M13:Q13"/>
    <mergeCell ref="M14:Q14"/>
    <mergeCell ref="R10:V10"/>
    <mergeCell ref="R11:V11"/>
    <mergeCell ref="R12:V12"/>
    <mergeCell ref="R13:V13"/>
    <mergeCell ref="R14:V14"/>
    <mergeCell ref="W10:AA10"/>
    <mergeCell ref="W11:AA11"/>
    <mergeCell ref="W12:AA12"/>
    <mergeCell ref="W15:AA15"/>
    <mergeCell ref="A16:G16"/>
    <mergeCell ref="H16:L16"/>
    <mergeCell ref="A15:G15"/>
    <mergeCell ref="H15:L15"/>
    <mergeCell ref="A10:G10"/>
    <mergeCell ref="A14:G14"/>
    <mergeCell ref="W13:AA13"/>
    <mergeCell ref="W14:AA14"/>
    <mergeCell ref="H17:L17"/>
    <mergeCell ref="M16:Q16"/>
    <mergeCell ref="R16:V16"/>
    <mergeCell ref="M15:Q15"/>
    <mergeCell ref="R15:V15"/>
    <mergeCell ref="R17:V17"/>
    <mergeCell ref="W17:AA17"/>
    <mergeCell ref="AB15:AF15"/>
    <mergeCell ref="M17:Q17"/>
    <mergeCell ref="AB17:AF17"/>
    <mergeCell ref="AB16:AF16"/>
    <mergeCell ref="A54:G54"/>
    <mergeCell ref="H54:M54"/>
    <mergeCell ref="N54:S54"/>
    <mergeCell ref="T54:Y54"/>
    <mergeCell ref="H33:L33"/>
    <mergeCell ref="M33:Q33"/>
    <mergeCell ref="R33:V33"/>
    <mergeCell ref="R31:V31"/>
    <mergeCell ref="H32:L32"/>
    <mergeCell ref="M32:Q32"/>
    <mergeCell ref="A52:G52"/>
    <mergeCell ref="N46:S46"/>
    <mergeCell ref="H51:M51"/>
    <mergeCell ref="N51:S51"/>
    <mergeCell ref="H36:L36"/>
    <mergeCell ref="M36:Q36"/>
    <mergeCell ref="R36:V36"/>
    <mergeCell ref="W36:AA36"/>
    <mergeCell ref="A35:G36"/>
    <mergeCell ref="H48:M48"/>
    <mergeCell ref="A50:G50"/>
    <mergeCell ref="A34:AF34"/>
    <mergeCell ref="A49:G49"/>
    <mergeCell ref="A41:G41"/>
    <mergeCell ref="A17:G17"/>
    <mergeCell ref="A19:G19"/>
    <mergeCell ref="W16:AA16"/>
    <mergeCell ref="A43:G43"/>
    <mergeCell ref="T51:Y51"/>
    <mergeCell ref="W22:AA22"/>
    <mergeCell ref="A44:G44"/>
    <mergeCell ref="H44:M44"/>
    <mergeCell ref="N44:S44"/>
    <mergeCell ref="T44:Y44"/>
    <mergeCell ref="A45:G45"/>
    <mergeCell ref="H45:M45"/>
    <mergeCell ref="N45:S45"/>
    <mergeCell ref="T45:Y45"/>
    <mergeCell ref="T47:Y47"/>
    <mergeCell ref="T46:Y46"/>
    <mergeCell ref="A51:G51"/>
    <mergeCell ref="N48:S48"/>
    <mergeCell ref="N47:S47"/>
    <mergeCell ref="A47:G47"/>
    <mergeCell ref="Z49:AF49"/>
    <mergeCell ref="AB18:AF18"/>
    <mergeCell ref="W21:AA21"/>
    <mergeCell ref="AB21:AF21"/>
    <mergeCell ref="AB19:AF19"/>
    <mergeCell ref="AB22:AF22"/>
    <mergeCell ref="AB24:AF24"/>
    <mergeCell ref="W25:AA25"/>
    <mergeCell ref="W29:AA29"/>
    <mergeCell ref="W20:AA20"/>
    <mergeCell ref="W19:AA19"/>
    <mergeCell ref="W27:AA27"/>
    <mergeCell ref="AB27:AF27"/>
    <mergeCell ref="AB28:AD28"/>
    <mergeCell ref="AE28:AF28"/>
  </mergeCells>
  <conditionalFormatting sqref="H23:AF23">
    <cfRule type="expression" dxfId="55" priority="13">
      <formula>H$23&lt;0</formula>
    </cfRule>
  </conditionalFormatting>
  <conditionalFormatting sqref="H17:AF17">
    <cfRule type="expression" dxfId="54" priority="12">
      <formula>H17=0</formula>
    </cfRule>
  </conditionalFormatting>
  <conditionalFormatting sqref="H32:AF32">
    <cfRule type="expression" dxfId="53" priority="11">
      <formula>H32=0</formula>
    </cfRule>
  </conditionalFormatting>
  <conditionalFormatting sqref="N44:AE44">
    <cfRule type="expression" dxfId="52" priority="8">
      <formula>AND(N44&lt;$H$44,N44&lt;&gt;"")</formula>
    </cfRule>
  </conditionalFormatting>
  <conditionalFormatting sqref="N47:AE47">
    <cfRule type="expression" dxfId="51" priority="7">
      <formula>N47&gt;$H$47+36</formula>
    </cfRule>
  </conditionalFormatting>
  <conditionalFormatting sqref="N49:AE49 N50:Z50">
    <cfRule type="expression" dxfId="50" priority="6">
      <formula>N49&gt;0</formula>
    </cfRule>
  </conditionalFormatting>
  <conditionalFormatting sqref="N51:AE51">
    <cfRule type="expression" dxfId="49" priority="4">
      <formula>N51&lt;&gt;"Haga clic aquí"</formula>
    </cfRule>
  </conditionalFormatting>
  <conditionalFormatting sqref="H19:AF19">
    <cfRule type="expression" dxfId="48" priority="3">
      <formula>H12="FINAGRO"</formula>
    </cfRule>
  </conditionalFormatting>
  <dataValidations xWindow="647" yWindow="381" count="30">
    <dataValidation allowBlank="1" showInputMessage="1" showErrorMessage="1" promptTitle="Titular del Crédito" prompt="Digite el Nombre y Apellido del titular de la obligación. Puede ser el mismo asociado solicitante de la normalización, o un tercero, del cual se desea subrogar su deuda." sqref="H11:AF11" xr:uid="{00000000-0002-0000-0000-000000000000}"/>
    <dataValidation allowBlank="1" showInputMessage="1" showErrorMessage="1" promptTitle="Número Obligación" prompt="Digite el número correcto que identifica la obligación." sqref="H13:AF13" xr:uid="{00000000-0002-0000-0000-000001000000}"/>
    <dataValidation type="whole" operator="greaterThan" allowBlank="1" showInputMessage="1" showErrorMessage="1" promptTitle="Monto Inicial" prompt="Digite el valor que inicialmente se le prestó al asociado." sqref="H14:AF14" xr:uid="{00000000-0002-0000-0000-000002000000}">
      <formula1>0</formula1>
    </dataValidation>
    <dataValidation type="list" allowBlank="1" showInputMessage="1" showErrorMessage="1" promptTitle="Periodo de pago" prompt="Digite el periodo de amortización o pago pactado originalmente con el asociado." sqref="H15:AF15" xr:uid="{00000000-0002-0000-0000-000003000000}">
      <formula1>amortiz</formula1>
    </dataValidation>
    <dataValidation type="whole" operator="greaterThan" allowBlank="1" showInputMessage="1" showErrorMessage="1" promptTitle="Plazo en meses" prompt="Digite el plazo pactado del crédito. Hágalo en número de meses." sqref="H20:AF20" xr:uid="{00000000-0002-0000-0000-000005000000}">
      <formula1>0</formula1>
    </dataValidation>
    <dataValidation type="whole" allowBlank="1" showInputMessage="1" showErrorMessage="1" errorTitle="Verifique las cuotas" error="El número de cuotas pagadas no pueden ser superior al total de las cuotas del plan de pagos." promptTitle="Cuotas pagadas" prompt="DIgite el valor de las cuotas pgagadas completamente hasta la fecha." sqref="H22:AF22" xr:uid="{00000000-0002-0000-0000-000006000000}">
      <formula1>0</formula1>
      <formula2>H21</formula2>
    </dataValidation>
    <dataValidation type="whole" allowBlank="1" showInputMessage="1" showErrorMessage="1" errorTitle="Cuotas vencidas" error="El número de cuotas vencidad no puede ser superior al numero de cuotas pendientes." promptTitle="Cuotas vencidas" prompt="Digite el número de cuotas pendientes que ya se han vencido y que el asociado no ha atendido actualmente." sqref="H24:AF24" xr:uid="{00000000-0002-0000-0000-000007000000}">
      <formula1>0</formula1>
      <formula2>H23</formula2>
    </dataValidation>
    <dataValidation type="whole" operator="greaterThanOrEqual" allowBlank="1" showInputMessage="1" showErrorMessage="1" promptTitle="Dias de mora" prompt="Digite los dias de mora que a la fecha registra esta obligación." sqref="H25:AF25" xr:uid="{00000000-0002-0000-0000-000008000000}">
      <formula1>0</formula1>
    </dataValidation>
    <dataValidation type="list" allowBlank="1" showInputMessage="1" showErrorMessage="1" promptTitle="Ya Normalizado?" prompt="Escriba Sí en caso de que el crédito ya ha sido normalizado en alguna ocasión anterior." sqref="M26:O26 R26:T26 W26:Y26 AB26:AD26 H26:J26" xr:uid="{00000000-0002-0000-0000-000009000000}">
      <formula1>"Sí,No"</formula1>
    </dataValidation>
    <dataValidation type="whole" allowBlank="1" showInputMessage="1" showErrorMessage="1" errorTitle="Normalizado" error="Si fue normalizado antes, digite las veces que se ha realizado a esta obligación." promptTitle="Veces" prompt="Digite el número de veces que el crédito ha sido normalizado anteriormente." sqref="P26:Q26 U26:V26 Z26:AA26 AE26:AF26 K26:L26" xr:uid="{00000000-0002-0000-0000-00000A000000}">
      <formula1>IF(H26="Sí",1,0)</formula1>
      <formula2>IF(OR(H26="",H26="No"),0,10)</formula2>
    </dataValidation>
    <dataValidation type="whole" allowBlank="1" showInputMessage="1" showErrorMessage="1" errorTitle="Saldo de Capital" error="Verifique el valor ingresado. Este no puede ser mayor al monto pactado inicialmente." promptTitle="Saldo de Capital" prompt="Registre el valor adeudado actualmente por concepto de capital." sqref="H29:AF29" xr:uid="{00000000-0002-0000-0000-00000B000000}">
      <formula1>0</formula1>
      <formula2>H14</formula2>
    </dataValidation>
    <dataValidation type="whole" operator="greaterThanOrEqual" allowBlank="1" showInputMessage="1" showErrorMessage="1" promptTitle="Interés Corriente" prompt="Registre el valor adeudado de intereses corrientes a la fecha." sqref="H30:AF30" xr:uid="{00000000-0002-0000-0000-00000C000000}">
      <formula1>0</formula1>
    </dataValidation>
    <dataValidation type="whole" operator="greaterThanOrEqual" allowBlank="1" showInputMessage="1" showErrorMessage="1" promptTitle="Interés Mora" prompt="Registre el valor adeudado de intereses moratorios a la fecha." sqref="H31:AF31" xr:uid="{00000000-0002-0000-0000-00000D000000}">
      <formula1>0</formula1>
    </dataValidation>
    <dataValidation type="whole" allowBlank="1" showInputMessage="1" showErrorMessage="1" errorTitle="Periodos de gracias" error="Digite cuántos periodos de gracia está solicitando. Tenga en cuenta que no puede solicitar muchos y que no puede solicitar al mismo tiempo periodos de gracia y periodos muertos." promptTitle="Periodos de gracia" prompt="Registre los periodos en los que el asociado no pagará capital. En lo posible, no otorgue periodos de gracia. Tenga en cuenta que si solicita periodos de gracia, no podrá solicitar al mismo tiempo periodos muertos." sqref="N49:AE49" xr:uid="{00000000-0002-0000-0000-00000E000000}">
      <formula1>0</formula1>
      <formula2>IF(N50&gt;0,0,3)</formula2>
    </dataValidation>
    <dataValidation type="whole" allowBlank="1" showInputMessage="1" showErrorMessage="1" errorTitle="Periodos muertos" error="Digiten cuántos periodos muertos está solicitando. Tenga en cuenta que no debe solicitar muchos y que no puede solicitar al mismo tiempo periodos de gracia y periodos muertos." promptTitle="Periodos Muertos" prompt="Registre los periodos en los que el asociado no pagará capital ni intereses corrientes. En lo posible, no otorgue periodos muertos. Tenga en cuenta que si solicita periodos muertos, no podrá solicitar al mismo tiempo periodos de gracia." sqref="T50:Z50" xr:uid="{00000000-0002-0000-0000-00000F000000}">
      <formula1>0</formula1>
      <formula2>IF(T49&gt;0,0,3)</formula2>
    </dataValidation>
    <dataValidation allowBlank="1" showInputMessage="1" showErrorMessage="1" promptTitle="Garantías" prompt="Escriba las garantías que respaldarán la nueva obligación." sqref="N55:AE55" xr:uid="{00000000-0002-0000-0000-000010000000}"/>
    <dataValidation allowBlank="1" showInputMessage="1" showErrorMessage="1" promptTitle="Garantías" prompt="Escriba las garantías que respaldan actualmente todas las obligaciones." sqref="H55:M55" xr:uid="{00000000-0002-0000-0000-000011000000}"/>
    <dataValidation operator="greaterThanOrEqual" allowBlank="1" showInputMessage="1" showErrorMessage="1" sqref="H44:M44" xr:uid="{00000000-0002-0000-0000-000013000000}"/>
    <dataValidation allowBlank="1" showInputMessage="1" showErrorMessage="1" errorTitle="Error en Cuota Extra" error="Verifique el valor ingresado. Tenga en cuenta que si el periodo de pago es Anual, no podrá registrar cuotas extras. " promptTitle="Valor Cuota Extra" prompt="Digite en el plan de pagos las cuotas extra a capital. Tenga en cuenta que estas cuotas deben estar soportadas con el flujo de caja del asociado, y no simplemente una forma de disminuir la cuota periodica." sqref="N51:AE51" xr:uid="{00000000-0002-0000-0000-000015000000}"/>
    <dataValidation type="whole" allowBlank="1" showInputMessage="1" showErrorMessage="1" errorTitle="Periodos muertos" error="Digite cuántos periodos muertos está solicitando. Tenga en cuenta que no debe solicitar muchos y que no puede solicitar al mismo tiempo periodos de gracia y periodos muertos." promptTitle="Periodos Muertos" prompt="Registre los periodos en los que el asociado no pagará capital ni intereses corrientes. En lo posible, no otorgue periodos muertos. Tenga en cuenta que si solicita periodos muertos, no podrá solicitar al mismo tiempo periodos de gracia." sqref="N50:S50" xr:uid="{00000000-0002-0000-0000-000016000000}">
      <formula1>0</formula1>
      <formula2>IF(N49&gt;0,0,3)</formula2>
    </dataValidation>
    <dataValidation type="whole" operator="greaterThanOrEqual" allowBlank="1" showInputMessage="1" errorTitle="Cuotas vencidas" promptTitle="Periodos de gracia" prompt="Digite el número total de periodos de gracia dados al asociados desde el desembolso inicial de esta obligación." sqref="H28:J28 M28:O28 R28:T28 W28:Y28 AB28:AD28" xr:uid="{00000000-0002-0000-0000-00001B000000}">
      <formula1>0</formula1>
    </dataValidation>
    <dataValidation type="whole" operator="greaterThanOrEqual" allowBlank="1" showInputMessage="1" errorTitle="Cuotas vencidas" error="El número de cuotas vencidad no puede ser superior al numero de cuotas pendientes." promptTitle="Periodos Muertos" prompt="Digite el número total de periodos muertos dados al asociados desde el desembolso inicial de esta obligación." sqref="K28:L28 P28:Q28 U28:V28 Z28:AA28 AE28:AF28" xr:uid="{00000000-0002-0000-0000-00001C000000}">
      <formula1>0</formula1>
    </dataValidation>
    <dataValidation type="date" showInputMessage="1" showErrorMessage="1" errorTitle="Fecha Inválida" error="Verifique la correcta introducción de la fecha. " promptTitle="Ultima Normalización:" prompt="Digite los fecha (dd-mm-aaaa) de útlima reestructuración que se realizó a esta obligación." sqref="H27:AF27" xr:uid="{00000000-0002-0000-0000-00001D000000}">
      <formula1>IF(H26&lt;&gt;"Sí","",38353)</formula1>
      <formula2>IF(H26&lt;&gt;"Sí","",NOW())</formula2>
    </dataValidation>
    <dataValidation allowBlank="1" showErrorMessage="1" promptTitle="Garantías" prompt="Escriba las garantías que actualmente posee esta obligación: 1 Codeudor, 2 Codeudores, 1 Codeudor+FRGT, Hipoteca, etc." sqref="H35:V36 AB35:AF36 W35:AA35" xr:uid="{00000000-0002-0000-0000-00001E000000}"/>
    <dataValidation allowBlank="1" showInputMessage="1" showErrorMessage="1" promptTitle="Otros" prompt="Resgistre la sumatoria total de otros valores como seguros, costas, honorarios que tenga vigente la o las obligaciones." sqref="W36:AA36" xr:uid="{00000000-0002-0000-0000-00001F000000}"/>
    <dataValidation allowBlank="1" showInputMessage="1" showErrorMessage="1" promptTitle="Producto" prompt="Digite el nombre del Producto que corresponde a la Obligación." sqref="H12:AF12" xr:uid="{8A37019D-4F5D-4079-9D7C-B71095794F86}"/>
    <dataValidation type="decimal" operator="greaterThan" allowBlank="1" showInputMessage="1" showErrorMessage="1" promptTitle="Tasa Nominal" prompt="Digite la Tasa Nominal pactada en el crédito." sqref="H16:AF16" xr:uid="{7FFC1759-557F-4274-A20B-A61E83D1402E}">
      <formula1>0</formula1>
    </dataValidation>
    <dataValidation type="whole" operator="greaterThan" allowBlank="1" showInputMessage="1" showErrorMessage="1" promptTitle="Valor Cuota" prompt="Digite el valor que actualmente está pagando el asociado como cuota de este crédito." sqref="H19:AF19" xr:uid="{0C07BA65-8501-4F5E-A330-334F06A08BD8}">
      <formula1>0</formula1>
    </dataValidation>
    <dataValidation allowBlank="1" showInputMessage="1" showErrorMessage="1" promptTitle="Garantías" prompt="Escriba las garantías que actualmente posee esta obligación: 1 Codeudor, 2 Codeudores, Hipoteca, etc." sqref="H33:AF33" xr:uid="{145459EC-026F-4928-9BC1-D89C94F50E98}"/>
    <dataValidation type="decimal" operator="greaterThanOrEqual" allowBlank="1" showInputMessage="1" showErrorMessage="1" promptTitle="Tasa Nominal" prompt="Digite la Tasa Nominal solicitada. Tenga como referencia la Ponderada de las obligaciones actuales." sqref="N44:AE44" xr:uid="{A1589795-B724-41D6-8468-B3E4E484187A}">
      <formula1>0</formula1>
    </dataValidation>
  </dataValidations>
  <hyperlinks>
    <hyperlink ref="T51:Y51" location="'PLAN PAGOS'!Q14" tooltip="Haga clic para digitar en el plan de pagos las cuotas extra a capital. Tenga en cuenta que estas cuotas deben estar soportadas con el flujo de caja del asociado, y no simplemente una forma de disminuir la cuota periodica." display="'PLAN PAGOS'!Q14" xr:uid="{00000000-0004-0000-0000-000000000000}"/>
    <hyperlink ref="Z51:AE51" location="'PLAN PAGOS'!AD14" tooltip="Haga clic para digitar en el plan de pagos las cuotas extra a capital. Tenga en cuenta que estas cuotas deben estar soportadas con el flujo de caja del asociado, y no simplemente una forma de disminuir la cuota periodica." display="'PLAN PAGOS'!AD14" xr:uid="{00000000-0004-0000-0000-000001000000}"/>
    <hyperlink ref="N51:S51" location="'PLAN PAGOS'!Q14" tooltip="Haga clic para digitar en el plan de pagos las cuotas extra a capital. Tenga en cuenta que estas cuotas deben estar soportadas con el flujo de caja del asociado, y no simplemente una forma de disminuir la cuota periodica." display="'PLAN PAGOS'!Q14" xr:uid="{1B643895-F65D-4A28-A3B7-312740A92574}"/>
  </hyperlinks>
  <pageMargins left="0.70866141732283472" right="0.70866141732283472" top="0.70866141732283472" bottom="0.59055118110236227" header="0.31496062992125984" footer="0.31496062992125984"/>
  <pageSetup scale="93" orientation="portrait" blackAndWhite="1" horizontalDpi="300" verticalDpi="300" r:id="rId1"/>
  <headerFooter differentFirst="1">
    <oddHeader xml:space="preserve">&amp;C&amp;"Arial Narrow,Negrita"&amp;11
</oddHeader>
    <firstHeader xml:space="preserve">&amp;R&amp;"Arial Narrow,Negrita"&amp;8
</firstHeader>
  </headerFooter>
  <drawing r:id="rId2"/>
  <legacyDrawing r:id="rId3"/>
  <extLst>
    <ext xmlns:x14="http://schemas.microsoft.com/office/spreadsheetml/2009/9/main" uri="{CCE6A557-97BC-4b89-ADB6-D9C93CAAB3DF}">
      <x14:dataValidations xmlns:xm="http://schemas.microsoft.com/office/excel/2006/main" xWindow="647" yWindow="381" count="4">
        <x14:dataValidation type="list" allowBlank="1" showInputMessage="1" showErrorMessage="1" promptTitle="Periodo de pago" prompt="Elija el periodo de pago que el asociado requiere para atender su nueva obligación de acuerdo con su flujo de caja." xr:uid="{00000000-0002-0000-0000-000021000000}">
          <x14:formula1>
            <xm:f>PARAM!$A$6:$A$10</xm:f>
          </x14:formula1>
          <xm:sqref>N43:S43</xm:sqref>
        </x14:dataValidation>
        <x14:dataValidation type="list" allowBlank="1" showInputMessage="1" showErrorMessage="1" promptTitle="Periodo Cuota Extra" prompt="Elija el periodo en que el asociado pagará las cuotas extras." xr:uid="{00000000-0002-0000-0000-000022000000}">
          <x14:formula1>
            <xm:f>OFFSET(PARAM!$N$1,1,MATCH(N43,PARAM!$N$1:$R$1,0)-1,5,1)</xm:f>
          </x14:formula1>
          <xm:sqref>N52:Z52</xm:sqref>
        </x14:dataValidation>
        <x14:dataValidation type="whole" allowBlank="1" showInputMessage="1" showErrorMessage="1" errorTitle="Error en Plazo" error="Verifique que el número de meses del Plazo sea acorde con el Periodo de pago. Además, tenga en cuenta que el nuevo plazo no puede ser mayor al plazo inicialmente pactado + 3 años, ni mayor a 144 meses." promptTitle="Plazo en meses" prompt="Registre en meses el Plazo propuesto para atender el nuevo crédito. Tenga en cuenta que no puede ser superior al plazo inicial más 3 años." xr:uid="{00000000-0002-0000-0000-000023000000}">
          <x14:formula1>
            <xm:f>IF(PARAM!Y6=1,1000,1)</xm:f>
          </x14:formula1>
          <x14:formula2>
            <xm:f>IF(PARAM!Y6=1,1001,IF($H$47+36&gt;144,144,$H$47+36))</xm:f>
          </x14:formula2>
          <xm:sqref>T47:AE47</xm:sqref>
        </x14:dataValidation>
        <x14:dataValidation type="whole" allowBlank="1" showInputMessage="1" showErrorMessage="1" errorTitle="Error en Plazo" error="Verifique que el número de meses del Plazo sea acorde con el Periodo de pago. Además, tenga en cuenta que el nuevo plazo no puede ser mayor al plazo inicialmente pactado + 3 años, ni mayor a 156 meses." promptTitle="Plazo en meses" prompt="Registre en meses el Plazo propuesto para atender el nuevo crédito. " xr:uid="{00000000-0002-0000-0000-000024000000}">
          <x14:formula1>
            <xm:f>IF(PARAM!S6=1,1000,1)</xm:f>
          </x14:formula1>
          <x14:formula2>
            <xm:f>IF(PARAM!S6=1,1001,IF($H$47+36&gt;180,180,$H$47+36))</xm:f>
          </x14:formula2>
          <xm:sqref>N47:S47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6">
    <pageSetUpPr fitToPage="1"/>
  </sheetPr>
  <dimension ref="A1:AK505"/>
  <sheetViews>
    <sheetView showGridLines="0" zoomScale="115" zoomScaleNormal="115" workbookViewId="0">
      <pane ySplit="12" topLeftCell="A133" activePane="bottomLeft" state="frozen"/>
      <selection pane="bottomLeft" activeCell="C137" sqref="C137"/>
    </sheetView>
  </sheetViews>
  <sheetFormatPr baseColWidth="10" defaultColWidth="11.42578125" defaultRowHeight="12.75" zeroHeight="1" x14ac:dyDescent="0.2"/>
  <cols>
    <col min="1" max="1" width="5.7109375" style="6" bestFit="1" customWidth="1"/>
    <col min="2" max="2" width="10.42578125" style="6" bestFit="1" customWidth="1"/>
    <col min="3" max="3" width="10.85546875" style="6" bestFit="1" customWidth="1"/>
    <col min="4" max="4" width="12.28515625" style="6" bestFit="1" customWidth="1"/>
    <col min="5" max="5" width="8.140625" style="6" bestFit="1" customWidth="1"/>
    <col min="6" max="8" width="9.85546875" style="6" bestFit="1" customWidth="1"/>
    <col min="9" max="9" width="9.85546875" style="6" customWidth="1"/>
    <col min="10" max="10" width="2" style="6" hidden="1" customWidth="1"/>
    <col min="11" max="11" width="11.42578125" style="6" hidden="1" customWidth="1"/>
    <col min="12" max="12" width="1.42578125" style="6" hidden="1" customWidth="1"/>
    <col min="13" max="13" width="1" style="6" customWidth="1"/>
    <col min="14" max="14" width="5.7109375" style="6" bestFit="1" customWidth="1"/>
    <col min="15" max="15" width="10.7109375" style="6" bestFit="1" customWidth="1"/>
    <col min="16" max="16" width="11.42578125" style="6"/>
    <col min="17" max="17" width="11.85546875" style="6" bestFit="1" customWidth="1"/>
    <col min="18" max="18" width="8.7109375" style="6" bestFit="1" customWidth="1"/>
    <col min="19" max="21" width="10.85546875" style="6" bestFit="1" customWidth="1"/>
    <col min="22" max="22" width="10.28515625" style="6" customWidth="1"/>
    <col min="23" max="23" width="0.85546875" style="6" customWidth="1"/>
    <col min="24" max="24" width="11.42578125" style="6" hidden="1" customWidth="1"/>
    <col min="25" max="25" width="2.140625" style="6" hidden="1" customWidth="1"/>
    <col min="26" max="26" width="1.42578125" style="6" hidden="1" customWidth="1"/>
    <col min="27" max="27" width="5.7109375" style="6" bestFit="1" customWidth="1"/>
    <col min="28" max="28" width="10.42578125" style="6" bestFit="1" customWidth="1"/>
    <col min="29" max="30" width="10.85546875" style="6" bestFit="1" customWidth="1"/>
    <col min="31" max="31" width="7.7109375" style="6" bestFit="1" customWidth="1"/>
    <col min="32" max="32" width="10.85546875" style="6" bestFit="1" customWidth="1"/>
    <col min="33" max="33" width="11.42578125" style="6"/>
    <col min="34" max="34" width="9.85546875" style="6" bestFit="1" customWidth="1"/>
    <col min="35" max="35" width="11.42578125" style="6"/>
    <col min="36" max="36" width="1" style="6" customWidth="1"/>
    <col min="37" max="37" width="11.42578125" style="6" hidden="1" customWidth="1"/>
    <col min="38" max="16384" width="11.42578125" style="6"/>
  </cols>
  <sheetData>
    <row r="1" spans="1:37" x14ac:dyDescent="0.2">
      <c r="A1" s="242" t="e">
        <f>+IF($C$5/IF(OR($D$6="Diaria",$D$6="Semanal",$D$6="Decadal",$D$6="Quincenal"),VLOOKUP(D6,AMORT!$A$2:$D$11,4,0),VLOOKUP(D6,AMORT!$A$2:$C$11,3,0))-INT($C$5/IF(OR($D$6="Diaria",$D$6="Semanal",$D$6="Decadal",$D$6="Quincenal"),VLOOKUP(D6,AMORT!$A$2:$D$11,4,0),VLOOKUP(D6,AMORT!$A$2:$C$11,3,0)))&gt;0,"¡VERIFIQUE EL PLAZO Y LA AMORTIZACION!","")</f>
        <v>#N/A</v>
      </c>
      <c r="B1" s="242"/>
      <c r="C1" s="242"/>
      <c r="D1" s="242"/>
      <c r="E1" s="242"/>
      <c r="F1" s="242"/>
      <c r="G1" s="242"/>
      <c r="H1" s="242"/>
      <c r="I1" s="242"/>
      <c r="M1" s="25"/>
      <c r="N1" s="242" t="e">
        <f>+IF($P$5/IF(OR($Q$6="Diaria",$Q$6="Semanal",$Q$6="Decadal",$Q$6="Quincenal"),VLOOKUP(Q6,AMORT!$A$2:$D$11,4,0),VLOOKUP(Q6,AMORT!$A$2:$C$11,3,0))-INT($P$5/IF(OR($Q$6="Diaria",$Q$6="Semanal",$Q$6="Decadal",$Q$6="Quincenal"),VLOOKUP(Q6,AMORT!$A$2:$D$11,4,0),VLOOKUP(Q6,AMORT!$A$2:$C$11,3,0)))&gt;0,"¡VERIFIQUE EL PLAZO Y LA AMORTIZACION!","")</f>
        <v>#N/A</v>
      </c>
      <c r="O1" s="242"/>
      <c r="P1" s="242"/>
      <c r="Q1" s="242"/>
      <c r="R1" s="242"/>
      <c r="S1" s="242"/>
      <c r="T1" s="242"/>
      <c r="U1" s="242"/>
      <c r="V1" s="242"/>
      <c r="W1" s="25"/>
      <c r="AA1" s="242" t="e">
        <f>+IF($AC$5/IF(OR($AD$6="Diaria",$AD$6="Semanal",$AD$6="Decadal",$AD$6="Quincenal"),VLOOKUP(AD6,AMORT!$A$2:$D$11,4,0),VLOOKUP(AD6,AMORT!$A$2:$C$11,3,0))-INT($AC$5/IF(OR($AD$6="Diaria",$AD$6="Semanal",$AD$6="Decadal",$AD$6="Quincenal"),VLOOKUP(AD6,AMORT!$A$2:$D$11,4,0),VLOOKUP(AD6,AMORT!$A$2:$C$11,3,0)))&gt;0,"¡VERIFIQUE EL PLAZO Y LA AMORTIZACION!","")</f>
        <v>#N/A</v>
      </c>
      <c r="AB1" s="242"/>
      <c r="AC1" s="242"/>
      <c r="AD1" s="242"/>
      <c r="AE1" s="242"/>
      <c r="AF1" s="242"/>
      <c r="AG1" s="242"/>
      <c r="AH1" s="242"/>
      <c r="AI1" s="242"/>
      <c r="AJ1" s="25"/>
    </row>
    <row r="2" spans="1:37" x14ac:dyDescent="0.2">
      <c r="A2" s="243" t="e">
        <f>IF(A1="","","Plazo sugerido: "&amp;ROUNDDOWN($E$5,0)*IF(OR($D$6="Diaria",$D$6="Semanal",$D$6="Decadal",$D$6="Quincenal"),VLOOKUP(D6,AMORT!$A$2:$D$11,4,0),VLOOKUP(D6,AMORT!$A$2:$C$11,3,0))&amp;" ó "&amp;+ROUNDUP($E$5,0)*IF(OR($D$6="Diaria",$D$6="Semanal",$D$6="Decadal",$D$6="Quincenal"),VLOOKUP(D6,AMORT!$A$2:$D$11,4,0),VLOOKUP(D6,AMORT!$A$2:$C$11,3,0))&amp;" "&amp;LOWER(D5))</f>
        <v>#N/A</v>
      </c>
      <c r="B2" s="243"/>
      <c r="C2" s="243"/>
      <c r="D2" s="243"/>
      <c r="E2" s="243"/>
      <c r="F2" s="243"/>
      <c r="G2" s="243"/>
      <c r="H2" s="243"/>
      <c r="I2" s="243"/>
      <c r="M2" s="25"/>
      <c r="N2" s="243" t="e">
        <f>IF(N1="","","Plazo sugerido: "&amp;ROUNDDOWN($R$5,0)*IF(OR($Q$6="Diaria",$Q$6="Semanal",$Q$6="Decadal",$Q$6="Quincenal"),VLOOKUP(Q6,AMORT!$A$2:$D$11,4,0),VLOOKUP(Q6,AMORT!$A$2:$C$11,3,0))&amp;" ó "&amp;+ROUNDUP($R$5,0)*IF(OR($Q$6="Diaria",$Q$6="Semanal",$Q$6="Decadal",$Q$6="Quincenal"),VLOOKUP(Q6,AMORT!$A$2:$D$11,4,0),VLOOKUP(Q6,AMORT!$A$2:$C$11,3,0))&amp;" "&amp;LOWER(Q5))</f>
        <v>#N/A</v>
      </c>
      <c r="O2" s="243"/>
      <c r="P2" s="243"/>
      <c r="Q2" s="243"/>
      <c r="R2" s="243"/>
      <c r="S2" s="243"/>
      <c r="T2" s="243"/>
      <c r="U2" s="243"/>
      <c r="V2" s="243"/>
      <c r="W2" s="25"/>
      <c r="AA2" s="243" t="e">
        <f>IF(AA1="","","Plazo sugerido: "&amp;ROUNDDOWN($AE$5,0)*IF(OR($AD$6="Diaria",$AD$6="Semanal",$AD$6="Decadal",$DA$6="Quincenal"),VLOOKUP(AD6,AMORT!$A$2:$D$11,4,0),VLOOKUP(AD6,AMORT!$A$2:$C$11,3,0))&amp;" ó "&amp;+ROUNDUP($AE$5,0)*IF(OR($AD$6="Diaria",$AD$6="Semanal",$AD$6="Decadal",$AD$6="Quincenal"),VLOOKUP(AD6,AMORT!$A$2:$D$11,4,0),VLOOKUP(AD6,AMORT!$A$2:$C$11,3,0))&amp;" "&amp;LOWER(AD5))</f>
        <v>#N/A</v>
      </c>
      <c r="AB2" s="243"/>
      <c r="AC2" s="243"/>
      <c r="AD2" s="243"/>
      <c r="AE2" s="243"/>
      <c r="AF2" s="243"/>
      <c r="AG2" s="243"/>
      <c r="AH2" s="243"/>
      <c r="AI2" s="243"/>
      <c r="AJ2" s="25"/>
    </row>
    <row r="3" spans="1:37" ht="24.75" customHeight="1" x14ac:dyDescent="0.35">
      <c r="A3" s="244" t="s">
        <v>47</v>
      </c>
      <c r="B3" s="244"/>
      <c r="C3" s="244"/>
      <c r="D3" s="245" t="str">
        <f>+Formato!N42</f>
        <v/>
      </c>
      <c r="E3" s="245"/>
      <c r="F3" s="5"/>
      <c r="G3" s="246" t="s">
        <v>80</v>
      </c>
      <c r="H3" s="246"/>
      <c r="I3" s="246"/>
      <c r="J3" s="50" t="str">
        <f>+IF(I4="Tasa Variable","DTF + ","")</f>
        <v/>
      </c>
      <c r="M3" s="25"/>
      <c r="N3" s="244" t="s">
        <v>47</v>
      </c>
      <c r="O3" s="244"/>
      <c r="P3" s="244"/>
      <c r="Q3" s="245" t="str">
        <f>+Formato!T42</f>
        <v/>
      </c>
      <c r="R3" s="245"/>
      <c r="S3" s="5"/>
      <c r="T3" s="246" t="s">
        <v>81</v>
      </c>
      <c r="U3" s="246"/>
      <c r="V3" s="246"/>
      <c r="W3" s="51" t="str">
        <f>+IF(V4="Tasa Variable","DTF + ","")</f>
        <v/>
      </c>
      <c r="AA3" s="244" t="s">
        <v>47</v>
      </c>
      <c r="AB3" s="244"/>
      <c r="AC3" s="244"/>
      <c r="AD3" s="245" t="str">
        <f>+Formato!Z42</f>
        <v/>
      </c>
      <c r="AE3" s="245"/>
      <c r="AF3" s="5"/>
      <c r="AG3" s="246" t="s">
        <v>82</v>
      </c>
      <c r="AH3" s="246"/>
      <c r="AI3" s="246"/>
      <c r="AJ3" s="51" t="str">
        <f>+IF(AI4="Tasa Variable","DTF + ","")</f>
        <v/>
      </c>
    </row>
    <row r="4" spans="1:37" x14ac:dyDescent="0.2">
      <c r="A4" s="244" t="s">
        <v>48</v>
      </c>
      <c r="B4" s="244"/>
      <c r="C4" s="244"/>
      <c r="D4" s="52">
        <f>+Formato!N44</f>
        <v>0</v>
      </c>
      <c r="E4" s="53" t="e">
        <f>+D4/VLOOKUP($D$6,AMORT!$A$2:$B$11,2,0)</f>
        <v>#N/A</v>
      </c>
      <c r="F4" s="20" t="s">
        <v>49</v>
      </c>
      <c r="G4" s="53" t="e">
        <f>+EFFECT($D$4,VLOOKUP($D$6,AMORT!$A$2:$B$11,2,0))</f>
        <v>#N/A</v>
      </c>
      <c r="H4" s="20" t="s">
        <v>50</v>
      </c>
      <c r="I4" s="42" t="s">
        <v>51</v>
      </c>
      <c r="J4" s="7">
        <v>6</v>
      </c>
      <c r="M4" s="25"/>
      <c r="N4" s="244" t="s">
        <v>48</v>
      </c>
      <c r="O4" s="244"/>
      <c r="P4" s="244"/>
      <c r="Q4" s="52">
        <f>+Formato!T44</f>
        <v>0</v>
      </c>
      <c r="R4" s="53" t="e">
        <f>+Q4/VLOOKUP($Q$6,AMORT!$A$2:$B$11,2,0)</f>
        <v>#N/A</v>
      </c>
      <c r="S4" s="20" t="s">
        <v>49</v>
      </c>
      <c r="T4" s="53" t="e">
        <f>+EFFECT($Q$4,VLOOKUP($Q$6,AMORT!$A$2:$B$11,2,0))</f>
        <v>#N/A</v>
      </c>
      <c r="U4" s="20" t="s">
        <v>50</v>
      </c>
      <c r="V4" s="42" t="s">
        <v>51</v>
      </c>
      <c r="W4" s="27"/>
      <c r="AA4" s="244" t="s">
        <v>48</v>
      </c>
      <c r="AB4" s="244"/>
      <c r="AC4" s="244"/>
      <c r="AD4" s="52">
        <f>+Formato!Z44</f>
        <v>0</v>
      </c>
      <c r="AE4" s="53" t="e">
        <f>+AD4/VLOOKUP($AD$6,AMORT!$A$2:$B$11,2,0)</f>
        <v>#N/A</v>
      </c>
      <c r="AF4" s="20" t="s">
        <v>49</v>
      </c>
      <c r="AG4" s="53" t="e">
        <f>+EFFECT($AD$4,VLOOKUP($AD$6,AMORT!$A$2:$B$11,2,0))</f>
        <v>#N/A</v>
      </c>
      <c r="AH4" s="20" t="s">
        <v>50</v>
      </c>
      <c r="AI4" s="42" t="s">
        <v>51</v>
      </c>
      <c r="AJ4" s="27"/>
    </row>
    <row r="5" spans="1:37" x14ac:dyDescent="0.2">
      <c r="A5" s="244" t="s">
        <v>53</v>
      </c>
      <c r="B5" s="244"/>
      <c r="C5" s="54">
        <f>+Formato!N47</f>
        <v>0</v>
      </c>
      <c r="D5" s="48" t="s">
        <v>36</v>
      </c>
      <c r="E5" s="55" t="e">
        <f>+$C$5/IF(OR($D$6="Diaria",$D$6="Semanal",$D$6="Decadal",$D$6="Quincenal"),VLOOKUP(D6,AMORT!$A$2:$D$11,4,0),VLOOKUP(D6,AMORT!$A$2:$C$11,3,0))</f>
        <v>#N/A</v>
      </c>
      <c r="F5" s="20" t="s">
        <v>54</v>
      </c>
      <c r="H5" s="5"/>
      <c r="J5" s="5"/>
      <c r="M5" s="25"/>
      <c r="N5" s="244" t="s">
        <v>53</v>
      </c>
      <c r="O5" s="244"/>
      <c r="P5" s="54">
        <f>+Formato!T47</f>
        <v>0</v>
      </c>
      <c r="Q5" s="48" t="s">
        <v>36</v>
      </c>
      <c r="R5" s="55" t="e">
        <f>+$P$5/IF(OR($Q$6="Diaria",$Q$6="Semanal",$Q$6="Decadal",$Q$6="Quincenal"),VLOOKUP(Q6,AMORT!$A$2:$D$11,4,0),VLOOKUP(Q6,AMORT!$A$2:$C$11,3,0))</f>
        <v>#N/A</v>
      </c>
      <c r="S5" s="20" t="s">
        <v>54</v>
      </c>
      <c r="U5" s="5"/>
      <c r="W5" s="28"/>
      <c r="AA5" s="244" t="s">
        <v>53</v>
      </c>
      <c r="AB5" s="244"/>
      <c r="AC5" s="54">
        <f>+Formato!Z47</f>
        <v>0</v>
      </c>
      <c r="AD5" s="48" t="s">
        <v>36</v>
      </c>
      <c r="AE5" s="55" t="e">
        <f>+$AC$5/IF(OR($AD$6="Diaria",$AD$6="Semanal",$AD$6="Decadal",$AD$6="Quincenal"),VLOOKUP(AD6,AMORT!$A$2:$D$11,4,0),VLOOKUP(AD6,AMORT!$A$2:$C$11,3,0))</f>
        <v>#N/A</v>
      </c>
      <c r="AF5" s="20" t="s">
        <v>54</v>
      </c>
      <c r="AH5" s="5"/>
      <c r="AJ5" s="28"/>
    </row>
    <row r="6" spans="1:37" x14ac:dyDescent="0.2">
      <c r="A6" s="244" t="s">
        <v>55</v>
      </c>
      <c r="B6" s="244"/>
      <c r="C6" s="244"/>
      <c r="D6" s="54">
        <f>+Formato!N43</f>
        <v>0</v>
      </c>
      <c r="E6" s="10"/>
      <c r="F6" s="5"/>
      <c r="G6" s="244" t="s">
        <v>73</v>
      </c>
      <c r="H6" s="244"/>
      <c r="I6" s="54">
        <f>+Formato!N49</f>
        <v>0</v>
      </c>
      <c r="J6" s="9"/>
      <c r="M6" s="25"/>
      <c r="N6" s="244" t="s">
        <v>55</v>
      </c>
      <c r="O6" s="244"/>
      <c r="P6" s="244"/>
      <c r="Q6" s="54" t="str">
        <f>+Formato!T43</f>
        <v/>
      </c>
      <c r="R6" s="10"/>
      <c r="S6" s="5"/>
      <c r="T6" s="244" t="s">
        <v>73</v>
      </c>
      <c r="U6" s="244"/>
      <c r="V6" s="54">
        <f>+Formato!T49</f>
        <v>0</v>
      </c>
      <c r="W6" s="29"/>
      <c r="AA6" s="244" t="s">
        <v>55</v>
      </c>
      <c r="AB6" s="244"/>
      <c r="AC6" s="244"/>
      <c r="AD6" s="54" t="str">
        <f>+Formato!Z43</f>
        <v/>
      </c>
      <c r="AE6" s="10"/>
      <c r="AF6" s="5"/>
      <c r="AG6" s="244" t="s">
        <v>73</v>
      </c>
      <c r="AH6" s="244"/>
      <c r="AI6" s="54">
        <f>+Formato!Z49</f>
        <v>0</v>
      </c>
      <c r="AJ6" s="29"/>
    </row>
    <row r="7" spans="1:37" x14ac:dyDescent="0.2">
      <c r="A7" s="244" t="s">
        <v>56</v>
      </c>
      <c r="B7" s="244"/>
      <c r="C7" s="244"/>
      <c r="D7" s="56" t="e">
        <f>IF($I$8="Capital Constante",TEXT($D$3/(($C$5/VLOOKUP($D$6,AMORT!$A$2:$C$11,3,0))-MAX($I$6:$I$7)),"#.###")&amp;" + INT",IF(SUMIF($B$14:$B$503,"&gt;0",$D$14:$D$503)=0,ROUNDUP(PMT($D$4/VLOOKUP($D$6,AMORT!$A$2:$B$11,2,0),E5-MAX($I$6:$I$7),-D3),0),($D$3-(SUM($K$14:$K$503)))/((1-(1+(D4/VLOOKUP($D$6,AMORT!$A$2:$B$11,2,0)))^-(E5-MAX($I$6:$I$7)))/(D4/VLOOKUP($D$6,AMORT!$A$2:$B$11,2,0)))))</f>
        <v>#N/A</v>
      </c>
      <c r="E7" s="57" t="str">
        <f>IF(D8&gt;0,"+  Seguro","")</f>
        <v/>
      </c>
      <c r="F7" s="5"/>
      <c r="G7" s="247" t="s">
        <v>75</v>
      </c>
      <c r="H7" s="247"/>
      <c r="I7" s="48">
        <f>+Formato!N50</f>
        <v>0</v>
      </c>
      <c r="J7" s="9"/>
      <c r="M7" s="25"/>
      <c r="N7" s="244" t="s">
        <v>56</v>
      </c>
      <c r="O7" s="244"/>
      <c r="P7" s="244"/>
      <c r="Q7" s="56" t="e">
        <f>IF($V$8="Capital Constante",TEXT($Q$3/(($P$5/VLOOKUP($Q$6,AMORT!$A$2:$C$11,3,0))-MAX($V$6:$V$7)),"#.###")&amp;" + INT",IF(SUMIF($O$14:$O$503,"&gt;0",$Q$14:$Q$503)=0,ROUNDUP(PMT($Q$4/VLOOKUP($Q$6,AMORT!$A$2:$B$11,2,0),R5-MAX($V$6:$V$7),-Q3),0),($Q$3-(SUM($X$14:$X$503)))/((1-(1+(Q4/VLOOKUP($Q$6,AMORT!$A$2:$B$11,2,0)))^-(R5-MAX($V$6:$V$7)))/(Q4/VLOOKUP($Q$6,AMORT!$A$2:$B$11,2,0)))))</f>
        <v>#N/A</v>
      </c>
      <c r="R7" s="57" t="str">
        <f>IF(Q8&gt;0,"+  Seguro","")</f>
        <v/>
      </c>
      <c r="S7" s="5"/>
      <c r="T7" s="247" t="s">
        <v>75</v>
      </c>
      <c r="U7" s="247"/>
      <c r="V7" s="48">
        <f>+Formato!T50</f>
        <v>0</v>
      </c>
      <c r="W7" s="29"/>
      <c r="AA7" s="244" t="s">
        <v>56</v>
      </c>
      <c r="AB7" s="244"/>
      <c r="AC7" s="244"/>
      <c r="AD7" s="56" t="e">
        <f>IF($AI$8="Capital Constante",TEXT($AD$3/(($AC$5/VLOOKUP($AD$6,AMORT!$A$2:$C$11,3,0))-MAX($AI$6:$AI$7)),"#.###")&amp;" + INT",IF(SUMIF($AB$14:$AB$503,"&gt;0",$AD$14:$AD$503)=0,ROUNDUP(PMT($AD$4/VLOOKUP($AD$6,AMORT!$A$2:$B$11,2,0),AE5-MAX($AI$6:$AI$7),-AD3),0),($AD$3-(SUM($AK$14:$AK$503)))/((1-(1+(AD4/VLOOKUP($AD$6,AMORT!$A$2:$B$11,2,0)))^-(AE5-MAX($AI$6:$AI$7)))/(AD4/VLOOKUP($AD$6,AMORT!$A$2:$B$11,2,0)))))</f>
        <v>#N/A</v>
      </c>
      <c r="AE7" s="57" t="str">
        <f>IF(AD8&gt;0,"+  Seguro","")</f>
        <v/>
      </c>
      <c r="AF7" s="5"/>
      <c r="AG7" s="247" t="s">
        <v>75</v>
      </c>
      <c r="AH7" s="247"/>
      <c r="AI7" s="48">
        <f>+Formato!Z50</f>
        <v>0</v>
      </c>
      <c r="AJ7" s="29"/>
    </row>
    <row r="8" spans="1:37" x14ac:dyDescent="0.2">
      <c r="A8" s="244" t="s">
        <v>57</v>
      </c>
      <c r="B8" s="244"/>
      <c r="C8" s="244"/>
      <c r="D8" s="12">
        <v>0</v>
      </c>
      <c r="E8" s="5"/>
      <c r="F8" s="5"/>
      <c r="G8" s="244" t="s">
        <v>58</v>
      </c>
      <c r="H8" s="244"/>
      <c r="I8" s="49" t="s">
        <v>59</v>
      </c>
      <c r="J8" s="7"/>
      <c r="M8" s="25"/>
      <c r="N8" s="244" t="s">
        <v>57</v>
      </c>
      <c r="O8" s="244"/>
      <c r="P8" s="244"/>
      <c r="Q8" s="12">
        <v>0</v>
      </c>
      <c r="R8" s="5"/>
      <c r="S8" s="5"/>
      <c r="T8" s="244" t="s">
        <v>58</v>
      </c>
      <c r="U8" s="244"/>
      <c r="V8" s="49" t="s">
        <v>59</v>
      </c>
      <c r="W8" s="27"/>
      <c r="AA8" s="244" t="s">
        <v>57</v>
      </c>
      <c r="AB8" s="244"/>
      <c r="AC8" s="244"/>
      <c r="AD8" s="12">
        <v>0</v>
      </c>
      <c r="AE8" s="5"/>
      <c r="AF8" s="5"/>
      <c r="AG8" s="244" t="s">
        <v>58</v>
      </c>
      <c r="AH8" s="244"/>
      <c r="AI8" s="49" t="s">
        <v>59</v>
      </c>
      <c r="AJ8" s="27"/>
    </row>
    <row r="9" spans="1:37" ht="5.25" customHeight="1" thickBot="1" x14ac:dyDescent="0.25">
      <c r="A9" s="5"/>
      <c r="B9" s="11"/>
      <c r="C9" s="5"/>
      <c r="D9" s="5"/>
      <c r="E9" s="5"/>
      <c r="F9" s="5"/>
      <c r="G9" s="241"/>
      <c r="H9" s="241"/>
      <c r="I9" s="248"/>
      <c r="J9" s="248"/>
      <c r="M9" s="25"/>
      <c r="N9" s="5"/>
      <c r="O9" s="11"/>
      <c r="P9" s="5"/>
      <c r="Q9" s="5"/>
      <c r="R9" s="5"/>
      <c r="S9" s="5"/>
      <c r="T9" s="241"/>
      <c r="U9" s="241"/>
      <c r="V9" s="26"/>
      <c r="W9" s="30"/>
      <c r="AA9" s="5"/>
      <c r="AB9" s="11"/>
      <c r="AC9" s="5"/>
      <c r="AD9" s="5"/>
      <c r="AE9" s="5"/>
      <c r="AF9" s="5"/>
      <c r="AG9" s="241"/>
      <c r="AH9" s="241"/>
      <c r="AI9" s="26"/>
      <c r="AJ9" s="30"/>
    </row>
    <row r="10" spans="1:37" ht="13.5" thickBot="1" x14ac:dyDescent="0.25">
      <c r="A10" s="43" t="s">
        <v>83</v>
      </c>
      <c r="B10" s="38"/>
      <c r="C10" s="58">
        <f t="shared" ref="C10:H10" si="0">+SUMIF($A$14:$A$503,"",C$14:C$503)</f>
        <v>0</v>
      </c>
      <c r="D10" s="58">
        <f>+SUMIF($A$14:$A$503,"&lt;&gt;"&amp;"",D$14:D$503)</f>
        <v>0</v>
      </c>
      <c r="E10" s="58">
        <f t="shared" si="0"/>
        <v>0</v>
      </c>
      <c r="F10" s="58">
        <f t="shared" si="0"/>
        <v>0</v>
      </c>
      <c r="G10" s="58">
        <f t="shared" si="0"/>
        <v>0</v>
      </c>
      <c r="H10" s="59">
        <f t="shared" si="0"/>
        <v>0</v>
      </c>
      <c r="I10" s="22"/>
      <c r="J10" s="22"/>
      <c r="M10" s="25"/>
      <c r="N10" s="43" t="s">
        <v>83</v>
      </c>
      <c r="O10" s="38"/>
      <c r="P10" s="58">
        <f>+SUMIF($N$14:$N$503,"",P$14:P$503)</f>
        <v>0</v>
      </c>
      <c r="Q10" s="58">
        <f>+SUMIF($N$14:$N$503,"&lt;&gt;"&amp;"",Q$14:Q$503)</f>
        <v>0</v>
      </c>
      <c r="R10" s="58">
        <f t="shared" ref="R10:U10" si="1">+SUMIF($N$14:$N$503,"",R$14:R$503)</f>
        <v>0</v>
      </c>
      <c r="S10" s="58">
        <f t="shared" si="1"/>
        <v>0</v>
      </c>
      <c r="T10" s="58">
        <f t="shared" si="1"/>
        <v>0</v>
      </c>
      <c r="U10" s="59">
        <f t="shared" si="1"/>
        <v>0</v>
      </c>
      <c r="V10" s="26"/>
      <c r="W10" s="30"/>
      <c r="AA10" s="43" t="s">
        <v>83</v>
      </c>
      <c r="AB10" s="38"/>
      <c r="AC10" s="58">
        <f>+SUMIF($AA$14:$AA$503,"",AC$14:AC$503)</f>
        <v>0</v>
      </c>
      <c r="AD10" s="58">
        <f>+SUMIF($AA$14:$AA$503,"&lt;&gt;"&amp;"",AD$14:AD$503)</f>
        <v>0</v>
      </c>
      <c r="AE10" s="58">
        <f t="shared" ref="AE10:AH10" si="2">+SUMIF($AA$14:$AA$503,"",AE$14:AE$503)</f>
        <v>0</v>
      </c>
      <c r="AF10" s="58">
        <f t="shared" si="2"/>
        <v>0</v>
      </c>
      <c r="AG10" s="58">
        <f t="shared" si="2"/>
        <v>0</v>
      </c>
      <c r="AH10" s="59">
        <f t="shared" si="2"/>
        <v>0</v>
      </c>
      <c r="AI10" s="26"/>
      <c r="AJ10" s="30"/>
    </row>
    <row r="11" spans="1:37" ht="5.25" customHeight="1" thickBot="1" x14ac:dyDescent="0.25">
      <c r="A11" s="5"/>
      <c r="B11" s="23"/>
      <c r="C11" s="23"/>
      <c r="D11" s="23"/>
      <c r="E11" s="23"/>
      <c r="F11" s="23"/>
      <c r="G11" s="23"/>
      <c r="H11" s="23"/>
      <c r="I11" s="23"/>
      <c r="J11" s="23"/>
      <c r="M11" s="25"/>
      <c r="N11" s="5"/>
      <c r="O11" s="23"/>
      <c r="P11" s="23"/>
      <c r="Q11" s="23"/>
      <c r="R11" s="23"/>
      <c r="S11" s="23"/>
      <c r="T11" s="23"/>
      <c r="U11" s="23"/>
      <c r="V11" s="23"/>
      <c r="W11" s="31"/>
      <c r="AA11" s="5"/>
      <c r="AB11" s="23"/>
      <c r="AC11" s="23"/>
      <c r="AD11" s="23"/>
      <c r="AE11" s="23"/>
      <c r="AF11" s="23"/>
      <c r="AG11" s="23"/>
      <c r="AH11" s="23"/>
      <c r="AI11" s="23"/>
      <c r="AJ11" s="31"/>
    </row>
    <row r="12" spans="1:37" ht="14.25" thickTop="1" thickBot="1" x14ac:dyDescent="0.25">
      <c r="A12" s="39" t="s">
        <v>60</v>
      </c>
      <c r="B12" s="40" t="s">
        <v>61</v>
      </c>
      <c r="C12" s="39" t="s">
        <v>62</v>
      </c>
      <c r="D12" s="39" t="s">
        <v>63</v>
      </c>
      <c r="E12" s="41" t="s">
        <v>74</v>
      </c>
      <c r="F12" s="39" t="s">
        <v>64</v>
      </c>
      <c r="G12" s="39" t="s">
        <v>52</v>
      </c>
      <c r="H12" s="39" t="s">
        <v>65</v>
      </c>
      <c r="I12" s="39" t="s">
        <v>66</v>
      </c>
      <c r="J12" s="19"/>
      <c r="M12" s="25"/>
      <c r="N12" s="39" t="s">
        <v>60</v>
      </c>
      <c r="O12" s="40" t="s">
        <v>61</v>
      </c>
      <c r="P12" s="39" t="s">
        <v>62</v>
      </c>
      <c r="Q12" s="39" t="s">
        <v>63</v>
      </c>
      <c r="R12" s="41" t="s">
        <v>74</v>
      </c>
      <c r="S12" s="39" t="s">
        <v>64</v>
      </c>
      <c r="T12" s="39" t="s">
        <v>52</v>
      </c>
      <c r="U12" s="39" t="s">
        <v>65</v>
      </c>
      <c r="V12" s="39" t="s">
        <v>66</v>
      </c>
      <c r="W12" s="32"/>
      <c r="AA12" s="39" t="s">
        <v>60</v>
      </c>
      <c r="AB12" s="40" t="s">
        <v>61</v>
      </c>
      <c r="AC12" s="39" t="s">
        <v>62</v>
      </c>
      <c r="AD12" s="39" t="s">
        <v>63</v>
      </c>
      <c r="AE12" s="41" t="s">
        <v>74</v>
      </c>
      <c r="AF12" s="39" t="s">
        <v>64</v>
      </c>
      <c r="AG12" s="39" t="s">
        <v>52</v>
      </c>
      <c r="AH12" s="39" t="s">
        <v>65</v>
      </c>
      <c r="AI12" s="39" t="s">
        <v>66</v>
      </c>
      <c r="AJ12" s="32"/>
    </row>
    <row r="13" spans="1:37" ht="13.5" thickTop="1" x14ac:dyDescent="0.2">
      <c r="A13" s="13">
        <v>0</v>
      </c>
      <c r="B13" s="60">
        <f ca="1">+NOW()</f>
        <v>44533.622797800926</v>
      </c>
      <c r="C13" s="5"/>
      <c r="D13" s="21"/>
      <c r="E13" s="5"/>
      <c r="F13" s="5"/>
      <c r="G13" s="5"/>
      <c r="H13" s="5"/>
      <c r="I13" s="55" t="str">
        <f>+D3</f>
        <v/>
      </c>
      <c r="J13" s="14"/>
      <c r="N13" s="24">
        <v>0</v>
      </c>
      <c r="O13" s="60">
        <f ca="1">+NOW()</f>
        <v>44533.622797800926</v>
      </c>
      <c r="P13" s="5"/>
      <c r="Q13" s="21"/>
      <c r="R13" s="5"/>
      <c r="S13" s="5"/>
      <c r="T13" s="5"/>
      <c r="U13" s="5"/>
      <c r="V13" s="55" t="str">
        <f>+Q3</f>
        <v/>
      </c>
      <c r="AA13" s="24">
        <v>0</v>
      </c>
      <c r="AB13" s="60">
        <f ca="1">+NOW()</f>
        <v>44533.622797800926</v>
      </c>
      <c r="AC13" s="5"/>
      <c r="AD13" s="21"/>
      <c r="AE13" s="5"/>
      <c r="AF13" s="5"/>
      <c r="AG13" s="5"/>
      <c r="AH13" s="5"/>
      <c r="AI13" s="55" t="str">
        <f>+AD3</f>
        <v/>
      </c>
    </row>
    <row r="14" spans="1:37" x14ac:dyDescent="0.2">
      <c r="A14" s="61" t="e">
        <f t="shared" ref="A14:A77" si="3">+IF(OR(A13="",ISERROR(A13)),"",IF(A13+1&gt;$E$5,"",A13+1))</f>
        <v>#N/A</v>
      </c>
      <c r="B14" s="62" t="e">
        <f>IF(A14="","",IF(OR($D$6="Diaria",$D$6="Semanal",$D$6="Decadal",$D$6="Quincenal"),B13+VLOOKUP($D$6,AMORT!$A$2:$D$11,4,0),IF(DAY($B$13)=DAY(EOMONTH($B$13,0)),EOMONTH(B13,VLOOKUP($D$6,AMORT!$A$2:$C$11,3,0)),EDATE($B$13,VLOOKUP($D$6,AMORT!$A$2:$C$11,3,0)*A14))))</f>
        <v>#N/A</v>
      </c>
      <c r="C14" s="55" t="e">
        <f>IF(A14="",IF(A13="","",SUM(C$13:C13)),G14+H14)</f>
        <v>#N/A</v>
      </c>
      <c r="D14" s="44"/>
      <c r="E14" s="55" t="e">
        <f>IF(A14="",IF(A13="","",SUM($E$13:E13)),ROUND(((I13*$D$8)/30)*VLOOKUP($D$6,AMORT!$A$2:$D$11,4,0),0))</f>
        <v>#N/A</v>
      </c>
      <c r="F14" s="55" t="e">
        <f>IF(A14="",IF(A13="","",SUM($F$13:F13)),IF(A14&lt;=MAX($I$6:$I$7),0,C14+E14))</f>
        <v>#N/A</v>
      </c>
      <c r="G14" s="55" t="e">
        <f>IF(A14="",IF(A13="","",SUM($G$13:G13)),IF(A14=$E$5,I13,IF($I$8="Cuota fija",IF(A14&lt;=MAX($I$6:$I$7),0,$D$7+D14-H14),IF($I$8="Capital Constante",IF(A14&lt;=MAX($I$6:$I$7),0,$D$3/(($C$5/VLOOKUP($D$6,AMORT!$A$2:$C$11,3,0))-MAX($I$6:$I$7))   ),C14-H14-E14)       )))</f>
        <v>#N/A</v>
      </c>
      <c r="H14" s="55" t="e">
        <f>IF(A14="",IF(A13="","",SUM($H$13:H13)),ROUND($E$4*I13,0))</f>
        <v>#N/A</v>
      </c>
      <c r="I14" s="55" t="e">
        <f t="shared" ref="I14:I77" si="4">IF(A14="","",+I13-G14)</f>
        <v>#N/A</v>
      </c>
      <c r="J14" s="15"/>
      <c r="K14" s="55" t="e">
        <f>IF(AND(A14&gt;0,A14&lt;&gt;"",D14&gt;0), ROUND( ((D14/((1+($D$4/VLOOKUP($D$6,AMORT!$A$2:$B$11,2,0)))^A14))),0),0)</f>
        <v>#N/A</v>
      </c>
      <c r="N14" s="61" t="e">
        <f>+IF(OR(N13="",ISERROR(N13)),"",IF(N13+1&gt;$R$5,"",N13+1))</f>
        <v>#N/A</v>
      </c>
      <c r="O14" s="62" t="e">
        <f>IF(N14="","",IF(OR($Q$6="Diaria",$Q$6="Semanal",$Q$6="Decadal",$Q$6="Quincenal"),O13+VLOOKUP($Q$6,AMORT!$A$2:$D$11,4,0),IF(DAY($O$13)=DAY(EOMONTH($O$13,0)),EOMONTH(O13,VLOOKUP($Q$6,AMORT!$A$2:$C$11,3,0)),EDATE($O$13,VLOOKUP($Q$6,AMORT!$A$2:$C$11,3,0)*N14))))</f>
        <v>#N/A</v>
      </c>
      <c r="P14" s="55" t="e">
        <f>IF(N14="",IF(N13="","",SUM(P$13:P13)),T14+U14)</f>
        <v>#N/A</v>
      </c>
      <c r="Q14" s="44"/>
      <c r="R14" s="55" t="e">
        <f>IF(N14="",IF(N13="","",SUM($R$13:R13)),ROUND(((V13*$Q$8)/30)*VLOOKUP($Q$6,AMORT!$A$2:$D$11,4,0),0))</f>
        <v>#N/A</v>
      </c>
      <c r="S14" s="55" t="e">
        <f>IF(N14="",IF(N13="","",SUM($S$13:S13)),IF(N14&lt;=MAX($V$6:$V$7),0,P14+R14))</f>
        <v>#N/A</v>
      </c>
      <c r="T14" s="55" t="e">
        <f>IF(N14="",IF(N13="","",SUM($T$13:T13)),IF(N14=$R$5,V13,IF($V$8="Cuota fija",IF(N14&lt;=MAX($V$6:$V$7),0,$Q$7+Q14-U14),IF($V$8="Capital Constante",IF(N14&lt;=MAX($V$6:$V$7),0,$Q$3/(($P$5/VLOOKUP($Q$6,AMORT!$A$2:$C$11,3,0))-MAX($V$6:$V$7))   ),P14-U14-R14)       )))</f>
        <v>#N/A</v>
      </c>
      <c r="U14" s="55" t="e">
        <f>IF(N14="",IF(N13="","",SUM($U$13:U13)),ROUND($R$4*V13,0))</f>
        <v>#N/A</v>
      </c>
      <c r="V14" s="55" t="e">
        <f t="shared" ref="V14:V77" si="5">IF(N14="","",+V13-T14)</f>
        <v>#N/A</v>
      </c>
      <c r="W14" s="15"/>
      <c r="X14" s="55" t="e">
        <f>IF(AND(N14&gt;0,N14&lt;&gt;"",Q14&gt;0), ROUND( ((Q14/((1+($Q$4/VLOOKUP($Q$6,AMORT!$A$2:$B$11,2,0)))^N14))),0),0)</f>
        <v>#N/A</v>
      </c>
      <c r="AA14" s="61" t="e">
        <f>+IF(OR(AA13="",ISERROR(AA13)),"",IF(AA13+1&gt;$AE$5,"",AA13+1))</f>
        <v>#N/A</v>
      </c>
      <c r="AB14" s="62" t="e">
        <f>IF(AA14="","",IF(OR($AD$6="Diaria",$AD$6="Semanal",$AD$6="Decadal",$AD$6="Quincenal"),AB13+VLOOKUP($AD$6,AMORT!$A$2:$D$11,4,0),IF(DAY($B$13)=DAY(EOMONTH($B$13,0)),EOMONTH(AB13,VLOOKUP($AD$6,AMORT!$A$2:$C$11,3,0)),EDATE($B$13,VLOOKUP($AD$6,AMORT!$A$2:$C$11,3,0)*AA14))))</f>
        <v>#N/A</v>
      </c>
      <c r="AC14" s="55" t="e">
        <f>IF(AA14="",IF(AA13="","",SUM(AC$13:AC13)),AG14+AH14)</f>
        <v>#N/A</v>
      </c>
      <c r="AD14" s="44"/>
      <c r="AE14" s="55" t="e">
        <f>IF(AA14="",IF(AA13="","",SUM($AE$13:AE13)),ROUND(((AI13*$AD$8)/30)*VLOOKUP($AD$6,AMORT!$A$2:$D$11,4,0),0))</f>
        <v>#N/A</v>
      </c>
      <c r="AF14" s="55" t="e">
        <f>IF(AA14="",IF(AA13="","",SUM($AF$13:AF13)),IF(AA14&lt;=MAX($AI$6:$AI$7),0,AC14+AE14))</f>
        <v>#N/A</v>
      </c>
      <c r="AG14" s="55" t="e">
        <f>IF(AA14="",IF(AA13="","",SUM($AG$13:AG13)),IF(AA14=$AE$5,AI13,IF($AI$8="Cuota fija",IF(AA14&lt;=MAX($AI$6:$AI$7),0,$AD$7+AD14-AH14),IF($AI$8="Capital Constante",IF(AA14&lt;=MAX($AI$6:$AI$7),0,$AD$3/(($AC$5/VLOOKUP($AD$6,AMORT!$A$2:$C$11,3,0))-MAX($AI$6:$AI$7))   ),AC14-AH14-AE14)       )))</f>
        <v>#N/A</v>
      </c>
      <c r="AH14" s="55" t="e">
        <f>IF(AA14="",IF(AA13="","",SUM($AH$13:AH13)),ROUND($AE$4*AI13,0))</f>
        <v>#N/A</v>
      </c>
      <c r="AI14" s="55" t="e">
        <f t="shared" ref="AI14:AI77" si="6">IF(AA14="","",+AI13-AG14)</f>
        <v>#N/A</v>
      </c>
      <c r="AJ14" s="15"/>
      <c r="AK14" s="55" t="e">
        <f>IF(AND(AA14&gt;0,AA14&lt;&gt;"",AD14&gt;0), ROUND( ((AD14/((1+($AD$4/VLOOKUP($AD$6,AMORT!$A$2:$B$11,2,0)))^AA14))),0),0)</f>
        <v>#N/A</v>
      </c>
    </row>
    <row r="15" spans="1:37" x14ac:dyDescent="0.2">
      <c r="A15" s="61" t="e">
        <f t="shared" si="3"/>
        <v>#N/A</v>
      </c>
      <c r="B15" s="62" t="e">
        <f>IF(A15="","",IF(OR($D$6="Diaria",$D$6="Semanal",$D$6="Decadal",$D$6="Quincenal"),B14+VLOOKUP($D$6,AMORT!$A$2:$D$11,4,0),IF(DAY($B$13)=DAY(EOMONTH($B$13,0)),EOMONTH(B14,VLOOKUP($D$6,AMORT!$A$2:$C$11,3,0)),EDATE($B$13,VLOOKUP($D$6,AMORT!$A$2:$C$11,3,0)*A15))))</f>
        <v>#N/A</v>
      </c>
      <c r="C15" s="55" t="e">
        <f>IF(A15="",IF(A14="","",SUM(C$13:C14)),G15+H15)</f>
        <v>#N/A</v>
      </c>
      <c r="D15" s="44"/>
      <c r="E15" s="55" t="e">
        <f>IF(A15="",IF(A14="","",SUM($E$13:E14)),ROUND(((I14*$D$8)/30)*VLOOKUP($D$6,AMORT!$A$2:$D$11,4,0),0))</f>
        <v>#N/A</v>
      </c>
      <c r="F15" s="55" t="e">
        <f>IF(A15="",IF(A14="","",SUM($F$13:F14)),IF(A15&lt;=MAX($I$6:$I$7),0,C15+E15))</f>
        <v>#N/A</v>
      </c>
      <c r="G15" s="55" t="e">
        <f>IF(A15="",IF(A14="","",SUM($G$13:G14)),IF(A15=$E$5,I14,IF($I$8="Cuota fija",IF(A15&lt;=MAX($I$6:$I$7),0,$D$7+D15-H15),IF($I$8="Capital Constante",IF(A15&lt;=MAX($I$6:$I$7),0,$D$3/(($C$5/VLOOKUP($D$6,AMORT!$A$2:$C$11,3,0))-MAX($I$6:$I$7))   ),C15-H15-E15)       )))</f>
        <v>#N/A</v>
      </c>
      <c r="H15" s="55" t="e">
        <f>IF(A15="",IF(A14="","",SUM($H$13:H14)),ROUND($E$4*I14,0))</f>
        <v>#N/A</v>
      </c>
      <c r="I15" s="55" t="e">
        <f t="shared" si="4"/>
        <v>#N/A</v>
      </c>
      <c r="J15" s="15"/>
      <c r="K15" s="55" t="e">
        <f>IF(AND(A15&gt;0,A15&lt;&gt;"",D15&gt;0), ROUND( ((D15/((1+($D$4/VLOOKUP($D$6,AMORT!$A$2:$B$11,2,0)))^A15))),0),0)</f>
        <v>#N/A</v>
      </c>
      <c r="N15" s="61" t="e">
        <f t="shared" ref="N15:N78" si="7">+IF(OR(N14="",ISERROR(N14)),"",IF(N14+1&gt;$R$5,"",N14+1))</f>
        <v>#N/A</v>
      </c>
      <c r="O15" s="62" t="e">
        <f>IF(N15="","",IF(OR($Q$6="Diaria",$Q$6="Semanal",$Q$6="Decadal",$Q$6="Quincenal"),O14+VLOOKUP($Q$6,AMORT!$A$2:$D$11,4,0),IF(DAY($O$13)=DAY(EOMONTH($O$13,0)),EOMONTH(O14,VLOOKUP($Q$6,AMORT!$A$2:$C$11,3,0)),EDATE($O$13,VLOOKUP($Q$6,AMORT!$A$2:$C$11,3,0)*N15))))</f>
        <v>#N/A</v>
      </c>
      <c r="P15" s="55" t="e">
        <f>IF(N15="",IF(N14="","",SUM(P$13:P14)),T15+U15)</f>
        <v>#N/A</v>
      </c>
      <c r="Q15" s="44"/>
      <c r="R15" s="55" t="e">
        <f>IF(N15="",IF(N14="","",SUM($R$13:R14)),ROUND(((V14*$Q$8)/30)*VLOOKUP($Q$6,AMORT!$A$2:$D$11,4,0),0))</f>
        <v>#N/A</v>
      </c>
      <c r="S15" s="55" t="e">
        <f>IF(N15="",IF(N14="","",SUM($S$13:S14)),IF(N15&lt;=MAX($V$6:$V$7),0,P15+R15))</f>
        <v>#N/A</v>
      </c>
      <c r="T15" s="55" t="e">
        <f>IF(N15="",IF(N14="","",SUM($T$13:T14)),IF(N15=$R$5,V14,IF($V$8="Cuota fija",IF(N15&lt;=MAX($V$6:$V$7),0,$Q$7+Q15-U15),IF($V$8="Capital Constante",IF(N15&lt;=MAX($V$6:$V$7),0,$Q$3/(($P$5/VLOOKUP($Q$6,AMORT!$A$2:$C$11,3,0))-MAX($V$6:$V$7))   ),P15-U15-R15)       )))</f>
        <v>#N/A</v>
      </c>
      <c r="U15" s="55" t="e">
        <f>IF(N15="",IF(N14="","",SUM($U$13:U14)),ROUND($R$4*V14,0))</f>
        <v>#N/A</v>
      </c>
      <c r="V15" s="55" t="e">
        <f t="shared" si="5"/>
        <v>#N/A</v>
      </c>
      <c r="W15" s="15"/>
      <c r="X15" s="55" t="e">
        <f>IF(AND(N15&gt;0,N15&lt;&gt;"",Q15&gt;0), ROUND( ((Q15/((1+($Q$4/VLOOKUP($Q$6,AMORT!$A$2:$B$11,2,0)))^N15))),0),0)</f>
        <v>#N/A</v>
      </c>
      <c r="AA15" s="61" t="e">
        <f t="shared" ref="AA15:AA78" si="8">+IF(OR(AA14="",ISERROR(AA14)),"",IF(AA14+1&gt;$AE$5,"",AA14+1))</f>
        <v>#N/A</v>
      </c>
      <c r="AB15" s="62" t="e">
        <f>IF(AA15="","",IF(OR($AD$6="Diaria",$AD$6="Semanal",$AD$6="Decadal",$AD$6="Quincenal"),AB14+VLOOKUP($AD$6,AMORT!$A$2:$D$11,4,0),IF(DAY($B$13)=DAY(EOMONTH($B$13,0)),EOMONTH(AB14,VLOOKUP($AD$6,AMORT!$A$2:$C$11,3,0)),EDATE($B$13,VLOOKUP($AD$6,AMORT!$A$2:$C$11,3,0)*AA15))))</f>
        <v>#N/A</v>
      </c>
      <c r="AC15" s="55" t="e">
        <f>IF(AA15="",IF(AA14="","",SUM(AC$13:AC14)),AG15+AH15)</f>
        <v>#N/A</v>
      </c>
      <c r="AD15" s="44"/>
      <c r="AE15" s="55" t="e">
        <f>IF(AA15="",IF(AA14="","",SUM($AE$13:AE14)),ROUND(((AI14*$AD$8)/30)*VLOOKUP($AD$6,AMORT!$A$2:$D$11,4,0),0))</f>
        <v>#N/A</v>
      </c>
      <c r="AF15" s="55" t="e">
        <f>IF(AA15="",IF(AA14="","",SUM($AF$13:AF14)),IF(AA15&lt;=MAX($AI$6:$AI$7),0,AC15+AE15))</f>
        <v>#N/A</v>
      </c>
      <c r="AG15" s="55" t="e">
        <f>IF(AA15="",IF(AA14="","",SUM($AG$13:AG14)),IF(AA15=$AE$5,AI14,IF($AI$8="Cuota fija",IF(AA15&lt;=MAX($AI$6:$AI$7),0,$AD$7+AD15-AH15),IF($AI$8="Capital Constante",IF(AA15&lt;=MAX($AI$6:$AI$7),0,$AD$3/(($AC$5/VLOOKUP($AD$6,AMORT!$A$2:$C$11,3,0))-MAX($AI$6:$AI$7))   ),AC15-AH15-AE15)       )))</f>
        <v>#N/A</v>
      </c>
      <c r="AH15" s="55" t="e">
        <f>IF(AA15="",IF(AA14="","",SUM($AH$13:AH14)),ROUND($AE$4*AI14,0))</f>
        <v>#N/A</v>
      </c>
      <c r="AI15" s="55" t="e">
        <f t="shared" si="6"/>
        <v>#N/A</v>
      </c>
      <c r="AJ15" s="15"/>
      <c r="AK15" s="55" t="e">
        <f>IF(AND(AA15&gt;0,AA15&lt;&gt;"",AD15&gt;0), ROUND( ((AD15/((1+($AD$4/VLOOKUP($AD$6,AMORT!$A$2:$B$11,2,0)))^AA15))),0),0)</f>
        <v>#N/A</v>
      </c>
    </row>
    <row r="16" spans="1:37" x14ac:dyDescent="0.2">
      <c r="A16" s="61" t="e">
        <f t="shared" si="3"/>
        <v>#N/A</v>
      </c>
      <c r="B16" s="62" t="e">
        <f>IF(A16="","",IF(OR($D$6="Diaria",$D$6="Semanal",$D$6="Decadal",$D$6="Quincenal"),B15+VLOOKUP($D$6,AMORT!$A$2:$D$11,4,0),IF(DAY($B$13)=DAY(EOMONTH($B$13,0)),EOMONTH(B15,VLOOKUP($D$6,AMORT!$A$2:$C$11,3,0)),EDATE($B$13,VLOOKUP($D$6,AMORT!$A$2:$C$11,3,0)*A16))))</f>
        <v>#N/A</v>
      </c>
      <c r="C16" s="55" t="e">
        <f>IF(A16="",IF(A15="","",SUM(C$13:C15)),G16+H16)</f>
        <v>#N/A</v>
      </c>
      <c r="D16" s="44"/>
      <c r="E16" s="55" t="e">
        <f>IF(A16="",IF(A15="","",SUM($E$13:E15)),ROUND(((I15*$D$8)/30)*VLOOKUP($D$6,AMORT!$A$2:$D$11,4,0),0))</f>
        <v>#N/A</v>
      </c>
      <c r="F16" s="55" t="e">
        <f>IF(A16="",IF(A15="","",SUM($F$13:F15)),IF(A16&lt;=MAX($I$6:$I$7),0,C16+E16))</f>
        <v>#N/A</v>
      </c>
      <c r="G16" s="55" t="e">
        <f>IF(A16="",IF(A15="","",SUM($G$13:G15)),IF(A16=$E$5,I15,IF($I$8="Cuota fija",IF(A16&lt;=MAX($I$6:$I$7),0,$D$7+D16-H16),IF($I$8="Capital Constante",IF(A16&lt;=MAX($I$6:$I$7),0,$D$3/(($C$5/VLOOKUP($D$6,AMORT!$A$2:$C$11,3,0))-MAX($I$6:$I$7))   ),C16-H16-E16)       )))</f>
        <v>#N/A</v>
      </c>
      <c r="H16" s="55" t="e">
        <f>IF(A16="",IF(A15="","",SUM($H$13:H15)),ROUND($E$4*I15,0))</f>
        <v>#N/A</v>
      </c>
      <c r="I16" s="55" t="e">
        <f t="shared" si="4"/>
        <v>#N/A</v>
      </c>
      <c r="J16" s="15"/>
      <c r="K16" s="55" t="e">
        <f>IF(AND(A16&gt;0,A16&lt;&gt;"",D16&gt;0), ROUND( ((D16/((1+($D$4/VLOOKUP($D$6,AMORT!$A$2:$B$11,2,0)))^A16))),0),0)</f>
        <v>#N/A</v>
      </c>
      <c r="N16" s="61" t="e">
        <f t="shared" si="7"/>
        <v>#N/A</v>
      </c>
      <c r="O16" s="62" t="e">
        <f>IF(N16="","",IF(OR($Q$6="Diaria",$Q$6="Semanal",$Q$6="Decadal",$Q$6="Quincenal"),O15+VLOOKUP($Q$6,AMORT!$A$2:$D$11,4,0),IF(DAY($O$13)=DAY(EOMONTH($O$13,0)),EOMONTH(O15,VLOOKUP($Q$6,AMORT!$A$2:$C$11,3,0)),EDATE($O$13,VLOOKUP($Q$6,AMORT!$A$2:$C$11,3,0)*N16))))</f>
        <v>#N/A</v>
      </c>
      <c r="P16" s="55" t="e">
        <f>IF(N16="",IF(N15="","",SUM(P$13:P15)),T16+U16)</f>
        <v>#N/A</v>
      </c>
      <c r="Q16" s="44"/>
      <c r="R16" s="55" t="e">
        <f>IF(N16="",IF(N15="","",SUM($R$13:R15)),ROUND(((V15*$Q$8)/30)*VLOOKUP($Q$6,AMORT!$A$2:$D$11,4,0),0))</f>
        <v>#N/A</v>
      </c>
      <c r="S16" s="55" t="e">
        <f>IF(N16="",IF(N15="","",SUM($S$13:S15)),IF(N16&lt;=MAX($V$6:$V$7),0,P16+R16))</f>
        <v>#N/A</v>
      </c>
      <c r="T16" s="55" t="e">
        <f>IF(N16="",IF(N15="","",SUM($T$13:T15)),IF(N16=$R$5,V15,IF($V$8="Cuota fija",IF(N16&lt;=MAX($V$6:$V$7),0,$Q$7+Q16-U16),IF($V$8="Capital Constante",IF(N16&lt;=MAX($V$6:$V$7),0,$Q$3/(($P$5/VLOOKUP($Q$6,AMORT!$A$2:$C$11,3,0))-MAX($V$6:$V$7))   ),P16-U16-R16)       )))</f>
        <v>#N/A</v>
      </c>
      <c r="U16" s="55" t="e">
        <f>IF(N16="",IF(N15="","",SUM($U$13:U15)),ROUND($R$4*V15,0))</f>
        <v>#N/A</v>
      </c>
      <c r="V16" s="55" t="e">
        <f t="shared" si="5"/>
        <v>#N/A</v>
      </c>
      <c r="W16" s="15"/>
      <c r="X16" s="55" t="e">
        <f>IF(AND(N16&gt;0,N16&lt;&gt;"",Q16&gt;0), ROUND( ((Q16/((1+($Q$4/VLOOKUP($Q$6,AMORT!$A$2:$B$11,2,0)))^N16))),0),0)</f>
        <v>#N/A</v>
      </c>
      <c r="AA16" s="61" t="e">
        <f t="shared" si="8"/>
        <v>#N/A</v>
      </c>
      <c r="AB16" s="62" t="e">
        <f>IF(AA16="","",IF(OR($AD$6="Diaria",$AD$6="Semanal",$AD$6="Decadal",$AD$6="Quincenal"),AB15+VLOOKUP($AD$6,AMORT!$A$2:$D$11,4,0),IF(DAY($B$13)=DAY(EOMONTH($B$13,0)),EOMONTH(AB15,VLOOKUP($AD$6,AMORT!$A$2:$C$11,3,0)),EDATE($B$13,VLOOKUP($AD$6,AMORT!$A$2:$C$11,3,0)*AA16))))</f>
        <v>#N/A</v>
      </c>
      <c r="AC16" s="55" t="e">
        <f>IF(AA16="",IF(AA15="","",SUM(AC$13:AC15)),AG16+AH16)</f>
        <v>#N/A</v>
      </c>
      <c r="AD16" s="44"/>
      <c r="AE16" s="55" t="e">
        <f>IF(AA16="",IF(AA15="","",SUM($AE$13:AE15)),ROUND(((AI15*$AD$8)/30)*VLOOKUP($AD$6,AMORT!$A$2:$D$11,4,0),0))</f>
        <v>#N/A</v>
      </c>
      <c r="AF16" s="55" t="e">
        <f>IF(AA16="",IF(AA15="","",SUM($AF$13:AF15)),IF(AA16&lt;=MAX($AI$6:$AI$7),0,AC16+AE16))</f>
        <v>#N/A</v>
      </c>
      <c r="AG16" s="55" t="e">
        <f>IF(AA16="",IF(AA15="","",SUM($AG$13:AG15)),IF(AA16=$AE$5,AI15,IF($AI$8="Cuota fija",IF(AA16&lt;=MAX($AI$6:$AI$7),0,$AD$7+AD16-AH16),IF($AI$8="Capital Constante",IF(AA16&lt;=MAX($AI$6:$AI$7),0,$AD$3/(($AC$5/VLOOKUP($AD$6,AMORT!$A$2:$C$11,3,0))-MAX($AI$6:$AI$7))   ),AC16-AH16-AE16)       )))</f>
        <v>#N/A</v>
      </c>
      <c r="AH16" s="55" t="e">
        <f>IF(AA16="",IF(AA15="","",SUM($AH$13:AH15)),ROUND($AE$4*AI15,0))</f>
        <v>#N/A</v>
      </c>
      <c r="AI16" s="55" t="e">
        <f t="shared" si="6"/>
        <v>#N/A</v>
      </c>
      <c r="AJ16" s="15"/>
      <c r="AK16" s="55" t="e">
        <f>IF(AND(AA16&gt;0,AA16&lt;&gt;"",AD16&gt;0), ROUND( ((AD16/((1+($AD$4/VLOOKUP($AD$6,AMORT!$A$2:$B$11,2,0)))^AA16))),0),0)</f>
        <v>#N/A</v>
      </c>
    </row>
    <row r="17" spans="1:37" x14ac:dyDescent="0.2">
      <c r="A17" s="61" t="e">
        <f t="shared" si="3"/>
        <v>#N/A</v>
      </c>
      <c r="B17" s="62" t="e">
        <f>IF(A17="","",IF(OR($D$6="Diaria",$D$6="Semanal",$D$6="Decadal",$D$6="Quincenal"),B16+VLOOKUP($D$6,AMORT!$A$2:$D$11,4,0),IF(DAY($B$13)=DAY(EOMONTH($B$13,0)),EOMONTH(B16,VLOOKUP($D$6,AMORT!$A$2:$C$11,3,0)),EDATE($B$13,VLOOKUP($D$6,AMORT!$A$2:$C$11,3,0)*A17))))</f>
        <v>#N/A</v>
      </c>
      <c r="C17" s="55" t="e">
        <f>IF(A17="",IF(A16="","",SUM(C$13:C16)),G17+H17)</f>
        <v>#N/A</v>
      </c>
      <c r="D17" s="44"/>
      <c r="E17" s="55" t="e">
        <f>IF(A17="",IF(A16="","",SUM($E$13:E16)),ROUND(((I16*$D$8)/30)*VLOOKUP($D$6,AMORT!$A$2:$D$11,4,0),0))</f>
        <v>#N/A</v>
      </c>
      <c r="F17" s="55" t="e">
        <f>IF(A17="",IF(A16="","",SUM($F$13:F16)),IF(A17&lt;=MAX($I$6:$I$7),0,C17+E17))</f>
        <v>#N/A</v>
      </c>
      <c r="G17" s="55" t="e">
        <f>IF(A17="",IF(A16="","",SUM($G$13:G16)),IF(A17=$E$5,I16,IF($I$8="Cuota fija",IF(A17&lt;=MAX($I$6:$I$7),0,$D$7+D17-H17),IF($I$8="Capital Constante",IF(A17&lt;=MAX($I$6:$I$7),0,$D$3/(($C$5/VLOOKUP($D$6,AMORT!$A$2:$C$11,3,0))-MAX($I$6:$I$7))   ),C17-H17-E17)       )))</f>
        <v>#N/A</v>
      </c>
      <c r="H17" s="55" t="e">
        <f>IF(A17="",IF(A16="","",SUM($H$13:H16)),ROUND($E$4*I16,0))</f>
        <v>#N/A</v>
      </c>
      <c r="I17" s="55" t="e">
        <f t="shared" si="4"/>
        <v>#N/A</v>
      </c>
      <c r="J17" s="15"/>
      <c r="K17" s="55" t="e">
        <f>IF(AND(A17&gt;0,A17&lt;&gt;"",D17&gt;0), ROUND( ((D17/((1+($D$4/VLOOKUP($D$6,AMORT!$A$2:$B$11,2,0)))^A17))),0),0)</f>
        <v>#N/A</v>
      </c>
      <c r="N17" s="61" t="e">
        <f t="shared" si="7"/>
        <v>#N/A</v>
      </c>
      <c r="O17" s="62" t="e">
        <f>IF(N17="","",IF(OR($Q$6="Diaria",$Q$6="Semanal",$Q$6="Decadal",$Q$6="Quincenal"),O16+VLOOKUP($Q$6,AMORT!$A$2:$D$11,4,0),IF(DAY($O$13)=DAY(EOMONTH($O$13,0)),EOMONTH(O16,VLOOKUP($Q$6,AMORT!$A$2:$C$11,3,0)),EDATE($O$13,VLOOKUP($Q$6,AMORT!$A$2:$C$11,3,0)*N17))))</f>
        <v>#N/A</v>
      </c>
      <c r="P17" s="55" t="e">
        <f>IF(N17="",IF(N16="","",SUM(P$13:P16)),T17+U17)</f>
        <v>#N/A</v>
      </c>
      <c r="Q17" s="44"/>
      <c r="R17" s="55" t="e">
        <f>IF(N17="",IF(N16="","",SUM($R$13:R16)),ROUND(((V16*$Q$8)/30)*VLOOKUP($Q$6,AMORT!$A$2:$D$11,4,0),0))</f>
        <v>#N/A</v>
      </c>
      <c r="S17" s="55" t="e">
        <f>IF(N17="",IF(N16="","",SUM($S$13:S16)),IF(N17&lt;=MAX($V$6:$V$7),0,P17+R17))</f>
        <v>#N/A</v>
      </c>
      <c r="T17" s="55" t="e">
        <f>IF(N17="",IF(N16="","",SUM($T$13:T16)),IF(N17=$R$5,V16,IF($V$8="Cuota fija",IF(N17&lt;=MAX($V$6:$V$7),0,$Q$7+Q17-U17),IF($V$8="Capital Constante",IF(N17&lt;=MAX($V$6:$V$7),0,$Q$3/(($P$5/VLOOKUP($Q$6,AMORT!$A$2:$C$11,3,0))-MAX($V$6:$V$7))   ),P17-U17-R17)       )))</f>
        <v>#N/A</v>
      </c>
      <c r="U17" s="55" t="e">
        <f>IF(N17="",IF(N16="","",SUM($U$13:U16)),ROUND($R$4*V16,0))</f>
        <v>#N/A</v>
      </c>
      <c r="V17" s="55" t="e">
        <f t="shared" si="5"/>
        <v>#N/A</v>
      </c>
      <c r="W17" s="15"/>
      <c r="X17" s="55" t="e">
        <f>IF(AND(N17&gt;0,N17&lt;&gt;"",Q17&gt;0), ROUND( ((Q17/((1+($Q$4/VLOOKUP($Q$6,AMORT!$A$2:$B$11,2,0)))^N17))),0),0)</f>
        <v>#N/A</v>
      </c>
      <c r="AA17" s="61" t="e">
        <f t="shared" si="8"/>
        <v>#N/A</v>
      </c>
      <c r="AB17" s="62" t="e">
        <f>IF(AA17="","",IF(OR($AD$6="Diaria",$AD$6="Semanal",$AD$6="Decadal",$AD$6="Quincenal"),AB16+VLOOKUP($AD$6,AMORT!$A$2:$D$11,4,0),IF(DAY($B$13)=DAY(EOMONTH($B$13,0)),EOMONTH(AB16,VLOOKUP($AD$6,AMORT!$A$2:$C$11,3,0)),EDATE($B$13,VLOOKUP($AD$6,AMORT!$A$2:$C$11,3,0)*AA17))))</f>
        <v>#N/A</v>
      </c>
      <c r="AC17" s="55" t="e">
        <f>IF(AA17="",IF(AA16="","",SUM(AC$13:AC16)),AG17+AH17)</f>
        <v>#N/A</v>
      </c>
      <c r="AD17" s="44"/>
      <c r="AE17" s="55" t="e">
        <f>IF(AA17="",IF(AA16="","",SUM($AE$13:AE16)),ROUND(((AI16*$AD$8)/30)*VLOOKUP($AD$6,AMORT!$A$2:$D$11,4,0),0))</f>
        <v>#N/A</v>
      </c>
      <c r="AF17" s="55" t="e">
        <f>IF(AA17="",IF(AA16="","",SUM($AF$13:AF16)),IF(AA17&lt;=MAX($AI$6:$AI$7),0,AC17+AE17))</f>
        <v>#N/A</v>
      </c>
      <c r="AG17" s="55" t="e">
        <f>IF(AA17="",IF(AA16="","",SUM($AG$13:AG16)),IF(AA17=$AE$5,AI16,IF($AI$8="Cuota fija",IF(AA17&lt;=MAX($AI$6:$AI$7),0,$AD$7+AD17-AH17),IF($AI$8="Capital Constante",IF(AA17&lt;=MAX($AI$6:$AI$7),0,$AD$3/(($AC$5/VLOOKUP($AD$6,AMORT!$A$2:$C$11,3,0))-MAX($AI$6:$AI$7))   ),AC17-AH17-AE17)       )))</f>
        <v>#N/A</v>
      </c>
      <c r="AH17" s="55" t="e">
        <f>IF(AA17="",IF(AA16="","",SUM($AH$13:AH16)),ROUND($AE$4*AI16,0))</f>
        <v>#N/A</v>
      </c>
      <c r="AI17" s="55" t="e">
        <f t="shared" si="6"/>
        <v>#N/A</v>
      </c>
      <c r="AJ17" s="15"/>
      <c r="AK17" s="55" t="e">
        <f>IF(AND(AA17&gt;0,AA17&lt;&gt;"",AD17&gt;0), ROUND( ((AD17/((1+($AD$4/VLOOKUP($AD$6,AMORT!$A$2:$B$11,2,0)))^AA17))),0),0)</f>
        <v>#N/A</v>
      </c>
    </row>
    <row r="18" spans="1:37" x14ac:dyDescent="0.2">
      <c r="A18" s="61" t="e">
        <f t="shared" si="3"/>
        <v>#N/A</v>
      </c>
      <c r="B18" s="62" t="e">
        <f>IF(A18="","",IF(OR($D$6="Diaria",$D$6="Semanal",$D$6="Decadal",$D$6="Quincenal"),B17+VLOOKUP($D$6,AMORT!$A$2:$D$11,4,0),IF(DAY($B$13)=DAY(EOMONTH($B$13,0)),EOMONTH(B17,VLOOKUP($D$6,AMORT!$A$2:$C$11,3,0)),EDATE($B$13,VLOOKUP($D$6,AMORT!$A$2:$C$11,3,0)*A18))))</f>
        <v>#N/A</v>
      </c>
      <c r="C18" s="55" t="e">
        <f>IF(A18="",IF(A17="","",SUM(C$13:C17)),G18+H18)</f>
        <v>#N/A</v>
      </c>
      <c r="D18" s="44"/>
      <c r="E18" s="55" t="e">
        <f>IF(A18="",IF(A17="","",SUM($E$13:E17)),ROUND(((I17*$D$8)/30)*VLOOKUP($D$6,AMORT!$A$2:$D$11,4,0),0))</f>
        <v>#N/A</v>
      </c>
      <c r="F18" s="55" t="e">
        <f>IF(A18="",IF(A17="","",SUM($F$13:F17)),IF(A18&lt;=MAX($I$6:$I$7),0,C18+E18))</f>
        <v>#N/A</v>
      </c>
      <c r="G18" s="55" t="e">
        <f>IF(A18="",IF(A17="","",SUM($G$13:G17)),IF(A18=$E$5,I17,IF($I$8="Cuota fija",IF(A18&lt;=MAX($I$6:$I$7),0,$D$7+D18-H18),IF($I$8="Capital Constante",IF(A18&lt;=MAX($I$6:$I$7),0,$D$3/(($C$5/VLOOKUP($D$6,AMORT!$A$2:$C$11,3,0))-MAX($I$6:$I$7))   ),C18-H18-E18)       )))</f>
        <v>#N/A</v>
      </c>
      <c r="H18" s="55" t="e">
        <f>IF(A18="",IF(A17="","",SUM($H$13:H17)),ROUND($E$4*I17,0))</f>
        <v>#N/A</v>
      </c>
      <c r="I18" s="55" t="e">
        <f t="shared" si="4"/>
        <v>#N/A</v>
      </c>
      <c r="J18" s="15"/>
      <c r="K18" s="55" t="e">
        <f>IF(AND(A18&gt;0,A18&lt;&gt;"",D18&gt;0), ROUND( ((D18/((1+($D$4/VLOOKUP($D$6,AMORT!$A$2:$B$11,2,0)))^A18))),0),0)</f>
        <v>#N/A</v>
      </c>
      <c r="N18" s="61" t="e">
        <f t="shared" si="7"/>
        <v>#N/A</v>
      </c>
      <c r="O18" s="62" t="e">
        <f>IF(N18="","",IF(OR($Q$6="Diaria",$Q$6="Semanal",$Q$6="Decadal",$Q$6="Quincenal"),O17+VLOOKUP($Q$6,AMORT!$A$2:$D$11,4,0),IF(DAY($O$13)=DAY(EOMONTH($O$13,0)),EOMONTH(O17,VLOOKUP($Q$6,AMORT!$A$2:$C$11,3,0)),EDATE($O$13,VLOOKUP($Q$6,AMORT!$A$2:$C$11,3,0)*N18))))</f>
        <v>#N/A</v>
      </c>
      <c r="P18" s="55" t="e">
        <f>IF(N18="",IF(N17="","",SUM(P$13:P17)),T18+U18)</f>
        <v>#N/A</v>
      </c>
      <c r="Q18" s="44"/>
      <c r="R18" s="55" t="e">
        <f>IF(N18="",IF(N17="","",SUM($R$13:R17)),ROUND(((V17*$Q$8)/30)*VLOOKUP($Q$6,AMORT!$A$2:$D$11,4,0),0))</f>
        <v>#N/A</v>
      </c>
      <c r="S18" s="55" t="e">
        <f>IF(N18="",IF(N17="","",SUM($S$13:S17)),IF(N18&lt;=MAX($V$6:$V$7),0,P18+R18))</f>
        <v>#N/A</v>
      </c>
      <c r="T18" s="55" t="e">
        <f>IF(N18="",IF(N17="","",SUM($T$13:T17)),IF(N18=$R$5,V17,IF($V$8="Cuota fija",IF(N18&lt;=MAX($V$6:$V$7),0,$Q$7+Q18-U18),IF($V$8="Capital Constante",IF(N18&lt;=MAX($V$6:$V$7),0,$Q$3/(($P$5/VLOOKUP($Q$6,AMORT!$A$2:$C$11,3,0))-MAX($V$6:$V$7))   ),P18-U18-R18)       )))</f>
        <v>#N/A</v>
      </c>
      <c r="U18" s="55" t="e">
        <f>IF(N18="",IF(N17="","",SUM($U$13:U17)),ROUND($R$4*V17,0))</f>
        <v>#N/A</v>
      </c>
      <c r="V18" s="55" t="e">
        <f t="shared" si="5"/>
        <v>#N/A</v>
      </c>
      <c r="W18" s="15"/>
      <c r="X18" s="55" t="e">
        <f>IF(AND(N18&gt;0,N18&lt;&gt;"",Q18&gt;0), ROUND( ((Q18/((1+($Q$4/VLOOKUP($Q$6,AMORT!$A$2:$B$11,2,0)))^N18))),0),0)</f>
        <v>#N/A</v>
      </c>
      <c r="AA18" s="61" t="e">
        <f t="shared" si="8"/>
        <v>#N/A</v>
      </c>
      <c r="AB18" s="62" t="e">
        <f>IF(AA18="","",IF(OR($AD$6="Diaria",$AD$6="Semanal",$AD$6="Decadal",$AD$6="Quincenal"),AB17+VLOOKUP($AD$6,AMORT!$A$2:$D$11,4,0),IF(DAY($B$13)=DAY(EOMONTH($B$13,0)),EOMONTH(AB17,VLOOKUP($AD$6,AMORT!$A$2:$C$11,3,0)),EDATE($B$13,VLOOKUP($AD$6,AMORT!$A$2:$C$11,3,0)*AA18))))</f>
        <v>#N/A</v>
      </c>
      <c r="AC18" s="55" t="e">
        <f>IF(AA18="",IF(AA17="","",SUM(AC$13:AC17)),AG18+AH18)</f>
        <v>#N/A</v>
      </c>
      <c r="AD18" s="44"/>
      <c r="AE18" s="55" t="e">
        <f>IF(AA18="",IF(AA17="","",SUM($AE$13:AE17)),ROUND(((AI17*$AD$8)/30)*VLOOKUP($AD$6,AMORT!$A$2:$D$11,4,0),0))</f>
        <v>#N/A</v>
      </c>
      <c r="AF18" s="55" t="e">
        <f>IF(AA18="",IF(AA17="","",SUM($AF$13:AF17)),IF(AA18&lt;=MAX($AI$6:$AI$7),0,AC18+AE18))</f>
        <v>#N/A</v>
      </c>
      <c r="AG18" s="55" t="e">
        <f>IF(AA18="",IF(AA17="","",SUM($AG$13:AG17)),IF(AA18=$AE$5,AI17,IF($AI$8="Cuota fija",IF(AA18&lt;=MAX($AI$6:$AI$7),0,$AD$7+AD18-AH18),IF($AI$8="Capital Constante",IF(AA18&lt;=MAX($AI$6:$AI$7),0,$AD$3/(($AC$5/VLOOKUP($AD$6,AMORT!$A$2:$C$11,3,0))-MAX($AI$6:$AI$7))   ),AC18-AH18-AE18)       )))</f>
        <v>#N/A</v>
      </c>
      <c r="AH18" s="55" t="e">
        <f>IF(AA18="",IF(AA17="","",SUM($AH$13:AH17)),ROUND($AE$4*AI17,0))</f>
        <v>#N/A</v>
      </c>
      <c r="AI18" s="55" t="e">
        <f t="shared" si="6"/>
        <v>#N/A</v>
      </c>
      <c r="AJ18" s="15"/>
      <c r="AK18" s="55" t="e">
        <f>IF(AND(AA18&gt;0,AA18&lt;&gt;"",AD18&gt;0), ROUND( ((AD18/((1+($AD$4/VLOOKUP($AD$6,AMORT!$A$2:$B$11,2,0)))^AA18))),0),0)</f>
        <v>#N/A</v>
      </c>
    </row>
    <row r="19" spans="1:37" x14ac:dyDescent="0.2">
      <c r="A19" s="61" t="e">
        <f t="shared" si="3"/>
        <v>#N/A</v>
      </c>
      <c r="B19" s="62" t="e">
        <f>IF(A19="","",IF(OR($D$6="Diaria",$D$6="Semanal",$D$6="Decadal",$D$6="Quincenal"),B18+VLOOKUP($D$6,AMORT!$A$2:$D$11,4,0),IF(DAY($B$13)=DAY(EOMONTH($B$13,0)),EOMONTH(B18,VLOOKUP($D$6,AMORT!$A$2:$C$11,3,0)),EDATE($B$13,VLOOKUP($D$6,AMORT!$A$2:$C$11,3,0)*A19))))</f>
        <v>#N/A</v>
      </c>
      <c r="C19" s="55" t="e">
        <f>IF(A19="",IF(A18="","",SUM(C$13:C18)),G19+H19)</f>
        <v>#N/A</v>
      </c>
      <c r="D19" s="44"/>
      <c r="E19" s="55" t="e">
        <f>IF(A19="",IF(A18="","",SUM($E$13:E18)),ROUND(((I18*$D$8)/30)*VLOOKUP($D$6,AMORT!$A$2:$D$11,4,0),0))</f>
        <v>#N/A</v>
      </c>
      <c r="F19" s="55" t="e">
        <f>IF(A19="",IF(A18="","",SUM($F$13:F18)),IF(A19&lt;=MAX($I$6:$I$7),0,C19+E19))</f>
        <v>#N/A</v>
      </c>
      <c r="G19" s="55" t="e">
        <f>IF(A19="",IF(A18="","",SUM($G$13:G18)),IF(A19=$E$5,I18,IF($I$8="Cuota fija",IF(A19&lt;=MAX($I$6:$I$7),0,$D$7+D19-H19),IF($I$8="Capital Constante",IF(A19&lt;=MAX($I$6:$I$7),0,$D$3/(($C$5/VLOOKUP($D$6,AMORT!$A$2:$C$11,3,0))-MAX($I$6:$I$7))   ),C19-H19-E19)       )))</f>
        <v>#N/A</v>
      </c>
      <c r="H19" s="55" t="e">
        <f>IF(A19="",IF(A18="","",SUM($H$13:H18)),ROUND($E$4*I18,0))</f>
        <v>#N/A</v>
      </c>
      <c r="I19" s="55" t="e">
        <f t="shared" si="4"/>
        <v>#N/A</v>
      </c>
      <c r="J19" s="15"/>
      <c r="K19" s="55" t="e">
        <f>IF(AND(A19&gt;0,A19&lt;&gt;"",D19&gt;0), ROUND( ((D19/((1+($D$4/VLOOKUP($D$6,AMORT!$A$2:$B$11,2,0)))^A19))),0),0)</f>
        <v>#N/A</v>
      </c>
      <c r="N19" s="61" t="e">
        <f t="shared" si="7"/>
        <v>#N/A</v>
      </c>
      <c r="O19" s="62" t="e">
        <f>IF(N19="","",IF(OR($Q$6="Diaria",$Q$6="Semanal",$Q$6="Decadal",$Q$6="Quincenal"),O18+VLOOKUP($Q$6,AMORT!$A$2:$D$11,4,0),IF(DAY($O$13)=DAY(EOMONTH($O$13,0)),EOMONTH(O18,VLOOKUP($Q$6,AMORT!$A$2:$C$11,3,0)),EDATE($O$13,VLOOKUP($Q$6,AMORT!$A$2:$C$11,3,0)*N19))))</f>
        <v>#N/A</v>
      </c>
      <c r="P19" s="55" t="e">
        <f>IF(N19="",IF(N18="","",SUM(P$13:P18)),T19+U19)</f>
        <v>#N/A</v>
      </c>
      <c r="Q19" s="44"/>
      <c r="R19" s="55" t="e">
        <f>IF(N19="",IF(N18="","",SUM($R$13:R18)),ROUND(((V18*$Q$8)/30)*VLOOKUP($Q$6,AMORT!$A$2:$D$11,4,0),0))</f>
        <v>#N/A</v>
      </c>
      <c r="S19" s="55" t="e">
        <f>IF(N19="",IF(N18="","",SUM($S$13:S18)),IF(N19&lt;=MAX($V$6:$V$7),0,P19+R19))</f>
        <v>#N/A</v>
      </c>
      <c r="T19" s="55" t="e">
        <f>IF(N19="",IF(N18="","",SUM($T$13:T18)),IF(N19=$R$5,V18,IF($V$8="Cuota fija",IF(N19&lt;=MAX($V$6:$V$7),0,$Q$7+Q19-U19),IF($V$8="Capital Constante",IF(N19&lt;=MAX($V$6:$V$7),0,$Q$3/(($P$5/VLOOKUP($Q$6,AMORT!$A$2:$C$11,3,0))-MAX($V$6:$V$7))   ),P19-U19-R19)       )))</f>
        <v>#N/A</v>
      </c>
      <c r="U19" s="55" t="e">
        <f>IF(N19="",IF(N18="","",SUM($U$13:U18)),ROUND($R$4*V18,0))</f>
        <v>#N/A</v>
      </c>
      <c r="V19" s="55" t="e">
        <f t="shared" si="5"/>
        <v>#N/A</v>
      </c>
      <c r="W19" s="15"/>
      <c r="X19" s="55" t="e">
        <f>IF(AND(N19&gt;0,N19&lt;&gt;"",Q19&gt;0), ROUND( ((Q19/((1+($Q$4/VLOOKUP($Q$6,AMORT!$A$2:$B$11,2,0)))^N19))),0),0)</f>
        <v>#N/A</v>
      </c>
      <c r="AA19" s="61" t="e">
        <f t="shared" si="8"/>
        <v>#N/A</v>
      </c>
      <c r="AB19" s="62" t="e">
        <f>IF(AA19="","",IF(OR($AD$6="Diaria",$AD$6="Semanal",$AD$6="Decadal",$AD$6="Quincenal"),AB18+VLOOKUP($AD$6,AMORT!$A$2:$D$11,4,0),IF(DAY($B$13)=DAY(EOMONTH($B$13,0)),EOMONTH(AB18,VLOOKUP($AD$6,AMORT!$A$2:$C$11,3,0)),EDATE($B$13,VLOOKUP($AD$6,AMORT!$A$2:$C$11,3,0)*AA19))))</f>
        <v>#N/A</v>
      </c>
      <c r="AC19" s="55" t="e">
        <f>IF(AA19="",IF(AA18="","",SUM(AC$13:AC18)),AG19+AH19)</f>
        <v>#N/A</v>
      </c>
      <c r="AD19" s="44"/>
      <c r="AE19" s="55" t="e">
        <f>IF(AA19="",IF(AA18="","",SUM($AE$13:AE18)),ROUND(((AI18*$AD$8)/30)*VLOOKUP($AD$6,AMORT!$A$2:$D$11,4,0),0))</f>
        <v>#N/A</v>
      </c>
      <c r="AF19" s="55" t="e">
        <f>IF(AA19="",IF(AA18="","",SUM($AF$13:AF18)),IF(AA19&lt;=MAX($AI$6:$AI$7),0,AC19+AE19))</f>
        <v>#N/A</v>
      </c>
      <c r="AG19" s="55" t="e">
        <f>IF(AA19="",IF(AA18="","",SUM($AG$13:AG18)),IF(AA19=$AE$5,AI18,IF($AI$8="Cuota fija",IF(AA19&lt;=MAX($AI$6:$AI$7),0,$AD$7+AD19-AH19),IF($AI$8="Capital Constante",IF(AA19&lt;=MAX($AI$6:$AI$7),0,$AD$3/(($AC$5/VLOOKUP($AD$6,AMORT!$A$2:$C$11,3,0))-MAX($AI$6:$AI$7))   ),AC19-AH19-AE19)       )))</f>
        <v>#N/A</v>
      </c>
      <c r="AH19" s="55" t="e">
        <f>IF(AA19="",IF(AA18="","",SUM($AH$13:AH18)),ROUND($AE$4*AI18,0))</f>
        <v>#N/A</v>
      </c>
      <c r="AI19" s="55" t="e">
        <f t="shared" si="6"/>
        <v>#N/A</v>
      </c>
      <c r="AJ19" s="15"/>
      <c r="AK19" s="55" t="e">
        <f>IF(AND(AA19&gt;0,AA19&lt;&gt;"",AD19&gt;0), ROUND( ((AD19/((1+($AD$4/VLOOKUP($AD$6,AMORT!$A$2:$B$11,2,0)))^AA19))),0),0)</f>
        <v>#N/A</v>
      </c>
    </row>
    <row r="20" spans="1:37" x14ac:dyDescent="0.2">
      <c r="A20" s="61" t="e">
        <f t="shared" si="3"/>
        <v>#N/A</v>
      </c>
      <c r="B20" s="62" t="e">
        <f>IF(A20="","",IF(OR($D$6="Diaria",$D$6="Semanal",$D$6="Decadal",$D$6="Quincenal"),B19+VLOOKUP($D$6,AMORT!$A$2:$D$11,4,0),IF(DAY($B$13)=DAY(EOMONTH($B$13,0)),EOMONTH(B19,VLOOKUP($D$6,AMORT!$A$2:$C$11,3,0)),EDATE($B$13,VLOOKUP($D$6,AMORT!$A$2:$C$11,3,0)*A20))))</f>
        <v>#N/A</v>
      </c>
      <c r="C20" s="55" t="e">
        <f>IF(A20="",IF(A19="","",SUM(C$13:C19)),G20+H20)</f>
        <v>#N/A</v>
      </c>
      <c r="D20" s="44"/>
      <c r="E20" s="55" t="e">
        <f>IF(A20="",IF(A19="","",SUM($E$13:E19)),ROUND(((I19*$D$8)/30)*VLOOKUP($D$6,AMORT!$A$2:$D$11,4,0),0))</f>
        <v>#N/A</v>
      </c>
      <c r="F20" s="55" t="e">
        <f>IF(A20="",IF(A19="","",SUM($F$13:F19)),IF(A20&lt;=MAX($I$6:$I$7),0,C20+E20))</f>
        <v>#N/A</v>
      </c>
      <c r="G20" s="55" t="e">
        <f>IF(A20="",IF(A19="","",SUM($G$13:G19)),IF(A20=$E$5,I19,IF($I$8="Cuota fija",IF(A20&lt;=MAX($I$6:$I$7),0,$D$7+D20-H20),IF($I$8="Capital Constante",IF(A20&lt;=MAX($I$6:$I$7),0,$D$3/(($C$5/VLOOKUP($D$6,AMORT!$A$2:$C$11,3,0))-MAX($I$6:$I$7))   ),C20-H20-E20)       )))</f>
        <v>#N/A</v>
      </c>
      <c r="H20" s="55" t="e">
        <f>IF(A20="",IF(A19="","",SUM($H$13:H19)),ROUND($E$4*I19,0))</f>
        <v>#N/A</v>
      </c>
      <c r="I20" s="55" t="e">
        <f t="shared" si="4"/>
        <v>#N/A</v>
      </c>
      <c r="J20" s="15"/>
      <c r="K20" s="55" t="e">
        <f>IF(AND(A20&gt;0,A20&lt;&gt;"",D20&gt;0), ROUND( ((D20/((1+($D$4/VLOOKUP($D$6,AMORT!$A$2:$B$11,2,0)))^A20))),0),0)</f>
        <v>#N/A</v>
      </c>
      <c r="N20" s="61" t="e">
        <f t="shared" si="7"/>
        <v>#N/A</v>
      </c>
      <c r="O20" s="62" t="e">
        <f>IF(N20="","",IF(OR($Q$6="Diaria",$Q$6="Semanal",$Q$6="Decadal",$Q$6="Quincenal"),O19+VLOOKUP($Q$6,AMORT!$A$2:$D$11,4,0),IF(DAY($O$13)=DAY(EOMONTH($O$13,0)),EOMONTH(O19,VLOOKUP($Q$6,AMORT!$A$2:$C$11,3,0)),EDATE($O$13,VLOOKUP($Q$6,AMORT!$A$2:$C$11,3,0)*N20))))</f>
        <v>#N/A</v>
      </c>
      <c r="P20" s="55" t="e">
        <f>IF(N20="",IF(N19="","",SUM(P$13:P19)),T20+U20)</f>
        <v>#N/A</v>
      </c>
      <c r="Q20" s="44"/>
      <c r="R20" s="55" t="e">
        <f>IF(N20="",IF(N19="","",SUM($R$13:R19)),ROUND(((V19*$Q$8)/30)*VLOOKUP($Q$6,AMORT!$A$2:$D$11,4,0),0))</f>
        <v>#N/A</v>
      </c>
      <c r="S20" s="55" t="e">
        <f>IF(N20="",IF(N19="","",SUM($S$13:S19)),IF(N20&lt;=MAX($V$6:$V$7),0,P20+R20))</f>
        <v>#N/A</v>
      </c>
      <c r="T20" s="55" t="e">
        <f>IF(N20="",IF(N19="","",SUM($T$13:T19)),IF(N20=$R$5,V19,IF($V$8="Cuota fija",IF(N20&lt;=MAX($V$6:$V$7),0,$Q$7+Q20-U20),IF($V$8="Capital Constante",IF(N20&lt;=MAX($V$6:$V$7),0,$Q$3/(($P$5/VLOOKUP($Q$6,AMORT!$A$2:$C$11,3,0))-MAX($V$6:$V$7))   ),P20-U20-R20)       )))</f>
        <v>#N/A</v>
      </c>
      <c r="U20" s="55" t="e">
        <f>IF(N20="",IF(N19="","",SUM($U$13:U19)),ROUND($R$4*V19,0))</f>
        <v>#N/A</v>
      </c>
      <c r="V20" s="55" t="e">
        <f t="shared" si="5"/>
        <v>#N/A</v>
      </c>
      <c r="W20" s="15"/>
      <c r="X20" s="55" t="e">
        <f>IF(AND(N20&gt;0,N20&lt;&gt;"",Q20&gt;0), ROUND( ((Q20/((1+($Q$4/VLOOKUP($Q$6,AMORT!$A$2:$B$11,2,0)))^N20))),0),0)</f>
        <v>#N/A</v>
      </c>
      <c r="AA20" s="61" t="e">
        <f t="shared" si="8"/>
        <v>#N/A</v>
      </c>
      <c r="AB20" s="62" t="e">
        <f>IF(AA20="","",IF(OR($AD$6="Diaria",$AD$6="Semanal",$AD$6="Decadal",$AD$6="Quincenal"),AB19+VLOOKUP($AD$6,AMORT!$A$2:$D$11,4,0),IF(DAY($B$13)=DAY(EOMONTH($B$13,0)),EOMONTH(AB19,VLOOKUP($AD$6,AMORT!$A$2:$C$11,3,0)),EDATE($B$13,VLOOKUP($AD$6,AMORT!$A$2:$C$11,3,0)*AA20))))</f>
        <v>#N/A</v>
      </c>
      <c r="AC20" s="55" t="e">
        <f>IF(AA20="",IF(AA19="","",SUM(AC$13:AC19)),AG20+AH20)</f>
        <v>#N/A</v>
      </c>
      <c r="AD20" s="44"/>
      <c r="AE20" s="55" t="e">
        <f>IF(AA20="",IF(AA19="","",SUM($AE$13:AE19)),ROUND(((AI19*$AD$8)/30)*VLOOKUP($AD$6,AMORT!$A$2:$D$11,4,0),0))</f>
        <v>#N/A</v>
      </c>
      <c r="AF20" s="55" t="e">
        <f>IF(AA20="",IF(AA19="","",SUM($AF$13:AF19)),IF(AA20&lt;=MAX($AI$6:$AI$7),0,AC20+AE20))</f>
        <v>#N/A</v>
      </c>
      <c r="AG20" s="55" t="e">
        <f>IF(AA20="",IF(AA19="","",SUM($AG$13:AG19)),IF(AA20=$AE$5,AI19,IF($AI$8="Cuota fija",IF(AA20&lt;=MAX($AI$6:$AI$7),0,$AD$7+AD20-AH20),IF($AI$8="Capital Constante",IF(AA20&lt;=MAX($AI$6:$AI$7),0,$AD$3/(($AC$5/VLOOKUP($AD$6,AMORT!$A$2:$C$11,3,0))-MAX($AI$6:$AI$7))   ),AC20-AH20-AE20)       )))</f>
        <v>#N/A</v>
      </c>
      <c r="AH20" s="55" t="e">
        <f>IF(AA20="",IF(AA19="","",SUM($AH$13:AH19)),ROUND($AE$4*AI19,0))</f>
        <v>#N/A</v>
      </c>
      <c r="AI20" s="55" t="e">
        <f t="shared" si="6"/>
        <v>#N/A</v>
      </c>
      <c r="AJ20" s="15"/>
      <c r="AK20" s="55" t="e">
        <f>IF(AND(AA20&gt;0,AA20&lt;&gt;"",AD20&gt;0), ROUND( ((AD20/((1+($AD$4/VLOOKUP($AD$6,AMORT!$A$2:$B$11,2,0)))^AA20))),0),0)</f>
        <v>#N/A</v>
      </c>
    </row>
    <row r="21" spans="1:37" x14ac:dyDescent="0.2">
      <c r="A21" s="61" t="e">
        <f t="shared" si="3"/>
        <v>#N/A</v>
      </c>
      <c r="B21" s="62" t="e">
        <f>IF(A21="","",IF(OR($D$6="Diaria",$D$6="Semanal",$D$6="Decadal",$D$6="Quincenal"),B20+VLOOKUP($D$6,AMORT!$A$2:$D$11,4,0),IF(DAY($B$13)=DAY(EOMONTH($B$13,0)),EOMONTH(B20,VLOOKUP($D$6,AMORT!$A$2:$C$11,3,0)),EDATE($B$13,VLOOKUP($D$6,AMORT!$A$2:$C$11,3,0)*A21))))</f>
        <v>#N/A</v>
      </c>
      <c r="C21" s="55" t="e">
        <f>IF(A21="",IF(A20="","",SUM(C$13:C20)),G21+H21)</f>
        <v>#N/A</v>
      </c>
      <c r="D21" s="44"/>
      <c r="E21" s="55" t="e">
        <f>IF(A21="",IF(A20="","",SUM($E$13:E20)),ROUND(((I20*$D$8)/30)*VLOOKUP($D$6,AMORT!$A$2:$D$11,4,0),0))</f>
        <v>#N/A</v>
      </c>
      <c r="F21" s="55" t="e">
        <f>IF(A21="",IF(A20="","",SUM($F$13:F20)),IF(A21&lt;=MAX($I$6:$I$7),0,C21+E21))</f>
        <v>#N/A</v>
      </c>
      <c r="G21" s="55" t="e">
        <f>IF(A21="",IF(A20="","",SUM($G$13:G20)),IF(A21=$E$5,I20,IF($I$8="Cuota fija",IF(A21&lt;=MAX($I$6:$I$7),0,$D$7+D21-H21),IF($I$8="Capital Constante",IF(A21&lt;=MAX($I$6:$I$7),0,$D$3/(($C$5/VLOOKUP($D$6,AMORT!$A$2:$C$11,3,0))-MAX($I$6:$I$7))   ),C21-H21-E21)       )))</f>
        <v>#N/A</v>
      </c>
      <c r="H21" s="55" t="e">
        <f>IF(A21="",IF(A20="","",SUM($H$13:H20)),ROUND($E$4*I20,0))</f>
        <v>#N/A</v>
      </c>
      <c r="I21" s="55" t="e">
        <f t="shared" si="4"/>
        <v>#N/A</v>
      </c>
      <c r="J21" s="15"/>
      <c r="K21" s="55" t="e">
        <f>IF(AND(A21&gt;0,A21&lt;&gt;"",D21&gt;0), ROUND( ((D21/((1+($D$4/VLOOKUP($D$6,AMORT!$A$2:$B$11,2,0)))^A21))),0),0)</f>
        <v>#N/A</v>
      </c>
      <c r="N21" s="61" t="e">
        <f t="shared" si="7"/>
        <v>#N/A</v>
      </c>
      <c r="O21" s="62" t="e">
        <f>IF(N21="","",IF(OR($Q$6="Diaria",$Q$6="Semanal",$Q$6="Decadal",$Q$6="Quincenal"),O20+VLOOKUP($Q$6,AMORT!$A$2:$D$11,4,0),IF(DAY($O$13)=DAY(EOMONTH($O$13,0)),EOMONTH(O20,VLOOKUP($Q$6,AMORT!$A$2:$C$11,3,0)),EDATE($O$13,VLOOKUP($Q$6,AMORT!$A$2:$C$11,3,0)*N21))))</f>
        <v>#N/A</v>
      </c>
      <c r="P21" s="55" t="e">
        <f>IF(N21="",IF(N20="","",SUM(P$13:P20)),T21+U21)</f>
        <v>#N/A</v>
      </c>
      <c r="Q21" s="44"/>
      <c r="R21" s="55" t="e">
        <f>IF(N21="",IF(N20="","",SUM($R$13:R20)),ROUND(((V20*$Q$8)/30)*VLOOKUP($Q$6,AMORT!$A$2:$D$11,4,0),0))</f>
        <v>#N/A</v>
      </c>
      <c r="S21" s="55" t="e">
        <f>IF(N21="",IF(N20="","",SUM($S$13:S20)),IF(N21&lt;=MAX($V$6:$V$7),0,P21+R21))</f>
        <v>#N/A</v>
      </c>
      <c r="T21" s="55" t="e">
        <f>IF(N21="",IF(N20="","",SUM($T$13:T20)),IF(N21=$R$5,V20,IF($V$8="Cuota fija",IF(N21&lt;=MAX($V$6:$V$7),0,$Q$7+Q21-U21),IF($V$8="Capital Constante",IF(N21&lt;=MAX($V$6:$V$7),0,$Q$3/(($P$5/VLOOKUP($Q$6,AMORT!$A$2:$C$11,3,0))-MAX($V$6:$V$7))   ),P21-U21-R21)       )))</f>
        <v>#N/A</v>
      </c>
      <c r="U21" s="55" t="e">
        <f>IF(N21="",IF(N20="","",SUM($U$13:U20)),ROUND($R$4*V20,0))</f>
        <v>#N/A</v>
      </c>
      <c r="V21" s="55" t="e">
        <f t="shared" si="5"/>
        <v>#N/A</v>
      </c>
      <c r="W21" s="15"/>
      <c r="X21" s="55" t="e">
        <f>IF(AND(N21&gt;0,N21&lt;&gt;"",Q21&gt;0), ROUND( ((Q21/((1+($Q$4/VLOOKUP($Q$6,AMORT!$A$2:$B$11,2,0)))^N21))),0),0)</f>
        <v>#N/A</v>
      </c>
      <c r="AA21" s="61" t="e">
        <f t="shared" si="8"/>
        <v>#N/A</v>
      </c>
      <c r="AB21" s="62" t="e">
        <f>IF(AA21="","",IF(OR($AD$6="Diaria",$AD$6="Semanal",$AD$6="Decadal",$AD$6="Quincenal"),AB20+VLOOKUP($AD$6,AMORT!$A$2:$D$11,4,0),IF(DAY($B$13)=DAY(EOMONTH($B$13,0)),EOMONTH(AB20,VLOOKUP($AD$6,AMORT!$A$2:$C$11,3,0)),EDATE($B$13,VLOOKUP($AD$6,AMORT!$A$2:$C$11,3,0)*AA21))))</f>
        <v>#N/A</v>
      </c>
      <c r="AC21" s="55" t="e">
        <f>IF(AA21="",IF(AA20="","",SUM(AC$13:AC20)),AG21+AH21)</f>
        <v>#N/A</v>
      </c>
      <c r="AD21" s="44"/>
      <c r="AE21" s="55" t="e">
        <f>IF(AA21="",IF(AA20="","",SUM($AE$13:AE20)),ROUND(((AI20*$AD$8)/30)*VLOOKUP($AD$6,AMORT!$A$2:$D$11,4,0),0))</f>
        <v>#N/A</v>
      </c>
      <c r="AF21" s="55" t="e">
        <f>IF(AA21="",IF(AA20="","",SUM($AF$13:AF20)),IF(AA21&lt;=MAX($AI$6:$AI$7),0,AC21+AE21))</f>
        <v>#N/A</v>
      </c>
      <c r="AG21" s="55" t="e">
        <f>IF(AA21="",IF(AA20="","",SUM($AG$13:AG20)),IF(AA21=$AE$5,AI20,IF($AI$8="Cuota fija",IF(AA21&lt;=MAX($AI$6:$AI$7),0,$AD$7+AD21-AH21),IF($AI$8="Capital Constante",IF(AA21&lt;=MAX($AI$6:$AI$7),0,$AD$3/(($AC$5/VLOOKUP($AD$6,AMORT!$A$2:$C$11,3,0))-MAX($AI$6:$AI$7))   ),AC21-AH21-AE21)       )))</f>
        <v>#N/A</v>
      </c>
      <c r="AH21" s="55" t="e">
        <f>IF(AA21="",IF(AA20="","",SUM($AH$13:AH20)),ROUND($AE$4*AI20,0))</f>
        <v>#N/A</v>
      </c>
      <c r="AI21" s="55" t="e">
        <f t="shared" si="6"/>
        <v>#N/A</v>
      </c>
      <c r="AJ21" s="15"/>
      <c r="AK21" s="55" t="e">
        <f>IF(AND(AA21&gt;0,AA21&lt;&gt;"",AD21&gt;0), ROUND( ((AD21/((1+($AD$4/VLOOKUP($AD$6,AMORT!$A$2:$B$11,2,0)))^AA21))),0),0)</f>
        <v>#N/A</v>
      </c>
    </row>
    <row r="22" spans="1:37" x14ac:dyDescent="0.2">
      <c r="A22" s="61" t="e">
        <f t="shared" si="3"/>
        <v>#N/A</v>
      </c>
      <c r="B22" s="62" t="e">
        <f>IF(A22="","",IF(OR($D$6="Diaria",$D$6="Semanal",$D$6="Decadal",$D$6="Quincenal"),B21+VLOOKUP($D$6,AMORT!$A$2:$D$11,4,0),IF(DAY($B$13)=DAY(EOMONTH($B$13,0)),EOMONTH(B21,VLOOKUP($D$6,AMORT!$A$2:$C$11,3,0)),EDATE($B$13,VLOOKUP($D$6,AMORT!$A$2:$C$11,3,0)*A22))))</f>
        <v>#N/A</v>
      </c>
      <c r="C22" s="55" t="e">
        <f>IF(A22="",IF(A21="","",SUM(C$13:C21)),G22+H22)</f>
        <v>#N/A</v>
      </c>
      <c r="D22" s="44"/>
      <c r="E22" s="55" t="e">
        <f>IF(A22="",IF(A21="","",SUM($E$13:E21)),ROUND(((I21*$D$8)/30)*VLOOKUP($D$6,AMORT!$A$2:$D$11,4,0),0))</f>
        <v>#N/A</v>
      </c>
      <c r="F22" s="55" t="e">
        <f>IF(A22="",IF(A21="","",SUM($F$13:F21)),IF(A22&lt;=MAX($I$6:$I$7),0,C22+E22))</f>
        <v>#N/A</v>
      </c>
      <c r="G22" s="55" t="e">
        <f>IF(A22="",IF(A21="","",SUM($G$13:G21)),IF(A22=$E$5,I21,IF($I$8="Cuota fija",IF(A22&lt;=MAX($I$6:$I$7),0,$D$7+D22-H22),IF($I$8="Capital Constante",IF(A22&lt;=MAX($I$6:$I$7),0,$D$3/(($C$5/VLOOKUP($D$6,AMORT!$A$2:$C$11,3,0))-MAX($I$6:$I$7))   ),C22-H22-E22)       )))</f>
        <v>#N/A</v>
      </c>
      <c r="H22" s="55" t="e">
        <f>IF(A22="",IF(A21="","",SUM($H$13:H21)),ROUND($E$4*I21,0))</f>
        <v>#N/A</v>
      </c>
      <c r="I22" s="55" t="e">
        <f t="shared" si="4"/>
        <v>#N/A</v>
      </c>
      <c r="J22" s="15"/>
      <c r="K22" s="55" t="e">
        <f>IF(AND(A22&gt;0,A22&lt;&gt;"",D22&gt;0), ROUND( ((D22/((1+($D$4/VLOOKUP($D$6,AMORT!$A$2:$B$11,2,0)))^A22))),0),0)</f>
        <v>#N/A</v>
      </c>
      <c r="N22" s="61" t="e">
        <f t="shared" si="7"/>
        <v>#N/A</v>
      </c>
      <c r="O22" s="62" t="e">
        <f>IF(N22="","",IF(OR($Q$6="Diaria",$Q$6="Semanal",$Q$6="Decadal",$Q$6="Quincenal"),O21+VLOOKUP($Q$6,AMORT!$A$2:$D$11,4,0),IF(DAY($O$13)=DAY(EOMONTH($O$13,0)),EOMONTH(O21,VLOOKUP($Q$6,AMORT!$A$2:$C$11,3,0)),EDATE($O$13,VLOOKUP($Q$6,AMORT!$A$2:$C$11,3,0)*N22))))</f>
        <v>#N/A</v>
      </c>
      <c r="P22" s="55" t="e">
        <f>IF(N22="",IF(N21="","",SUM(P$13:P21)),T22+U22)</f>
        <v>#N/A</v>
      </c>
      <c r="Q22" s="44"/>
      <c r="R22" s="55" t="e">
        <f>IF(N22="",IF(N21="","",SUM($R$13:R21)),ROUND(((V21*$Q$8)/30)*VLOOKUP($Q$6,AMORT!$A$2:$D$11,4,0),0))</f>
        <v>#N/A</v>
      </c>
      <c r="S22" s="55" t="e">
        <f>IF(N22="",IF(N21="","",SUM($S$13:S21)),IF(N22&lt;=MAX($V$6:$V$7),0,P22+R22))</f>
        <v>#N/A</v>
      </c>
      <c r="T22" s="55" t="e">
        <f>IF(N22="",IF(N21="","",SUM($T$13:T21)),IF(N22=$R$5,V21,IF($V$8="Cuota fija",IF(N22&lt;=MAX($V$6:$V$7),0,$Q$7+Q22-U22),IF($V$8="Capital Constante",IF(N22&lt;=MAX($V$6:$V$7),0,$Q$3/(($P$5/VLOOKUP($Q$6,AMORT!$A$2:$C$11,3,0))-MAX($V$6:$V$7))   ),P22-U22-R22)       )))</f>
        <v>#N/A</v>
      </c>
      <c r="U22" s="55" t="e">
        <f>IF(N22="",IF(N21="","",SUM($U$13:U21)),ROUND($R$4*V21,0))</f>
        <v>#N/A</v>
      </c>
      <c r="V22" s="55" t="e">
        <f t="shared" si="5"/>
        <v>#N/A</v>
      </c>
      <c r="W22" s="15"/>
      <c r="X22" s="55" t="e">
        <f>IF(AND(N22&gt;0,N22&lt;&gt;"",Q22&gt;0), ROUND( ((Q22/((1+($Q$4/VLOOKUP($Q$6,AMORT!$A$2:$B$11,2,0)))^N22))),0),0)</f>
        <v>#N/A</v>
      </c>
      <c r="AA22" s="61" t="e">
        <f t="shared" si="8"/>
        <v>#N/A</v>
      </c>
      <c r="AB22" s="62" t="e">
        <f>IF(AA22="","",IF(OR($AD$6="Diaria",$AD$6="Semanal",$AD$6="Decadal",$AD$6="Quincenal"),AB21+VLOOKUP($AD$6,AMORT!$A$2:$D$11,4,0),IF(DAY($B$13)=DAY(EOMONTH($B$13,0)),EOMONTH(AB21,VLOOKUP($AD$6,AMORT!$A$2:$C$11,3,0)),EDATE($B$13,VLOOKUP($AD$6,AMORT!$A$2:$C$11,3,0)*AA22))))</f>
        <v>#N/A</v>
      </c>
      <c r="AC22" s="55" t="e">
        <f>IF(AA22="",IF(AA21="","",SUM(AC$13:AC21)),AG22+AH22)</f>
        <v>#N/A</v>
      </c>
      <c r="AD22" s="44"/>
      <c r="AE22" s="55" t="e">
        <f>IF(AA22="",IF(AA21="","",SUM($AE$13:AE21)),ROUND(((AI21*$AD$8)/30)*VLOOKUP($AD$6,AMORT!$A$2:$D$11,4,0),0))</f>
        <v>#N/A</v>
      </c>
      <c r="AF22" s="55" t="e">
        <f>IF(AA22="",IF(AA21="","",SUM($AF$13:AF21)),IF(AA22&lt;=MAX($AI$6:$AI$7),0,AC22+AE22))</f>
        <v>#N/A</v>
      </c>
      <c r="AG22" s="55" t="e">
        <f>IF(AA22="",IF(AA21="","",SUM($AG$13:AG21)),IF(AA22=$AE$5,AI21,IF($AI$8="Cuota fija",IF(AA22&lt;=MAX($AI$6:$AI$7),0,$AD$7+AD22-AH22),IF($AI$8="Capital Constante",IF(AA22&lt;=MAX($AI$6:$AI$7),0,$AD$3/(($AC$5/VLOOKUP($AD$6,AMORT!$A$2:$C$11,3,0))-MAX($AI$6:$AI$7))   ),AC22-AH22-AE22)       )))</f>
        <v>#N/A</v>
      </c>
      <c r="AH22" s="55" t="e">
        <f>IF(AA22="",IF(AA21="","",SUM($AH$13:AH21)),ROUND($AE$4*AI21,0))</f>
        <v>#N/A</v>
      </c>
      <c r="AI22" s="55" t="e">
        <f t="shared" si="6"/>
        <v>#N/A</v>
      </c>
      <c r="AJ22" s="15"/>
      <c r="AK22" s="55" t="e">
        <f>IF(AND(AA22&gt;0,AA22&lt;&gt;"",AD22&gt;0), ROUND( ((AD22/((1+($AD$4/VLOOKUP($AD$6,AMORT!$A$2:$B$11,2,0)))^AA22))),0),0)</f>
        <v>#N/A</v>
      </c>
    </row>
    <row r="23" spans="1:37" x14ac:dyDescent="0.2">
      <c r="A23" s="61" t="e">
        <f t="shared" si="3"/>
        <v>#N/A</v>
      </c>
      <c r="B23" s="62" t="e">
        <f>IF(A23="","",IF(OR($D$6="Diaria",$D$6="Semanal",$D$6="Decadal",$D$6="Quincenal"),B22+VLOOKUP($D$6,AMORT!$A$2:$D$11,4,0),IF(DAY($B$13)=DAY(EOMONTH($B$13,0)),EOMONTH(B22,VLOOKUP($D$6,AMORT!$A$2:$C$11,3,0)),EDATE($B$13,VLOOKUP($D$6,AMORT!$A$2:$C$11,3,0)*A23))))</f>
        <v>#N/A</v>
      </c>
      <c r="C23" s="55" t="e">
        <f>IF(A23="",IF(A22="","",SUM(C$13:C22)),G23+H23)</f>
        <v>#N/A</v>
      </c>
      <c r="D23" s="44"/>
      <c r="E23" s="55" t="e">
        <f>IF(A23="",IF(A22="","",SUM($E$13:E22)),ROUND(((I22*$D$8)/30)*VLOOKUP($D$6,AMORT!$A$2:$D$11,4,0),0))</f>
        <v>#N/A</v>
      </c>
      <c r="F23" s="55" t="e">
        <f>IF(A23="",IF(A22="","",SUM($F$13:F22)),IF(A23&lt;=MAX($I$6:$I$7),0,C23+E23))</f>
        <v>#N/A</v>
      </c>
      <c r="G23" s="55" t="e">
        <f>IF(A23="",IF(A22="","",SUM($G$13:G22)),IF(A23=$E$5,I22,IF($I$8="Cuota fija",IF(A23&lt;=MAX($I$6:$I$7),0,$D$7+D23-H23),IF($I$8="Capital Constante",IF(A23&lt;=MAX($I$6:$I$7),0,$D$3/(($C$5/VLOOKUP($D$6,AMORT!$A$2:$C$11,3,0))-MAX($I$6:$I$7))   ),C23-H23-E23)       )))</f>
        <v>#N/A</v>
      </c>
      <c r="H23" s="55" t="e">
        <f>IF(A23="",IF(A22="","",SUM($H$13:H22)),ROUND($E$4*I22,0))</f>
        <v>#N/A</v>
      </c>
      <c r="I23" s="55" t="e">
        <f t="shared" si="4"/>
        <v>#N/A</v>
      </c>
      <c r="J23" s="15"/>
      <c r="K23" s="55" t="e">
        <f>IF(AND(A23&gt;0,A23&lt;&gt;"",D23&gt;0), ROUND( ((D23/((1+($D$4/VLOOKUP($D$6,AMORT!$A$2:$B$11,2,0)))^A23))),0),0)</f>
        <v>#N/A</v>
      </c>
      <c r="N23" s="61" t="e">
        <f t="shared" si="7"/>
        <v>#N/A</v>
      </c>
      <c r="O23" s="62" t="e">
        <f>IF(N23="","",IF(OR($Q$6="Diaria",$Q$6="Semanal",$Q$6="Decadal",$Q$6="Quincenal"),O22+VLOOKUP($Q$6,AMORT!$A$2:$D$11,4,0),IF(DAY($O$13)=DAY(EOMONTH($O$13,0)),EOMONTH(O22,VLOOKUP($Q$6,AMORT!$A$2:$C$11,3,0)),EDATE($O$13,VLOOKUP($Q$6,AMORT!$A$2:$C$11,3,0)*N23))))</f>
        <v>#N/A</v>
      </c>
      <c r="P23" s="55" t="e">
        <f>IF(N23="",IF(N22="","",SUM(P$13:P22)),T23+U23)</f>
        <v>#N/A</v>
      </c>
      <c r="Q23" s="44"/>
      <c r="R23" s="55" t="e">
        <f>IF(N23="",IF(N22="","",SUM($R$13:R22)),ROUND(((V22*$Q$8)/30)*VLOOKUP($Q$6,AMORT!$A$2:$D$11,4,0),0))</f>
        <v>#N/A</v>
      </c>
      <c r="S23" s="55" t="e">
        <f>IF(N23="",IF(N22="","",SUM($S$13:S22)),IF(N23&lt;=MAX($V$6:$V$7),0,P23+R23))</f>
        <v>#N/A</v>
      </c>
      <c r="T23" s="55" t="e">
        <f>IF(N23="",IF(N22="","",SUM($T$13:T22)),IF(N23=$R$5,V22,IF($V$8="Cuota fija",IF(N23&lt;=MAX($V$6:$V$7),0,$Q$7+Q23-U23),IF($V$8="Capital Constante",IF(N23&lt;=MAX($V$6:$V$7),0,$Q$3/(($P$5/VLOOKUP($Q$6,AMORT!$A$2:$C$11,3,0))-MAX($V$6:$V$7))   ),P23-U23-R23)       )))</f>
        <v>#N/A</v>
      </c>
      <c r="U23" s="55" t="e">
        <f>IF(N23="",IF(N22="","",SUM($U$13:U22)),ROUND($R$4*V22,0))</f>
        <v>#N/A</v>
      </c>
      <c r="V23" s="55" t="e">
        <f t="shared" si="5"/>
        <v>#N/A</v>
      </c>
      <c r="W23" s="15"/>
      <c r="X23" s="55" t="e">
        <f>IF(AND(N23&gt;0,N23&lt;&gt;"",Q23&gt;0), ROUND( ((Q23/((1+($Q$4/VLOOKUP($Q$6,AMORT!$A$2:$B$11,2,0)))^N23))),0),0)</f>
        <v>#N/A</v>
      </c>
      <c r="AA23" s="61" t="e">
        <f t="shared" si="8"/>
        <v>#N/A</v>
      </c>
      <c r="AB23" s="62" t="e">
        <f>IF(AA23="","",IF(OR($AD$6="Diaria",$AD$6="Semanal",$AD$6="Decadal",$AD$6="Quincenal"),AB22+VLOOKUP($AD$6,AMORT!$A$2:$D$11,4,0),IF(DAY($B$13)=DAY(EOMONTH($B$13,0)),EOMONTH(AB22,VLOOKUP($AD$6,AMORT!$A$2:$C$11,3,0)),EDATE($B$13,VLOOKUP($AD$6,AMORT!$A$2:$C$11,3,0)*AA23))))</f>
        <v>#N/A</v>
      </c>
      <c r="AC23" s="55" t="e">
        <f>IF(AA23="",IF(AA22="","",SUM(AC$13:AC22)),AG23+AH23)</f>
        <v>#N/A</v>
      </c>
      <c r="AD23" s="44"/>
      <c r="AE23" s="55" t="e">
        <f>IF(AA23="",IF(AA22="","",SUM($AE$13:AE22)),ROUND(((AI22*$AD$8)/30)*VLOOKUP($AD$6,AMORT!$A$2:$D$11,4,0),0))</f>
        <v>#N/A</v>
      </c>
      <c r="AF23" s="55" t="e">
        <f>IF(AA23="",IF(AA22="","",SUM($AF$13:AF22)),IF(AA23&lt;=MAX($AI$6:$AI$7),0,AC23+AE23))</f>
        <v>#N/A</v>
      </c>
      <c r="AG23" s="55" t="e">
        <f>IF(AA23="",IF(AA22="","",SUM($AG$13:AG22)),IF(AA23=$AE$5,AI22,IF($AI$8="Cuota fija",IF(AA23&lt;=MAX($AI$6:$AI$7),0,$AD$7+AD23-AH23),IF($AI$8="Capital Constante",IF(AA23&lt;=MAX($AI$6:$AI$7),0,$AD$3/(($AC$5/VLOOKUP($AD$6,AMORT!$A$2:$C$11,3,0))-MAX($AI$6:$AI$7))   ),AC23-AH23-AE23)       )))</f>
        <v>#N/A</v>
      </c>
      <c r="AH23" s="55" t="e">
        <f>IF(AA23="",IF(AA22="","",SUM($AH$13:AH22)),ROUND($AE$4*AI22,0))</f>
        <v>#N/A</v>
      </c>
      <c r="AI23" s="55" t="e">
        <f t="shared" si="6"/>
        <v>#N/A</v>
      </c>
      <c r="AJ23" s="15"/>
      <c r="AK23" s="55" t="e">
        <f>IF(AND(AA23&gt;0,AA23&lt;&gt;"",AD23&gt;0), ROUND( ((AD23/((1+($AD$4/VLOOKUP($AD$6,AMORT!$A$2:$B$11,2,0)))^AA23))),0),0)</f>
        <v>#N/A</v>
      </c>
    </row>
    <row r="24" spans="1:37" x14ac:dyDescent="0.2">
      <c r="A24" s="61" t="e">
        <f t="shared" si="3"/>
        <v>#N/A</v>
      </c>
      <c r="B24" s="62" t="e">
        <f>IF(A24="","",IF(OR($D$6="Diaria",$D$6="Semanal",$D$6="Decadal",$D$6="Quincenal"),B23+VLOOKUP($D$6,AMORT!$A$2:$D$11,4,0),IF(DAY($B$13)=DAY(EOMONTH($B$13,0)),EOMONTH(B23,VLOOKUP($D$6,AMORT!$A$2:$C$11,3,0)),EDATE($B$13,VLOOKUP($D$6,AMORT!$A$2:$C$11,3,0)*A24))))</f>
        <v>#N/A</v>
      </c>
      <c r="C24" s="55" t="e">
        <f>IF(A24="",IF(A23="","",SUM(C$13:C23)),G24+H24)</f>
        <v>#N/A</v>
      </c>
      <c r="D24" s="44"/>
      <c r="E24" s="55" t="e">
        <f>IF(A24="",IF(A23="","",SUM($E$13:E23)),ROUND(((I23*$D$8)/30)*VLOOKUP($D$6,AMORT!$A$2:$D$11,4,0),0))</f>
        <v>#N/A</v>
      </c>
      <c r="F24" s="55" t="e">
        <f>IF(A24="",IF(A23="","",SUM($F$13:F23)),IF(A24&lt;=MAX($I$6:$I$7),0,C24+E24))</f>
        <v>#N/A</v>
      </c>
      <c r="G24" s="55" t="e">
        <f>IF(A24="",IF(A23="","",SUM($G$13:G23)),IF(A24=$E$5,I23,IF($I$8="Cuota fija",IF(A24&lt;=MAX($I$6:$I$7),0,$D$7+D24-H24),IF($I$8="Capital Constante",IF(A24&lt;=MAX($I$6:$I$7),0,$D$3/(($C$5/VLOOKUP($D$6,AMORT!$A$2:$C$11,3,0))-MAX($I$6:$I$7))   ),C24-H24-E24)       )))</f>
        <v>#N/A</v>
      </c>
      <c r="H24" s="55" t="e">
        <f>IF(A24="",IF(A23="","",SUM($H$13:H23)),ROUND($E$4*I23,0))</f>
        <v>#N/A</v>
      </c>
      <c r="I24" s="55" t="e">
        <f t="shared" si="4"/>
        <v>#N/A</v>
      </c>
      <c r="J24" s="15"/>
      <c r="K24" s="55" t="e">
        <f>IF(AND(A24&gt;0,A24&lt;&gt;"",D24&gt;0), ROUND( ((D24/((1+($D$4/VLOOKUP($D$6,AMORT!$A$2:$B$11,2,0)))^A24))),0),0)</f>
        <v>#N/A</v>
      </c>
      <c r="N24" s="61" t="e">
        <f t="shared" si="7"/>
        <v>#N/A</v>
      </c>
      <c r="O24" s="62" t="e">
        <f>IF(N24="","",IF(OR($Q$6="Diaria",$Q$6="Semanal",$Q$6="Decadal",$Q$6="Quincenal"),O23+VLOOKUP($Q$6,AMORT!$A$2:$D$11,4,0),IF(DAY($O$13)=DAY(EOMONTH($O$13,0)),EOMONTH(O23,VLOOKUP($Q$6,AMORT!$A$2:$C$11,3,0)),EDATE($O$13,VLOOKUP($Q$6,AMORT!$A$2:$C$11,3,0)*N24))))</f>
        <v>#N/A</v>
      </c>
      <c r="P24" s="55" t="e">
        <f>IF(N24="",IF(N23="","",SUM(P$13:P23)),T24+U24)</f>
        <v>#N/A</v>
      </c>
      <c r="Q24" s="44"/>
      <c r="R24" s="55" t="e">
        <f>IF(N24="",IF(N23="","",SUM($R$13:R23)),ROUND(((V23*$Q$8)/30)*VLOOKUP($Q$6,AMORT!$A$2:$D$11,4,0),0))</f>
        <v>#N/A</v>
      </c>
      <c r="S24" s="55" t="e">
        <f>IF(N24="",IF(N23="","",SUM($S$13:S23)),IF(N24&lt;=MAX($V$6:$V$7),0,P24+R24))</f>
        <v>#N/A</v>
      </c>
      <c r="T24" s="55" t="e">
        <f>IF(N24="",IF(N23="","",SUM($T$13:T23)),IF(N24=$R$5,V23,IF($V$8="Cuota fija",IF(N24&lt;=MAX($V$6:$V$7),0,$Q$7+Q24-U24),IF($V$8="Capital Constante",IF(N24&lt;=MAX($V$6:$V$7),0,$Q$3/(($P$5/VLOOKUP($Q$6,AMORT!$A$2:$C$11,3,0))-MAX($V$6:$V$7))   ),P24-U24-R24)       )))</f>
        <v>#N/A</v>
      </c>
      <c r="U24" s="55" t="e">
        <f>IF(N24="",IF(N23="","",SUM($U$13:U23)),ROUND($R$4*V23,0))</f>
        <v>#N/A</v>
      </c>
      <c r="V24" s="55" t="e">
        <f t="shared" si="5"/>
        <v>#N/A</v>
      </c>
      <c r="W24" s="15"/>
      <c r="X24" s="55" t="e">
        <f>IF(AND(N24&gt;0,N24&lt;&gt;"",Q24&gt;0), ROUND( ((Q24/((1+($Q$4/VLOOKUP($Q$6,AMORT!$A$2:$B$11,2,0)))^N24))),0),0)</f>
        <v>#N/A</v>
      </c>
      <c r="AA24" s="61" t="e">
        <f t="shared" si="8"/>
        <v>#N/A</v>
      </c>
      <c r="AB24" s="62" t="e">
        <f>IF(AA24="","",IF(OR($AD$6="Diaria",$AD$6="Semanal",$AD$6="Decadal",$AD$6="Quincenal"),AB23+VLOOKUP($AD$6,AMORT!$A$2:$D$11,4,0),IF(DAY($B$13)=DAY(EOMONTH($B$13,0)),EOMONTH(AB23,VLOOKUP($AD$6,AMORT!$A$2:$C$11,3,0)),EDATE($B$13,VLOOKUP($AD$6,AMORT!$A$2:$C$11,3,0)*AA24))))</f>
        <v>#N/A</v>
      </c>
      <c r="AC24" s="55" t="e">
        <f>IF(AA24="",IF(AA23="","",SUM(AC$13:AC23)),AG24+AH24)</f>
        <v>#N/A</v>
      </c>
      <c r="AD24" s="44"/>
      <c r="AE24" s="55" t="e">
        <f>IF(AA24="",IF(AA23="","",SUM($AE$13:AE23)),ROUND(((AI23*$AD$8)/30)*VLOOKUP($AD$6,AMORT!$A$2:$D$11,4,0),0))</f>
        <v>#N/A</v>
      </c>
      <c r="AF24" s="55" t="e">
        <f>IF(AA24="",IF(AA23="","",SUM($AF$13:AF23)),IF(AA24&lt;=MAX($AI$6:$AI$7),0,AC24+AE24))</f>
        <v>#N/A</v>
      </c>
      <c r="AG24" s="55" t="e">
        <f>IF(AA24="",IF(AA23="","",SUM($AG$13:AG23)),IF(AA24=$AE$5,AI23,IF($AI$8="Cuota fija",IF(AA24&lt;=MAX($AI$6:$AI$7),0,$AD$7+AD24-AH24),IF($AI$8="Capital Constante",IF(AA24&lt;=MAX($AI$6:$AI$7),0,$AD$3/(($AC$5/VLOOKUP($AD$6,AMORT!$A$2:$C$11,3,0))-MAX($AI$6:$AI$7))   ),AC24-AH24-AE24)       )))</f>
        <v>#N/A</v>
      </c>
      <c r="AH24" s="55" t="e">
        <f>IF(AA24="",IF(AA23="","",SUM($AH$13:AH23)),ROUND($AE$4*AI23,0))</f>
        <v>#N/A</v>
      </c>
      <c r="AI24" s="55" t="e">
        <f t="shared" si="6"/>
        <v>#N/A</v>
      </c>
      <c r="AJ24" s="15"/>
      <c r="AK24" s="55" t="e">
        <f>IF(AND(AA24&gt;0,AA24&lt;&gt;"",AD24&gt;0), ROUND( ((AD24/((1+($AD$4/VLOOKUP($AD$6,AMORT!$A$2:$B$11,2,0)))^AA24))),0),0)</f>
        <v>#N/A</v>
      </c>
    </row>
    <row r="25" spans="1:37" x14ac:dyDescent="0.2">
      <c r="A25" s="61" t="e">
        <f t="shared" si="3"/>
        <v>#N/A</v>
      </c>
      <c r="B25" s="62" t="e">
        <f>IF(A25="","",IF(OR($D$6="Diaria",$D$6="Semanal",$D$6="Decadal",$D$6="Quincenal"),B24+VLOOKUP($D$6,AMORT!$A$2:$D$11,4,0),IF(DAY($B$13)=DAY(EOMONTH($B$13,0)),EOMONTH(B24,VLOOKUP($D$6,AMORT!$A$2:$C$11,3,0)),EDATE($B$13,VLOOKUP($D$6,AMORT!$A$2:$C$11,3,0)*A25))))</f>
        <v>#N/A</v>
      </c>
      <c r="C25" s="55" t="e">
        <f>IF(A25="",IF(A24="","",SUM(C$13:C24)),G25+H25)</f>
        <v>#N/A</v>
      </c>
      <c r="D25" s="44"/>
      <c r="E25" s="55" t="e">
        <f>IF(A25="",IF(A24="","",SUM($E$13:E24)),ROUND(((I24*$D$8)/30)*VLOOKUP($D$6,AMORT!$A$2:$D$11,4,0),0))</f>
        <v>#N/A</v>
      </c>
      <c r="F25" s="55" t="e">
        <f>IF(A25="",IF(A24="","",SUM($F$13:F24)),IF(A25&lt;=MAX($I$6:$I$7),0,C25+E25))</f>
        <v>#N/A</v>
      </c>
      <c r="G25" s="55" t="e">
        <f>IF(A25="",IF(A24="","",SUM($G$13:G24)),IF(A25=$E$5,I24,IF($I$8="Cuota fija",IF(A25&lt;=MAX($I$6:$I$7),0,$D$7+D25-H25),IF($I$8="Capital Constante",IF(A25&lt;=MAX($I$6:$I$7),0,$D$3/(($C$5/VLOOKUP($D$6,AMORT!$A$2:$C$11,3,0))-MAX($I$6:$I$7))   ),C25-H25-E25)       )))</f>
        <v>#N/A</v>
      </c>
      <c r="H25" s="55" t="e">
        <f>IF(A25="",IF(A24="","",SUM($H$13:H24)),ROUND($E$4*I24,0))</f>
        <v>#N/A</v>
      </c>
      <c r="I25" s="55" t="e">
        <f t="shared" si="4"/>
        <v>#N/A</v>
      </c>
      <c r="J25" s="15"/>
      <c r="K25" s="55" t="e">
        <f>IF(AND(A25&gt;0,A25&lt;&gt;"",D25&gt;0), ROUND( ((D25/((1+($D$4/VLOOKUP($D$6,AMORT!$A$2:$B$11,2,0)))^A25))),0),0)</f>
        <v>#N/A</v>
      </c>
      <c r="N25" s="61" t="e">
        <f t="shared" si="7"/>
        <v>#N/A</v>
      </c>
      <c r="O25" s="62" t="e">
        <f>IF(N25="","",IF(OR($Q$6="Diaria",$Q$6="Semanal",$Q$6="Decadal",$Q$6="Quincenal"),O24+VLOOKUP($Q$6,AMORT!$A$2:$D$11,4,0),IF(DAY($O$13)=DAY(EOMONTH($O$13,0)),EOMONTH(O24,VLOOKUP($Q$6,AMORT!$A$2:$C$11,3,0)),EDATE($O$13,VLOOKUP($Q$6,AMORT!$A$2:$C$11,3,0)*N25))))</f>
        <v>#N/A</v>
      </c>
      <c r="P25" s="55" t="e">
        <f>IF(N25="",IF(N24="","",SUM(P$13:P24)),T25+U25)</f>
        <v>#N/A</v>
      </c>
      <c r="Q25" s="44"/>
      <c r="R25" s="55" t="e">
        <f>IF(N25="",IF(N24="","",SUM($R$13:R24)),ROUND(((V24*$Q$8)/30)*VLOOKUP($Q$6,AMORT!$A$2:$D$11,4,0),0))</f>
        <v>#N/A</v>
      </c>
      <c r="S25" s="55" t="e">
        <f>IF(N25="",IF(N24="","",SUM($S$13:S24)),IF(N25&lt;=MAX($V$6:$V$7),0,P25+R25))</f>
        <v>#N/A</v>
      </c>
      <c r="T25" s="55" t="e">
        <f>IF(N25="",IF(N24="","",SUM($T$13:T24)),IF(N25=$R$5,V24,IF($V$8="Cuota fija",IF(N25&lt;=MAX($V$6:$V$7),0,$Q$7+Q25-U25),IF($V$8="Capital Constante",IF(N25&lt;=MAX($V$6:$V$7),0,$Q$3/(($P$5/VLOOKUP($Q$6,AMORT!$A$2:$C$11,3,0))-MAX($V$6:$V$7))   ),P25-U25-R25)       )))</f>
        <v>#N/A</v>
      </c>
      <c r="U25" s="55" t="e">
        <f>IF(N25="",IF(N24="","",SUM($U$13:U24)),ROUND($R$4*V24,0))</f>
        <v>#N/A</v>
      </c>
      <c r="V25" s="55" t="e">
        <f t="shared" si="5"/>
        <v>#N/A</v>
      </c>
      <c r="W25" s="15"/>
      <c r="X25" s="55" t="e">
        <f>IF(AND(N25&gt;0,N25&lt;&gt;"",Q25&gt;0), ROUND( ((Q25/((1+($Q$4/VLOOKUP($Q$6,AMORT!$A$2:$B$11,2,0)))^N25))),0),0)</f>
        <v>#N/A</v>
      </c>
      <c r="AA25" s="61" t="e">
        <f t="shared" si="8"/>
        <v>#N/A</v>
      </c>
      <c r="AB25" s="62" t="e">
        <f>IF(AA25="","",IF(OR($AD$6="Diaria",$AD$6="Semanal",$AD$6="Decadal",$AD$6="Quincenal"),AB24+VLOOKUP($AD$6,AMORT!$A$2:$D$11,4,0),IF(DAY($B$13)=DAY(EOMONTH($B$13,0)),EOMONTH(AB24,VLOOKUP($AD$6,AMORT!$A$2:$C$11,3,0)),EDATE($B$13,VLOOKUP($AD$6,AMORT!$A$2:$C$11,3,0)*AA25))))</f>
        <v>#N/A</v>
      </c>
      <c r="AC25" s="55" t="e">
        <f>IF(AA25="",IF(AA24="","",SUM(AC$13:AC24)),AG25+AH25)</f>
        <v>#N/A</v>
      </c>
      <c r="AD25" s="44"/>
      <c r="AE25" s="55" t="e">
        <f>IF(AA25="",IF(AA24="","",SUM($AE$13:AE24)),ROUND(((AI24*$AD$8)/30)*VLOOKUP($AD$6,AMORT!$A$2:$D$11,4,0),0))</f>
        <v>#N/A</v>
      </c>
      <c r="AF25" s="55" t="e">
        <f>IF(AA25="",IF(AA24="","",SUM($AF$13:AF24)),IF(AA25&lt;=MAX($AI$6:$AI$7),0,AC25+AE25))</f>
        <v>#N/A</v>
      </c>
      <c r="AG25" s="55" t="e">
        <f>IF(AA25="",IF(AA24="","",SUM($AG$13:AG24)),IF(AA25=$AE$5,AI24,IF($AI$8="Cuota fija",IF(AA25&lt;=MAX($AI$6:$AI$7),0,$AD$7+AD25-AH25),IF($AI$8="Capital Constante",IF(AA25&lt;=MAX($AI$6:$AI$7),0,$AD$3/(($AC$5/VLOOKUP($AD$6,AMORT!$A$2:$C$11,3,0))-MAX($AI$6:$AI$7))   ),AC25-AH25-AE25)       )))</f>
        <v>#N/A</v>
      </c>
      <c r="AH25" s="55" t="e">
        <f>IF(AA25="",IF(AA24="","",SUM($AH$13:AH24)),ROUND($AE$4*AI24,0))</f>
        <v>#N/A</v>
      </c>
      <c r="AI25" s="55" t="e">
        <f t="shared" si="6"/>
        <v>#N/A</v>
      </c>
      <c r="AJ25" s="15"/>
      <c r="AK25" s="55" t="e">
        <f>IF(AND(AA25&gt;0,AA25&lt;&gt;"",AD25&gt;0), ROUND( ((AD25/((1+($AD$4/VLOOKUP($AD$6,AMORT!$A$2:$B$11,2,0)))^AA25))),0),0)</f>
        <v>#N/A</v>
      </c>
    </row>
    <row r="26" spans="1:37" x14ac:dyDescent="0.2">
      <c r="A26" s="61" t="e">
        <f t="shared" si="3"/>
        <v>#N/A</v>
      </c>
      <c r="B26" s="62" t="e">
        <f>IF(A26="","",IF(OR($D$6="Diaria",$D$6="Semanal",$D$6="Decadal",$D$6="Quincenal"),B25+VLOOKUP($D$6,AMORT!$A$2:$D$11,4,0),IF(DAY($B$13)=DAY(EOMONTH($B$13,0)),EOMONTH(B25,VLOOKUP($D$6,AMORT!$A$2:$C$11,3,0)),EDATE($B$13,VLOOKUP($D$6,AMORT!$A$2:$C$11,3,0)*A26))))</f>
        <v>#N/A</v>
      </c>
      <c r="C26" s="55" t="e">
        <f>IF(A26="",IF(A25="","",SUM(C$13:C25)),G26+H26)</f>
        <v>#N/A</v>
      </c>
      <c r="D26" s="44"/>
      <c r="E26" s="55" t="e">
        <f>IF(A26="",IF(A25="","",SUM($E$13:E25)),ROUND(((I25*$D$8)/30)*VLOOKUP($D$6,AMORT!$A$2:$D$11,4,0),0))</f>
        <v>#N/A</v>
      </c>
      <c r="F26" s="55" t="e">
        <f>IF(A26="",IF(A25="","",SUM($F$13:F25)),IF(A26&lt;=MAX($I$6:$I$7),0,C26+E26))</f>
        <v>#N/A</v>
      </c>
      <c r="G26" s="55" t="e">
        <f>IF(A26="",IF(A25="","",SUM($G$13:G25)),IF(A26=$E$5,I25,IF($I$8="Cuota fija",IF(A26&lt;=MAX($I$6:$I$7),0,$D$7+D26-H26),IF($I$8="Capital Constante",IF(A26&lt;=MAX($I$6:$I$7),0,$D$3/(($C$5/VLOOKUP($D$6,AMORT!$A$2:$C$11,3,0))-MAX($I$6:$I$7))   ),C26-H26-E26)       )))</f>
        <v>#N/A</v>
      </c>
      <c r="H26" s="55" t="e">
        <f>IF(A26="",IF(A25="","",SUM($H$13:H25)),ROUND($E$4*I25,0))</f>
        <v>#N/A</v>
      </c>
      <c r="I26" s="55" t="e">
        <f t="shared" si="4"/>
        <v>#N/A</v>
      </c>
      <c r="J26" s="15"/>
      <c r="K26" s="55" t="e">
        <f>IF(AND(A26&gt;0,A26&lt;&gt;"",D26&gt;0), ROUND( ((D26/((1+($D$4/VLOOKUP($D$6,AMORT!$A$2:$B$11,2,0)))^A26))),0),0)</f>
        <v>#N/A</v>
      </c>
      <c r="N26" s="61" t="e">
        <f t="shared" si="7"/>
        <v>#N/A</v>
      </c>
      <c r="O26" s="62" t="e">
        <f>IF(N26="","",IF(OR($Q$6="Diaria",$Q$6="Semanal",$Q$6="Decadal",$Q$6="Quincenal"),O25+VLOOKUP($Q$6,AMORT!$A$2:$D$11,4,0),IF(DAY($O$13)=DAY(EOMONTH($O$13,0)),EOMONTH(O25,VLOOKUP($Q$6,AMORT!$A$2:$C$11,3,0)),EDATE($O$13,VLOOKUP($Q$6,AMORT!$A$2:$C$11,3,0)*N26))))</f>
        <v>#N/A</v>
      </c>
      <c r="P26" s="55" t="e">
        <f>IF(N26="",IF(N25="","",SUM(P$13:P25)),T26+U26)</f>
        <v>#N/A</v>
      </c>
      <c r="Q26" s="44"/>
      <c r="R26" s="55" t="e">
        <f>IF(N26="",IF(N25="","",SUM($R$13:R25)),ROUND(((V25*$Q$8)/30)*VLOOKUP($Q$6,AMORT!$A$2:$D$11,4,0),0))</f>
        <v>#N/A</v>
      </c>
      <c r="S26" s="55" t="e">
        <f>IF(N26="",IF(N25="","",SUM($S$13:S25)),IF(N26&lt;=MAX($V$6:$V$7),0,P26+R26))</f>
        <v>#N/A</v>
      </c>
      <c r="T26" s="55" t="e">
        <f>IF(N26="",IF(N25="","",SUM($T$13:T25)),IF(N26=$R$5,V25,IF($V$8="Cuota fija",IF(N26&lt;=MAX($V$6:$V$7),0,$Q$7+Q26-U26),IF($V$8="Capital Constante",IF(N26&lt;=MAX($V$6:$V$7),0,$Q$3/(($P$5/VLOOKUP($Q$6,AMORT!$A$2:$C$11,3,0))-MAX($V$6:$V$7))   ),P26-U26-R26)       )))</f>
        <v>#N/A</v>
      </c>
      <c r="U26" s="55" t="e">
        <f>IF(N26="",IF(N25="","",SUM($U$13:U25)),ROUND($R$4*V25,0))</f>
        <v>#N/A</v>
      </c>
      <c r="V26" s="55" t="e">
        <f t="shared" si="5"/>
        <v>#N/A</v>
      </c>
      <c r="W26" s="15"/>
      <c r="X26" s="55" t="e">
        <f>IF(AND(N26&gt;0,N26&lt;&gt;"",Q26&gt;0), ROUND( ((Q26/((1+($Q$4/VLOOKUP($Q$6,AMORT!$A$2:$B$11,2,0)))^N26))),0),0)</f>
        <v>#N/A</v>
      </c>
      <c r="AA26" s="61" t="e">
        <f t="shared" si="8"/>
        <v>#N/A</v>
      </c>
      <c r="AB26" s="62" t="e">
        <f>IF(AA26="","",IF(OR($AD$6="Diaria",$AD$6="Semanal",$AD$6="Decadal",$AD$6="Quincenal"),AB25+VLOOKUP($AD$6,AMORT!$A$2:$D$11,4,0),IF(DAY($B$13)=DAY(EOMONTH($B$13,0)),EOMONTH(AB25,VLOOKUP($AD$6,AMORT!$A$2:$C$11,3,0)),EDATE($B$13,VLOOKUP($AD$6,AMORT!$A$2:$C$11,3,0)*AA26))))</f>
        <v>#N/A</v>
      </c>
      <c r="AC26" s="55" t="e">
        <f>IF(AA26="",IF(AA25="","",SUM(AC$13:AC25)),AG26+AH26)</f>
        <v>#N/A</v>
      </c>
      <c r="AD26" s="44"/>
      <c r="AE26" s="55" t="e">
        <f>IF(AA26="",IF(AA25="","",SUM($AE$13:AE25)),ROUND(((AI25*$AD$8)/30)*VLOOKUP($AD$6,AMORT!$A$2:$D$11,4,0),0))</f>
        <v>#N/A</v>
      </c>
      <c r="AF26" s="55" t="e">
        <f>IF(AA26="",IF(AA25="","",SUM($AF$13:AF25)),IF(AA26&lt;=MAX($AI$6:$AI$7),0,AC26+AE26))</f>
        <v>#N/A</v>
      </c>
      <c r="AG26" s="55" t="e">
        <f>IF(AA26="",IF(AA25="","",SUM($AG$13:AG25)),IF(AA26=$AE$5,AI25,IF($AI$8="Cuota fija",IF(AA26&lt;=MAX($AI$6:$AI$7),0,$AD$7+AD26-AH26),IF($AI$8="Capital Constante",IF(AA26&lt;=MAX($AI$6:$AI$7),0,$AD$3/(($AC$5/VLOOKUP($AD$6,AMORT!$A$2:$C$11,3,0))-MAX($AI$6:$AI$7))   ),AC26-AH26-AE26)       )))</f>
        <v>#N/A</v>
      </c>
      <c r="AH26" s="55" t="e">
        <f>IF(AA26="",IF(AA25="","",SUM($AH$13:AH25)),ROUND($AE$4*AI25,0))</f>
        <v>#N/A</v>
      </c>
      <c r="AI26" s="55" t="e">
        <f t="shared" si="6"/>
        <v>#N/A</v>
      </c>
      <c r="AJ26" s="15"/>
      <c r="AK26" s="55" t="e">
        <f>IF(AND(AA26&gt;0,AA26&lt;&gt;"",AD26&gt;0), ROUND( ((AD26/((1+($AD$4/VLOOKUP($AD$6,AMORT!$A$2:$B$11,2,0)))^AA26))),0),0)</f>
        <v>#N/A</v>
      </c>
    </row>
    <row r="27" spans="1:37" ht="13.5" customHeight="1" x14ac:dyDescent="0.2">
      <c r="A27" s="61" t="e">
        <f t="shared" si="3"/>
        <v>#N/A</v>
      </c>
      <c r="B27" s="62" t="e">
        <f>IF(A27="","",IF(OR($D$6="Diaria",$D$6="Semanal",$D$6="Decadal",$D$6="Quincenal"),B26+VLOOKUP($D$6,AMORT!$A$2:$D$11,4,0),IF(DAY($B$13)=DAY(EOMONTH($B$13,0)),EOMONTH(B26,VLOOKUP($D$6,AMORT!$A$2:$C$11,3,0)),EDATE($B$13,VLOOKUP($D$6,AMORT!$A$2:$C$11,3,0)*A27))))</f>
        <v>#N/A</v>
      </c>
      <c r="C27" s="55" t="e">
        <f>IF(A27="",IF(A26="","",SUM(C$13:C26)),G27+H27)</f>
        <v>#N/A</v>
      </c>
      <c r="D27" s="44"/>
      <c r="E27" s="55" t="e">
        <f>IF(A27="",IF(A26="","",SUM($E$13:E26)),ROUND(((I26*$D$8)/30)*VLOOKUP($D$6,AMORT!$A$2:$D$11,4,0),0))</f>
        <v>#N/A</v>
      </c>
      <c r="F27" s="55" t="e">
        <f>IF(A27="",IF(A26="","",SUM($F$13:F26)),IF(A27&lt;=MAX($I$6:$I$7),0,C27+E27))</f>
        <v>#N/A</v>
      </c>
      <c r="G27" s="55" t="e">
        <f>IF(A27="",IF(A26="","",SUM($G$13:G26)),IF(A27=$E$5,I26,IF($I$8="Cuota fija",IF(A27&lt;=MAX($I$6:$I$7),0,$D$7+D27-H27),IF($I$8="Capital Constante",IF(A27&lt;=MAX($I$6:$I$7),0,$D$3/(($C$5/VLOOKUP($D$6,AMORT!$A$2:$C$11,3,0))-MAX($I$6:$I$7))   ),C27-H27-E27)       )))</f>
        <v>#N/A</v>
      </c>
      <c r="H27" s="55" t="e">
        <f>IF(A27="",IF(A26="","",SUM($H$13:H26)),ROUND($E$4*I26,0))</f>
        <v>#N/A</v>
      </c>
      <c r="I27" s="55" t="e">
        <f t="shared" si="4"/>
        <v>#N/A</v>
      </c>
      <c r="J27" s="15"/>
      <c r="K27" s="55" t="e">
        <f>IF(AND(A27&gt;0,A27&lt;&gt;"",D27&gt;0), ROUND( ((D27/((1+($D$4/VLOOKUP($D$6,AMORT!$A$2:$B$11,2,0)))^A27))),0),0)</f>
        <v>#N/A</v>
      </c>
      <c r="N27" s="61" t="e">
        <f t="shared" si="7"/>
        <v>#N/A</v>
      </c>
      <c r="O27" s="62" t="e">
        <f>IF(N27="","",IF(OR($Q$6="Diaria",$Q$6="Semanal",$Q$6="Decadal",$Q$6="Quincenal"),O26+VLOOKUP($Q$6,AMORT!$A$2:$D$11,4,0),IF(DAY($O$13)=DAY(EOMONTH($O$13,0)),EOMONTH(O26,VLOOKUP($Q$6,AMORT!$A$2:$C$11,3,0)),EDATE($O$13,VLOOKUP($Q$6,AMORT!$A$2:$C$11,3,0)*N27))))</f>
        <v>#N/A</v>
      </c>
      <c r="P27" s="55" t="e">
        <f>IF(N27="",IF(N26="","",SUM(P$13:P26)),T27+U27)</f>
        <v>#N/A</v>
      </c>
      <c r="Q27" s="44"/>
      <c r="R27" s="55" t="e">
        <f>IF(N27="",IF(N26="","",SUM($R$13:R26)),ROUND(((V26*$Q$8)/30)*VLOOKUP($Q$6,AMORT!$A$2:$D$11,4,0),0))</f>
        <v>#N/A</v>
      </c>
      <c r="S27" s="55" t="e">
        <f>IF(N27="",IF(N26="","",SUM($S$13:S26)),IF(N27&lt;=MAX($V$6:$V$7),0,P27+R27))</f>
        <v>#N/A</v>
      </c>
      <c r="T27" s="55" t="e">
        <f>IF(N27="",IF(N26="","",SUM($T$13:T26)),IF(N27=$R$5,V26,IF($V$8="Cuota fija",IF(N27&lt;=MAX($V$6:$V$7),0,$Q$7+Q27-U27),IF($V$8="Capital Constante",IF(N27&lt;=MAX($V$6:$V$7),0,$Q$3/(($P$5/VLOOKUP($Q$6,AMORT!$A$2:$C$11,3,0))-MAX($V$6:$V$7))   ),P27-U27-R27)       )))</f>
        <v>#N/A</v>
      </c>
      <c r="U27" s="55" t="e">
        <f>IF(N27="",IF(N26="","",SUM($U$13:U26)),ROUND($R$4*V26,0))</f>
        <v>#N/A</v>
      </c>
      <c r="V27" s="55" t="e">
        <f t="shared" si="5"/>
        <v>#N/A</v>
      </c>
      <c r="W27" s="15"/>
      <c r="X27" s="55" t="e">
        <f>IF(AND(N27&gt;0,N27&lt;&gt;"",Q27&gt;0), ROUND( ((Q27/((1+($Q$4/VLOOKUP($Q$6,AMORT!$A$2:$B$11,2,0)))^N27))),0),0)</f>
        <v>#N/A</v>
      </c>
      <c r="AA27" s="61" t="e">
        <f t="shared" si="8"/>
        <v>#N/A</v>
      </c>
      <c r="AB27" s="62" t="e">
        <f>IF(AA27="","",IF(OR($AD$6="Diaria",$AD$6="Semanal",$AD$6="Decadal",$AD$6="Quincenal"),AB26+VLOOKUP($AD$6,AMORT!$A$2:$D$11,4,0),IF(DAY($B$13)=DAY(EOMONTH($B$13,0)),EOMONTH(AB26,VLOOKUP($AD$6,AMORT!$A$2:$C$11,3,0)),EDATE($B$13,VLOOKUP($AD$6,AMORT!$A$2:$C$11,3,0)*AA27))))</f>
        <v>#N/A</v>
      </c>
      <c r="AC27" s="55" t="e">
        <f>IF(AA27="",IF(AA26="","",SUM(AC$13:AC26)),AG27+AH27)</f>
        <v>#N/A</v>
      </c>
      <c r="AD27" s="44"/>
      <c r="AE27" s="55" t="e">
        <f>IF(AA27="",IF(AA26="","",SUM($AE$13:AE26)),ROUND(((AI26*$AD$8)/30)*VLOOKUP($AD$6,AMORT!$A$2:$D$11,4,0),0))</f>
        <v>#N/A</v>
      </c>
      <c r="AF27" s="55" t="e">
        <f>IF(AA27="",IF(AA26="","",SUM($AF$13:AF26)),IF(AA27&lt;=MAX($AI$6:$AI$7),0,AC27+AE27))</f>
        <v>#N/A</v>
      </c>
      <c r="AG27" s="55" t="e">
        <f>IF(AA27="",IF(AA26="","",SUM($AG$13:AG26)),IF(AA27=$AE$5,AI26,IF($AI$8="Cuota fija",IF(AA27&lt;=MAX($AI$6:$AI$7),0,$AD$7+AD27-AH27),IF($AI$8="Capital Constante",IF(AA27&lt;=MAX($AI$6:$AI$7),0,$AD$3/(($AC$5/VLOOKUP($AD$6,AMORT!$A$2:$C$11,3,0))-MAX($AI$6:$AI$7))   ),AC27-AH27-AE27)       )))</f>
        <v>#N/A</v>
      </c>
      <c r="AH27" s="55" t="e">
        <f>IF(AA27="",IF(AA26="","",SUM($AH$13:AH26)),ROUND($AE$4*AI26,0))</f>
        <v>#N/A</v>
      </c>
      <c r="AI27" s="55" t="e">
        <f t="shared" si="6"/>
        <v>#N/A</v>
      </c>
      <c r="AJ27" s="15"/>
      <c r="AK27" s="55" t="e">
        <f>IF(AND(AA27&gt;0,AA27&lt;&gt;"",AD27&gt;0), ROUND( ((AD27/((1+($AD$4/VLOOKUP($AD$6,AMORT!$A$2:$B$11,2,0)))^AA27))),0),0)</f>
        <v>#N/A</v>
      </c>
    </row>
    <row r="28" spans="1:37" x14ac:dyDescent="0.2">
      <c r="A28" s="61" t="e">
        <f t="shared" si="3"/>
        <v>#N/A</v>
      </c>
      <c r="B28" s="62" t="e">
        <f>IF(A28="","",IF(OR($D$6="Diaria",$D$6="Semanal",$D$6="Decadal",$D$6="Quincenal"),B27+VLOOKUP($D$6,AMORT!$A$2:$D$11,4,0),IF(DAY($B$13)=DAY(EOMONTH($B$13,0)),EOMONTH(B27,VLOOKUP($D$6,AMORT!$A$2:$C$11,3,0)),EDATE($B$13,VLOOKUP($D$6,AMORT!$A$2:$C$11,3,0)*A28))))</f>
        <v>#N/A</v>
      </c>
      <c r="C28" s="55" t="e">
        <f>IF(A28="",IF(A27="","",SUM(C$13:C27)),G28+H28)</f>
        <v>#N/A</v>
      </c>
      <c r="D28" s="44"/>
      <c r="E28" s="55" t="e">
        <f>IF(A28="",IF(A27="","",SUM($E$13:E27)),ROUND(((I27*$D$8)/30)*VLOOKUP($D$6,AMORT!$A$2:$D$11,4,0),0))</f>
        <v>#N/A</v>
      </c>
      <c r="F28" s="55" t="e">
        <f>IF(A28="",IF(A27="","",SUM($F$13:F27)),IF(A28&lt;=MAX($I$6:$I$7),0,C28+E28))</f>
        <v>#N/A</v>
      </c>
      <c r="G28" s="55" t="e">
        <f>IF(A28="",IF(A27="","",SUM($G$13:G27)),IF(A28=$E$5,I27,IF($I$8="Cuota fija",IF(A28&lt;=MAX($I$6:$I$7),0,$D$7+D28-H28),IF($I$8="Capital Constante",IF(A28&lt;=MAX($I$6:$I$7),0,$D$3/(($C$5/VLOOKUP($D$6,AMORT!$A$2:$C$11,3,0))-MAX($I$6:$I$7))   ),C28-H28-E28)       )))</f>
        <v>#N/A</v>
      </c>
      <c r="H28" s="55" t="e">
        <f>IF(A28="",IF(A27="","",SUM($H$13:H27)),ROUND($E$4*I27,0))</f>
        <v>#N/A</v>
      </c>
      <c r="I28" s="55" t="e">
        <f t="shared" si="4"/>
        <v>#N/A</v>
      </c>
      <c r="J28" s="15"/>
      <c r="K28" s="55" t="e">
        <f>IF(AND(A28&gt;0,A28&lt;&gt;"",D28&gt;0), ROUND( ((D28/((1+($D$4/VLOOKUP($D$6,AMORT!$A$2:$B$11,2,0)))^A28))),0),0)</f>
        <v>#N/A</v>
      </c>
      <c r="N28" s="61" t="e">
        <f t="shared" si="7"/>
        <v>#N/A</v>
      </c>
      <c r="O28" s="62" t="e">
        <f>IF(N28="","",IF(OR($Q$6="Diaria",$Q$6="Semanal",$Q$6="Decadal",$Q$6="Quincenal"),O27+VLOOKUP($Q$6,AMORT!$A$2:$D$11,4,0),IF(DAY($O$13)=DAY(EOMONTH($O$13,0)),EOMONTH(O27,VLOOKUP($Q$6,AMORT!$A$2:$C$11,3,0)),EDATE($O$13,VLOOKUP($Q$6,AMORT!$A$2:$C$11,3,0)*N28))))</f>
        <v>#N/A</v>
      </c>
      <c r="P28" s="55" t="e">
        <f>IF(N28="",IF(N27="","",SUM(P$13:P27)),T28+U28)</f>
        <v>#N/A</v>
      </c>
      <c r="Q28" s="44"/>
      <c r="R28" s="55" t="e">
        <f>IF(N28="",IF(N27="","",SUM($R$13:R27)),ROUND(((V27*$Q$8)/30)*VLOOKUP($Q$6,AMORT!$A$2:$D$11,4,0),0))</f>
        <v>#N/A</v>
      </c>
      <c r="S28" s="55" t="e">
        <f>IF(N28="",IF(N27="","",SUM($S$13:S27)),IF(N28&lt;=MAX($V$6:$V$7),0,P28+R28))</f>
        <v>#N/A</v>
      </c>
      <c r="T28" s="55" t="e">
        <f>IF(N28="",IF(N27="","",SUM($T$13:T27)),IF(N28=$R$5,V27,IF($V$8="Cuota fija",IF(N28&lt;=MAX($V$6:$V$7),0,$Q$7+Q28-U28),IF($V$8="Capital Constante",IF(N28&lt;=MAX($V$6:$V$7),0,$Q$3/(($P$5/VLOOKUP($Q$6,AMORT!$A$2:$C$11,3,0))-MAX($V$6:$V$7))   ),P28-U28-R28)       )))</f>
        <v>#N/A</v>
      </c>
      <c r="U28" s="55" t="e">
        <f>IF(N28="",IF(N27="","",SUM($U$13:U27)),ROUND($R$4*V27,0))</f>
        <v>#N/A</v>
      </c>
      <c r="V28" s="55" t="e">
        <f t="shared" si="5"/>
        <v>#N/A</v>
      </c>
      <c r="W28" s="15"/>
      <c r="X28" s="55" t="e">
        <f>IF(AND(N28&gt;0,N28&lt;&gt;"",Q28&gt;0), ROUND( ((Q28/((1+($Q$4/VLOOKUP($Q$6,AMORT!$A$2:$B$11,2,0)))^N28))),0),0)</f>
        <v>#N/A</v>
      </c>
      <c r="AA28" s="61" t="e">
        <f t="shared" si="8"/>
        <v>#N/A</v>
      </c>
      <c r="AB28" s="62" t="e">
        <f>IF(AA28="","",IF(OR($AD$6="Diaria",$AD$6="Semanal",$AD$6="Decadal",$AD$6="Quincenal"),AB27+VLOOKUP($AD$6,AMORT!$A$2:$D$11,4,0),IF(DAY($B$13)=DAY(EOMONTH($B$13,0)),EOMONTH(AB27,VLOOKUP($AD$6,AMORT!$A$2:$C$11,3,0)),EDATE($B$13,VLOOKUP($AD$6,AMORT!$A$2:$C$11,3,0)*AA28))))</f>
        <v>#N/A</v>
      </c>
      <c r="AC28" s="55" t="e">
        <f>IF(AA28="",IF(AA27="","",SUM(AC$13:AC27)),AG28+AH28)</f>
        <v>#N/A</v>
      </c>
      <c r="AD28" s="44"/>
      <c r="AE28" s="55" t="e">
        <f>IF(AA28="",IF(AA27="","",SUM($AE$13:AE27)),ROUND(((AI27*$AD$8)/30)*VLOOKUP($AD$6,AMORT!$A$2:$D$11,4,0),0))</f>
        <v>#N/A</v>
      </c>
      <c r="AF28" s="55" t="e">
        <f>IF(AA28="",IF(AA27="","",SUM($AF$13:AF27)),IF(AA28&lt;=MAX($AI$6:$AI$7),0,AC28+AE28))</f>
        <v>#N/A</v>
      </c>
      <c r="AG28" s="55" t="e">
        <f>IF(AA28="",IF(AA27="","",SUM($AG$13:AG27)),IF(AA28=$AE$5,AI27,IF($AI$8="Cuota fija",IF(AA28&lt;=MAX($AI$6:$AI$7),0,$AD$7+AD28-AH28),IF($AI$8="Capital Constante",IF(AA28&lt;=MAX($AI$6:$AI$7),0,$AD$3/(($AC$5/VLOOKUP($AD$6,AMORT!$A$2:$C$11,3,0))-MAX($AI$6:$AI$7))   ),AC28-AH28-AE28)       )))</f>
        <v>#N/A</v>
      </c>
      <c r="AH28" s="55" t="e">
        <f>IF(AA28="",IF(AA27="","",SUM($AH$13:AH27)),ROUND($AE$4*AI27,0))</f>
        <v>#N/A</v>
      </c>
      <c r="AI28" s="55" t="e">
        <f t="shared" si="6"/>
        <v>#N/A</v>
      </c>
      <c r="AJ28" s="15"/>
      <c r="AK28" s="55" t="e">
        <f>IF(AND(AA28&gt;0,AA28&lt;&gt;"",AD28&gt;0), ROUND( ((AD28/((1+($AD$4/VLOOKUP($AD$6,AMORT!$A$2:$B$11,2,0)))^AA28))),0),0)</f>
        <v>#N/A</v>
      </c>
    </row>
    <row r="29" spans="1:37" x14ac:dyDescent="0.2">
      <c r="A29" s="61" t="e">
        <f t="shared" si="3"/>
        <v>#N/A</v>
      </c>
      <c r="B29" s="62" t="e">
        <f>IF(A29="","",IF(OR($D$6="Diaria",$D$6="Semanal",$D$6="Decadal",$D$6="Quincenal"),B28+VLOOKUP($D$6,AMORT!$A$2:$D$11,4,0),IF(DAY($B$13)=DAY(EOMONTH($B$13,0)),EOMONTH(B28,VLOOKUP($D$6,AMORT!$A$2:$C$11,3,0)),EDATE($B$13,VLOOKUP($D$6,AMORT!$A$2:$C$11,3,0)*A29))))</f>
        <v>#N/A</v>
      </c>
      <c r="C29" s="55" t="e">
        <f>IF(A29="",IF(A28="","",SUM(C$13:C28)),G29+H29)</f>
        <v>#N/A</v>
      </c>
      <c r="D29" s="44"/>
      <c r="E29" s="55" t="e">
        <f>IF(A29="",IF(A28="","",SUM($E$13:E28)),ROUND(((I28*$D$8)/30)*VLOOKUP($D$6,AMORT!$A$2:$D$11,4,0),0))</f>
        <v>#N/A</v>
      </c>
      <c r="F29" s="55" t="e">
        <f>IF(A29="",IF(A28="","",SUM($F$13:F28)),IF(A29&lt;=MAX($I$6:$I$7),0,C29+E29))</f>
        <v>#N/A</v>
      </c>
      <c r="G29" s="55" t="e">
        <f>IF(A29="",IF(A28="","",SUM($G$13:G28)),IF(A29=$E$5,I28,IF($I$8="Cuota fija",IF(A29&lt;=MAX($I$6:$I$7),0,$D$7+D29-H29),IF($I$8="Capital Constante",IF(A29&lt;=MAX($I$6:$I$7),0,$D$3/(($C$5/VLOOKUP($D$6,AMORT!$A$2:$C$11,3,0))-MAX($I$6:$I$7))   ),C29-H29-E29)       )))</f>
        <v>#N/A</v>
      </c>
      <c r="H29" s="55" t="e">
        <f>IF(A29="",IF(A28="","",SUM($H$13:H28)),ROUND($E$4*I28,0))</f>
        <v>#N/A</v>
      </c>
      <c r="I29" s="55" t="e">
        <f t="shared" si="4"/>
        <v>#N/A</v>
      </c>
      <c r="J29" s="15"/>
      <c r="K29" s="55" t="e">
        <f>IF(AND(A29&gt;0,A29&lt;&gt;"",D29&gt;0), ROUND( ((D29/((1+($D$4/VLOOKUP($D$6,AMORT!$A$2:$B$11,2,0)))^A29))),0),0)</f>
        <v>#N/A</v>
      </c>
      <c r="N29" s="61" t="e">
        <f t="shared" si="7"/>
        <v>#N/A</v>
      </c>
      <c r="O29" s="62" t="e">
        <f>IF(N29="","",IF(OR($Q$6="Diaria",$Q$6="Semanal",$Q$6="Decadal",$Q$6="Quincenal"),O28+VLOOKUP($Q$6,AMORT!$A$2:$D$11,4,0),IF(DAY($O$13)=DAY(EOMONTH($O$13,0)),EOMONTH(O28,VLOOKUP($Q$6,AMORT!$A$2:$C$11,3,0)),EDATE($O$13,VLOOKUP($Q$6,AMORT!$A$2:$C$11,3,0)*N29))))</f>
        <v>#N/A</v>
      </c>
      <c r="P29" s="55" t="e">
        <f>IF(N29="",IF(N28="","",SUM(P$13:P28)),T29+U29)</f>
        <v>#N/A</v>
      </c>
      <c r="Q29" s="44"/>
      <c r="R29" s="55" t="e">
        <f>IF(N29="",IF(N28="","",SUM($R$13:R28)),ROUND(((V28*$Q$8)/30)*VLOOKUP($Q$6,AMORT!$A$2:$D$11,4,0),0))</f>
        <v>#N/A</v>
      </c>
      <c r="S29" s="55" t="e">
        <f>IF(N29="",IF(N28="","",SUM($S$13:S28)),IF(N29&lt;=MAX($V$6:$V$7),0,P29+R29))</f>
        <v>#N/A</v>
      </c>
      <c r="T29" s="55" t="e">
        <f>IF(N29="",IF(N28="","",SUM($T$13:T28)),IF(N29=$R$5,V28,IF($V$8="Cuota fija",IF(N29&lt;=MAX($V$6:$V$7),0,$Q$7+Q29-U29),IF($V$8="Capital Constante",IF(N29&lt;=MAX($V$6:$V$7),0,$Q$3/(($P$5/VLOOKUP($Q$6,AMORT!$A$2:$C$11,3,0))-MAX($V$6:$V$7))   ),P29-U29-R29)       )))</f>
        <v>#N/A</v>
      </c>
      <c r="U29" s="55" t="e">
        <f>IF(N29="",IF(N28="","",SUM($U$13:U28)),ROUND($R$4*V28,0))</f>
        <v>#N/A</v>
      </c>
      <c r="V29" s="55" t="e">
        <f t="shared" si="5"/>
        <v>#N/A</v>
      </c>
      <c r="W29" s="15"/>
      <c r="X29" s="55" t="e">
        <f>IF(AND(N29&gt;0,N29&lt;&gt;"",Q29&gt;0), ROUND( ((Q29/((1+($Q$4/VLOOKUP($Q$6,AMORT!$A$2:$B$11,2,0)))^N29))),0),0)</f>
        <v>#N/A</v>
      </c>
      <c r="AA29" s="61" t="e">
        <f t="shared" si="8"/>
        <v>#N/A</v>
      </c>
      <c r="AB29" s="62" t="e">
        <f>IF(AA29="","",IF(OR($AD$6="Diaria",$AD$6="Semanal",$AD$6="Decadal",$AD$6="Quincenal"),AB28+VLOOKUP($AD$6,AMORT!$A$2:$D$11,4,0),IF(DAY($B$13)=DAY(EOMONTH($B$13,0)),EOMONTH(AB28,VLOOKUP($AD$6,AMORT!$A$2:$C$11,3,0)),EDATE($B$13,VLOOKUP($AD$6,AMORT!$A$2:$C$11,3,0)*AA29))))</f>
        <v>#N/A</v>
      </c>
      <c r="AC29" s="55" t="e">
        <f>IF(AA29="",IF(AA28="","",SUM(AC$13:AC28)),AG29+AH29)</f>
        <v>#N/A</v>
      </c>
      <c r="AD29" s="44"/>
      <c r="AE29" s="55" t="e">
        <f>IF(AA29="",IF(AA28="","",SUM($AE$13:AE28)),ROUND(((AI28*$AD$8)/30)*VLOOKUP($AD$6,AMORT!$A$2:$D$11,4,0),0))</f>
        <v>#N/A</v>
      </c>
      <c r="AF29" s="55" t="e">
        <f>IF(AA29="",IF(AA28="","",SUM($AF$13:AF28)),IF(AA29&lt;=MAX($AI$6:$AI$7),0,AC29+AE29))</f>
        <v>#N/A</v>
      </c>
      <c r="AG29" s="55" t="e">
        <f>IF(AA29="",IF(AA28="","",SUM($AG$13:AG28)),IF(AA29=$AE$5,AI28,IF($AI$8="Cuota fija",IF(AA29&lt;=MAX($AI$6:$AI$7),0,$AD$7+AD29-AH29),IF($AI$8="Capital Constante",IF(AA29&lt;=MAX($AI$6:$AI$7),0,$AD$3/(($AC$5/VLOOKUP($AD$6,AMORT!$A$2:$C$11,3,0))-MAX($AI$6:$AI$7))   ),AC29-AH29-AE29)       )))</f>
        <v>#N/A</v>
      </c>
      <c r="AH29" s="55" t="e">
        <f>IF(AA29="",IF(AA28="","",SUM($AH$13:AH28)),ROUND($AE$4*AI28,0))</f>
        <v>#N/A</v>
      </c>
      <c r="AI29" s="55" t="e">
        <f t="shared" si="6"/>
        <v>#N/A</v>
      </c>
      <c r="AJ29" s="15"/>
      <c r="AK29" s="55" t="e">
        <f>IF(AND(AA29&gt;0,AA29&lt;&gt;"",AD29&gt;0), ROUND( ((AD29/((1+($AD$4/VLOOKUP($AD$6,AMORT!$A$2:$B$11,2,0)))^AA29))),0),0)</f>
        <v>#N/A</v>
      </c>
    </row>
    <row r="30" spans="1:37" x14ac:dyDescent="0.2">
      <c r="A30" s="61" t="e">
        <f t="shared" si="3"/>
        <v>#N/A</v>
      </c>
      <c r="B30" s="62" t="e">
        <f>IF(A30="","",IF(OR($D$6="Diaria",$D$6="Semanal",$D$6="Decadal",$D$6="Quincenal"),B29+VLOOKUP($D$6,AMORT!$A$2:$D$11,4,0),IF(DAY($B$13)=DAY(EOMONTH($B$13,0)),EOMONTH(B29,VLOOKUP($D$6,AMORT!$A$2:$C$11,3,0)),EDATE($B$13,VLOOKUP($D$6,AMORT!$A$2:$C$11,3,0)*A30))))</f>
        <v>#N/A</v>
      </c>
      <c r="C30" s="55" t="e">
        <f>IF(A30="",IF(A29="","",SUM(C$13:C29)),G30+H30)</f>
        <v>#N/A</v>
      </c>
      <c r="D30" s="44"/>
      <c r="E30" s="55" t="e">
        <f>IF(A30="",IF(A29="","",SUM($E$13:E29)),ROUND(((I29*$D$8)/30)*VLOOKUP($D$6,AMORT!$A$2:$D$11,4,0),0))</f>
        <v>#N/A</v>
      </c>
      <c r="F30" s="55" t="e">
        <f>IF(A30="",IF(A29="","",SUM($F$13:F29)),IF(A30&lt;=MAX($I$6:$I$7),0,C30+E30))</f>
        <v>#N/A</v>
      </c>
      <c r="G30" s="55" t="e">
        <f>IF(A30="",IF(A29="","",SUM($G$13:G29)),IF(A30=$E$5,I29,IF($I$8="Cuota fija",IF(A30&lt;=MAX($I$6:$I$7),0,$D$7+D30-H30),IF($I$8="Capital Constante",IF(A30&lt;=MAX($I$6:$I$7),0,$D$3/(($C$5/VLOOKUP($D$6,AMORT!$A$2:$C$11,3,0))-MAX($I$6:$I$7))   ),C30-H30-E30)       )))</f>
        <v>#N/A</v>
      </c>
      <c r="H30" s="55" t="e">
        <f>IF(A30="",IF(A29="","",SUM($H$13:H29)),ROUND($E$4*I29,0))</f>
        <v>#N/A</v>
      </c>
      <c r="I30" s="55" t="e">
        <f t="shared" si="4"/>
        <v>#N/A</v>
      </c>
      <c r="J30" s="15"/>
      <c r="K30" s="55" t="e">
        <f>IF(AND(A30&gt;0,A30&lt;&gt;"",D30&gt;0), ROUND( ((D30/((1+($D$4/VLOOKUP($D$6,AMORT!$A$2:$B$11,2,0)))^A30))),0),0)</f>
        <v>#N/A</v>
      </c>
      <c r="N30" s="61" t="e">
        <f t="shared" si="7"/>
        <v>#N/A</v>
      </c>
      <c r="O30" s="62" t="e">
        <f>IF(N30="","",IF(OR($Q$6="Diaria",$Q$6="Semanal",$Q$6="Decadal",$Q$6="Quincenal"),O29+VLOOKUP($Q$6,AMORT!$A$2:$D$11,4,0),IF(DAY($O$13)=DAY(EOMONTH($O$13,0)),EOMONTH(O29,VLOOKUP($Q$6,AMORT!$A$2:$C$11,3,0)),EDATE($O$13,VLOOKUP($Q$6,AMORT!$A$2:$C$11,3,0)*N30))))</f>
        <v>#N/A</v>
      </c>
      <c r="P30" s="55" t="e">
        <f>IF(N30="",IF(N29="","",SUM(P$13:P29)),T30+U30)</f>
        <v>#N/A</v>
      </c>
      <c r="Q30" s="44"/>
      <c r="R30" s="55" t="e">
        <f>IF(N30="",IF(N29="","",SUM($R$13:R29)),ROUND(((V29*$Q$8)/30)*VLOOKUP($Q$6,AMORT!$A$2:$D$11,4,0),0))</f>
        <v>#N/A</v>
      </c>
      <c r="S30" s="55" t="e">
        <f>IF(N30="",IF(N29="","",SUM($S$13:S29)),IF(N30&lt;=MAX($V$6:$V$7),0,P30+R30))</f>
        <v>#N/A</v>
      </c>
      <c r="T30" s="55" t="e">
        <f>IF(N30="",IF(N29="","",SUM($T$13:T29)),IF(N30=$R$5,V29,IF($V$8="Cuota fija",IF(N30&lt;=MAX($V$6:$V$7),0,$Q$7+Q30-U30),IF($V$8="Capital Constante",IF(N30&lt;=MAX($V$6:$V$7),0,$Q$3/(($P$5/VLOOKUP($Q$6,AMORT!$A$2:$C$11,3,0))-MAX($V$6:$V$7))   ),P30-U30-R30)       )))</f>
        <v>#N/A</v>
      </c>
      <c r="U30" s="55" t="e">
        <f>IF(N30="",IF(N29="","",SUM($U$13:U29)),ROUND($R$4*V29,0))</f>
        <v>#N/A</v>
      </c>
      <c r="V30" s="55" t="e">
        <f t="shared" si="5"/>
        <v>#N/A</v>
      </c>
      <c r="W30" s="15"/>
      <c r="X30" s="55" t="e">
        <f>IF(AND(N30&gt;0,N30&lt;&gt;"",Q30&gt;0), ROUND( ((Q30/((1+($Q$4/VLOOKUP($Q$6,AMORT!$A$2:$B$11,2,0)))^N30))),0),0)</f>
        <v>#N/A</v>
      </c>
      <c r="AA30" s="61" t="e">
        <f t="shared" si="8"/>
        <v>#N/A</v>
      </c>
      <c r="AB30" s="62" t="e">
        <f>IF(AA30="","",IF(OR($AD$6="Diaria",$AD$6="Semanal",$AD$6="Decadal",$AD$6="Quincenal"),AB29+VLOOKUP($AD$6,AMORT!$A$2:$D$11,4,0),IF(DAY($B$13)=DAY(EOMONTH($B$13,0)),EOMONTH(AB29,VLOOKUP($AD$6,AMORT!$A$2:$C$11,3,0)),EDATE($B$13,VLOOKUP($AD$6,AMORT!$A$2:$C$11,3,0)*AA30))))</f>
        <v>#N/A</v>
      </c>
      <c r="AC30" s="55" t="e">
        <f>IF(AA30="",IF(AA29="","",SUM(AC$13:AC29)),AG30+AH30)</f>
        <v>#N/A</v>
      </c>
      <c r="AD30" s="44"/>
      <c r="AE30" s="55" t="e">
        <f>IF(AA30="",IF(AA29="","",SUM($AE$13:AE29)),ROUND(((AI29*$AD$8)/30)*VLOOKUP($AD$6,AMORT!$A$2:$D$11,4,0),0))</f>
        <v>#N/A</v>
      </c>
      <c r="AF30" s="55" t="e">
        <f>IF(AA30="",IF(AA29="","",SUM($AF$13:AF29)),IF(AA30&lt;=MAX($AI$6:$AI$7),0,AC30+AE30))</f>
        <v>#N/A</v>
      </c>
      <c r="AG30" s="55" t="e">
        <f>IF(AA30="",IF(AA29="","",SUM($AG$13:AG29)),IF(AA30=$AE$5,AI29,IF($AI$8="Cuota fija",IF(AA30&lt;=MAX($AI$6:$AI$7),0,$AD$7+AD30-AH30),IF($AI$8="Capital Constante",IF(AA30&lt;=MAX($AI$6:$AI$7),0,$AD$3/(($AC$5/VLOOKUP($AD$6,AMORT!$A$2:$C$11,3,0))-MAX($AI$6:$AI$7))   ),AC30-AH30-AE30)       )))</f>
        <v>#N/A</v>
      </c>
      <c r="AH30" s="55" t="e">
        <f>IF(AA30="",IF(AA29="","",SUM($AH$13:AH29)),ROUND($AE$4*AI29,0))</f>
        <v>#N/A</v>
      </c>
      <c r="AI30" s="55" t="e">
        <f t="shared" si="6"/>
        <v>#N/A</v>
      </c>
      <c r="AJ30" s="15"/>
      <c r="AK30" s="55" t="e">
        <f>IF(AND(AA30&gt;0,AA30&lt;&gt;"",AD30&gt;0), ROUND( ((AD30/((1+($AD$4/VLOOKUP($AD$6,AMORT!$A$2:$B$11,2,0)))^AA30))),0),0)</f>
        <v>#N/A</v>
      </c>
    </row>
    <row r="31" spans="1:37" x14ac:dyDescent="0.2">
      <c r="A31" s="61" t="e">
        <f t="shared" si="3"/>
        <v>#N/A</v>
      </c>
      <c r="B31" s="62" t="e">
        <f>IF(A31="","",IF(OR($D$6="Diaria",$D$6="Semanal",$D$6="Decadal",$D$6="Quincenal"),B30+VLOOKUP($D$6,AMORT!$A$2:$D$11,4,0),IF(DAY($B$13)=DAY(EOMONTH($B$13,0)),EOMONTH(B30,VLOOKUP($D$6,AMORT!$A$2:$C$11,3,0)),EDATE($B$13,VLOOKUP($D$6,AMORT!$A$2:$C$11,3,0)*A31))))</f>
        <v>#N/A</v>
      </c>
      <c r="C31" s="55" t="e">
        <f>IF(A31="",IF(A30="","",SUM(C$13:C30)),G31+H31)</f>
        <v>#N/A</v>
      </c>
      <c r="D31" s="44"/>
      <c r="E31" s="55" t="e">
        <f>IF(A31="",IF(A30="","",SUM($E$13:E30)),ROUND(((I30*$D$8)/30)*VLOOKUP($D$6,AMORT!$A$2:$D$11,4,0),0))</f>
        <v>#N/A</v>
      </c>
      <c r="F31" s="55" t="e">
        <f>IF(A31="",IF(A30="","",SUM($F$13:F30)),IF(A31&lt;=MAX($I$6:$I$7),0,C31+E31))</f>
        <v>#N/A</v>
      </c>
      <c r="G31" s="55" t="e">
        <f>IF(A31="",IF(A30="","",SUM($G$13:G30)),IF(A31=$E$5,I30,IF($I$8="Cuota fija",IF(A31&lt;=MAX($I$6:$I$7),0,$D$7+D31-H31),IF($I$8="Capital Constante",IF(A31&lt;=MAX($I$6:$I$7),0,$D$3/(($C$5/VLOOKUP($D$6,AMORT!$A$2:$C$11,3,0))-MAX($I$6:$I$7))   ),C31-H31-E31)       )))</f>
        <v>#N/A</v>
      </c>
      <c r="H31" s="55" t="e">
        <f>IF(A31="",IF(A30="","",SUM($H$13:H30)),ROUND($E$4*I30,0))</f>
        <v>#N/A</v>
      </c>
      <c r="I31" s="55" t="e">
        <f t="shared" si="4"/>
        <v>#N/A</v>
      </c>
      <c r="J31" s="15"/>
      <c r="K31" s="55" t="e">
        <f>IF(AND(A31&gt;0,A31&lt;&gt;"",D31&gt;0), ROUND( ((D31/((1+($D$4/VLOOKUP($D$6,AMORT!$A$2:$B$11,2,0)))^A31))),0),0)</f>
        <v>#N/A</v>
      </c>
      <c r="N31" s="61" t="e">
        <f t="shared" si="7"/>
        <v>#N/A</v>
      </c>
      <c r="O31" s="62" t="e">
        <f>IF(N31="","",IF(OR($Q$6="Diaria",$Q$6="Semanal",$Q$6="Decadal",$Q$6="Quincenal"),O30+VLOOKUP($Q$6,AMORT!$A$2:$D$11,4,0),IF(DAY($O$13)=DAY(EOMONTH($O$13,0)),EOMONTH(O30,VLOOKUP($Q$6,AMORT!$A$2:$C$11,3,0)),EDATE($O$13,VLOOKUP($Q$6,AMORT!$A$2:$C$11,3,0)*N31))))</f>
        <v>#N/A</v>
      </c>
      <c r="P31" s="55" t="e">
        <f>IF(N31="",IF(N30="","",SUM(P$13:P30)),T31+U31)</f>
        <v>#N/A</v>
      </c>
      <c r="Q31" s="44"/>
      <c r="R31" s="55" t="e">
        <f>IF(N31="",IF(N30="","",SUM($R$13:R30)),ROUND(((V30*$Q$8)/30)*VLOOKUP($Q$6,AMORT!$A$2:$D$11,4,0),0))</f>
        <v>#N/A</v>
      </c>
      <c r="S31" s="55" t="e">
        <f>IF(N31="",IF(N30="","",SUM($S$13:S30)),IF(N31&lt;=MAX($V$6:$V$7),0,P31+R31))</f>
        <v>#N/A</v>
      </c>
      <c r="T31" s="55" t="e">
        <f>IF(N31="",IF(N30="","",SUM($T$13:T30)),IF(N31=$R$5,V30,IF($V$8="Cuota fija",IF(N31&lt;=MAX($V$6:$V$7),0,$Q$7+Q31-U31),IF($V$8="Capital Constante",IF(N31&lt;=MAX($V$6:$V$7),0,$Q$3/(($P$5/VLOOKUP($Q$6,AMORT!$A$2:$C$11,3,0))-MAX($V$6:$V$7))   ),P31-U31-R31)       )))</f>
        <v>#N/A</v>
      </c>
      <c r="U31" s="55" t="e">
        <f>IF(N31="",IF(N30="","",SUM($U$13:U30)),ROUND($R$4*V30,0))</f>
        <v>#N/A</v>
      </c>
      <c r="V31" s="55" t="e">
        <f t="shared" si="5"/>
        <v>#N/A</v>
      </c>
      <c r="W31" s="15"/>
      <c r="X31" s="55" t="e">
        <f>IF(AND(N31&gt;0,N31&lt;&gt;"",Q31&gt;0), ROUND( ((Q31/((1+($Q$4/VLOOKUP($Q$6,AMORT!$A$2:$B$11,2,0)))^N31))),0),0)</f>
        <v>#N/A</v>
      </c>
      <c r="AA31" s="61" t="e">
        <f t="shared" si="8"/>
        <v>#N/A</v>
      </c>
      <c r="AB31" s="62" t="e">
        <f>IF(AA31="","",IF(OR($AD$6="Diaria",$AD$6="Semanal",$AD$6="Decadal",$AD$6="Quincenal"),AB30+VLOOKUP($AD$6,AMORT!$A$2:$D$11,4,0),IF(DAY($B$13)=DAY(EOMONTH($B$13,0)),EOMONTH(AB30,VLOOKUP($AD$6,AMORT!$A$2:$C$11,3,0)),EDATE($B$13,VLOOKUP($AD$6,AMORT!$A$2:$C$11,3,0)*AA31))))</f>
        <v>#N/A</v>
      </c>
      <c r="AC31" s="55" t="e">
        <f>IF(AA31="",IF(AA30="","",SUM(AC$13:AC30)),AG31+AH31)</f>
        <v>#N/A</v>
      </c>
      <c r="AD31" s="44"/>
      <c r="AE31" s="55" t="e">
        <f>IF(AA31="",IF(AA30="","",SUM($AE$13:AE30)),ROUND(((AI30*$AD$8)/30)*VLOOKUP($AD$6,AMORT!$A$2:$D$11,4,0),0))</f>
        <v>#N/A</v>
      </c>
      <c r="AF31" s="55" t="e">
        <f>IF(AA31="",IF(AA30="","",SUM($AF$13:AF30)),IF(AA31&lt;=MAX($AI$6:$AI$7),0,AC31+AE31))</f>
        <v>#N/A</v>
      </c>
      <c r="AG31" s="55" t="e">
        <f>IF(AA31="",IF(AA30="","",SUM($AG$13:AG30)),IF(AA31=$AE$5,AI30,IF($AI$8="Cuota fija",IF(AA31&lt;=MAX($AI$6:$AI$7),0,$AD$7+AD31-AH31),IF($AI$8="Capital Constante",IF(AA31&lt;=MAX($AI$6:$AI$7),0,$AD$3/(($AC$5/VLOOKUP($AD$6,AMORT!$A$2:$C$11,3,0))-MAX($AI$6:$AI$7))   ),AC31-AH31-AE31)       )))</f>
        <v>#N/A</v>
      </c>
      <c r="AH31" s="55" t="e">
        <f>IF(AA31="",IF(AA30="","",SUM($AH$13:AH30)),ROUND($AE$4*AI30,0))</f>
        <v>#N/A</v>
      </c>
      <c r="AI31" s="55" t="e">
        <f t="shared" si="6"/>
        <v>#N/A</v>
      </c>
      <c r="AJ31" s="15"/>
      <c r="AK31" s="55" t="e">
        <f>IF(AND(AA31&gt;0,AA31&lt;&gt;"",AD31&gt;0), ROUND( ((AD31/((1+($AD$4/VLOOKUP($AD$6,AMORT!$A$2:$B$11,2,0)))^AA31))),0),0)</f>
        <v>#N/A</v>
      </c>
    </row>
    <row r="32" spans="1:37" x14ac:dyDescent="0.2">
      <c r="A32" s="61" t="e">
        <f t="shared" si="3"/>
        <v>#N/A</v>
      </c>
      <c r="B32" s="62" t="e">
        <f>IF(A32="","",IF(OR($D$6="Diaria",$D$6="Semanal",$D$6="Decadal",$D$6="Quincenal"),B31+VLOOKUP($D$6,AMORT!$A$2:$D$11,4,0),IF(DAY($B$13)=DAY(EOMONTH($B$13,0)),EOMONTH(B31,VLOOKUP($D$6,AMORT!$A$2:$C$11,3,0)),EDATE($B$13,VLOOKUP($D$6,AMORT!$A$2:$C$11,3,0)*A32))))</f>
        <v>#N/A</v>
      </c>
      <c r="C32" s="55" t="e">
        <f>IF(A32="",IF(A31="","",SUM(C$13:C31)),G32+H32)</f>
        <v>#N/A</v>
      </c>
      <c r="D32" s="44"/>
      <c r="E32" s="55" t="e">
        <f>IF(A32="",IF(A31="","",SUM($E$13:E31)),ROUND(((I31*$D$8)/30)*VLOOKUP($D$6,AMORT!$A$2:$D$11,4,0),0))</f>
        <v>#N/A</v>
      </c>
      <c r="F32" s="55" t="e">
        <f>IF(A32="",IF(A31="","",SUM($F$13:F31)),IF(A32&lt;=MAX($I$6:$I$7),0,C32+E32))</f>
        <v>#N/A</v>
      </c>
      <c r="G32" s="55" t="e">
        <f>IF(A32="",IF(A31="","",SUM($G$13:G31)),IF(A32=$E$5,I31,IF($I$8="Cuota fija",IF(A32&lt;=MAX($I$6:$I$7),0,$D$7+D32-H32),IF($I$8="Capital Constante",IF(A32&lt;=MAX($I$6:$I$7),0,$D$3/(($C$5/VLOOKUP($D$6,AMORT!$A$2:$C$11,3,0))-MAX($I$6:$I$7))   ),C32-H32-E32)       )))</f>
        <v>#N/A</v>
      </c>
      <c r="H32" s="55" t="e">
        <f>IF(A32="",IF(A31="","",SUM($H$13:H31)),ROUND($E$4*I31,0))</f>
        <v>#N/A</v>
      </c>
      <c r="I32" s="55" t="e">
        <f t="shared" si="4"/>
        <v>#N/A</v>
      </c>
      <c r="J32" s="15"/>
      <c r="K32" s="55" t="e">
        <f>IF(AND(A32&gt;0,A32&lt;&gt;"",D32&gt;0), ROUND( ((D32/((1+($D$4/VLOOKUP($D$6,AMORT!$A$2:$B$11,2,0)))^A32))),0),0)</f>
        <v>#N/A</v>
      </c>
      <c r="N32" s="61" t="e">
        <f t="shared" si="7"/>
        <v>#N/A</v>
      </c>
      <c r="O32" s="62" t="e">
        <f>IF(N32="","",IF(OR($Q$6="Diaria",$Q$6="Semanal",$Q$6="Decadal",$Q$6="Quincenal"),O31+VLOOKUP($Q$6,AMORT!$A$2:$D$11,4,0),IF(DAY($O$13)=DAY(EOMONTH($O$13,0)),EOMONTH(O31,VLOOKUP($Q$6,AMORT!$A$2:$C$11,3,0)),EDATE($O$13,VLOOKUP($Q$6,AMORT!$A$2:$C$11,3,0)*N32))))</f>
        <v>#N/A</v>
      </c>
      <c r="P32" s="55" t="e">
        <f>IF(N32="",IF(N31="","",SUM(P$13:P31)),T32+U32)</f>
        <v>#N/A</v>
      </c>
      <c r="Q32" s="44"/>
      <c r="R32" s="55" t="e">
        <f>IF(N32="",IF(N31="","",SUM($R$13:R31)),ROUND(((V31*$Q$8)/30)*VLOOKUP($Q$6,AMORT!$A$2:$D$11,4,0),0))</f>
        <v>#N/A</v>
      </c>
      <c r="S32" s="55" t="e">
        <f>IF(N32="",IF(N31="","",SUM($S$13:S31)),IF(N32&lt;=MAX($V$6:$V$7),0,P32+R32))</f>
        <v>#N/A</v>
      </c>
      <c r="T32" s="55" t="e">
        <f>IF(N32="",IF(N31="","",SUM($T$13:T31)),IF(N32=$R$5,V31,IF($V$8="Cuota fija",IF(N32&lt;=MAX($V$6:$V$7),0,$Q$7+Q32-U32),IF($V$8="Capital Constante",IF(N32&lt;=MAX($V$6:$V$7),0,$Q$3/(($P$5/VLOOKUP($Q$6,AMORT!$A$2:$C$11,3,0))-MAX($V$6:$V$7))   ),P32-U32-R32)       )))</f>
        <v>#N/A</v>
      </c>
      <c r="U32" s="55" t="e">
        <f>IF(N32="",IF(N31="","",SUM($U$13:U31)),ROUND($R$4*V31,0))</f>
        <v>#N/A</v>
      </c>
      <c r="V32" s="55" t="e">
        <f t="shared" si="5"/>
        <v>#N/A</v>
      </c>
      <c r="W32" s="15"/>
      <c r="X32" s="55" t="e">
        <f>IF(AND(N32&gt;0,N32&lt;&gt;"",Q32&gt;0), ROUND( ((Q32/((1+($Q$4/VLOOKUP($Q$6,AMORT!$A$2:$B$11,2,0)))^N32))),0),0)</f>
        <v>#N/A</v>
      </c>
      <c r="AA32" s="61" t="e">
        <f t="shared" si="8"/>
        <v>#N/A</v>
      </c>
      <c r="AB32" s="62" t="e">
        <f>IF(AA32="","",IF(OR($AD$6="Diaria",$AD$6="Semanal",$AD$6="Decadal",$AD$6="Quincenal"),AB31+VLOOKUP($AD$6,AMORT!$A$2:$D$11,4,0),IF(DAY($B$13)=DAY(EOMONTH($B$13,0)),EOMONTH(AB31,VLOOKUP($AD$6,AMORT!$A$2:$C$11,3,0)),EDATE($B$13,VLOOKUP($AD$6,AMORT!$A$2:$C$11,3,0)*AA32))))</f>
        <v>#N/A</v>
      </c>
      <c r="AC32" s="55" t="e">
        <f>IF(AA32="",IF(AA31="","",SUM(AC$13:AC31)),AG32+AH32)</f>
        <v>#N/A</v>
      </c>
      <c r="AD32" s="44"/>
      <c r="AE32" s="55" t="e">
        <f>IF(AA32="",IF(AA31="","",SUM($AE$13:AE31)),ROUND(((AI31*$AD$8)/30)*VLOOKUP($AD$6,AMORT!$A$2:$D$11,4,0),0))</f>
        <v>#N/A</v>
      </c>
      <c r="AF32" s="55" t="e">
        <f>IF(AA32="",IF(AA31="","",SUM($AF$13:AF31)),IF(AA32&lt;=MAX($AI$6:$AI$7),0,AC32+AE32))</f>
        <v>#N/A</v>
      </c>
      <c r="AG32" s="55" t="e">
        <f>IF(AA32="",IF(AA31="","",SUM($AG$13:AG31)),IF(AA32=$AE$5,AI31,IF($AI$8="Cuota fija",IF(AA32&lt;=MAX($AI$6:$AI$7),0,$AD$7+AD32-AH32),IF($AI$8="Capital Constante",IF(AA32&lt;=MAX($AI$6:$AI$7),0,$AD$3/(($AC$5/VLOOKUP($AD$6,AMORT!$A$2:$C$11,3,0))-MAX($AI$6:$AI$7))   ),AC32-AH32-AE32)       )))</f>
        <v>#N/A</v>
      </c>
      <c r="AH32" s="55" t="e">
        <f>IF(AA32="",IF(AA31="","",SUM($AH$13:AH31)),ROUND($AE$4*AI31,0))</f>
        <v>#N/A</v>
      </c>
      <c r="AI32" s="55" t="e">
        <f t="shared" si="6"/>
        <v>#N/A</v>
      </c>
      <c r="AJ32" s="15"/>
      <c r="AK32" s="55" t="e">
        <f>IF(AND(AA32&gt;0,AA32&lt;&gt;"",AD32&gt;0), ROUND( ((AD32/((1+($AD$4/VLOOKUP($AD$6,AMORT!$A$2:$B$11,2,0)))^AA32))),0),0)</f>
        <v>#N/A</v>
      </c>
    </row>
    <row r="33" spans="1:37" x14ac:dyDescent="0.2">
      <c r="A33" s="61" t="e">
        <f t="shared" si="3"/>
        <v>#N/A</v>
      </c>
      <c r="B33" s="62" t="e">
        <f>IF(A33="","",IF(OR($D$6="Diaria",$D$6="Semanal",$D$6="Decadal",$D$6="Quincenal"),B32+VLOOKUP($D$6,AMORT!$A$2:$D$11,4,0),IF(DAY($B$13)=DAY(EOMONTH($B$13,0)),EOMONTH(B32,VLOOKUP($D$6,AMORT!$A$2:$C$11,3,0)),EDATE($B$13,VLOOKUP($D$6,AMORT!$A$2:$C$11,3,0)*A33))))</f>
        <v>#N/A</v>
      </c>
      <c r="C33" s="55" t="e">
        <f>IF(A33="",IF(A32="","",SUM(C$13:C32)),G33+H33)</f>
        <v>#N/A</v>
      </c>
      <c r="D33" s="44"/>
      <c r="E33" s="55" t="e">
        <f>IF(A33="",IF(A32="","",SUM($E$13:E32)),ROUND(((I32*$D$8)/30)*VLOOKUP($D$6,AMORT!$A$2:$D$11,4,0),0))</f>
        <v>#N/A</v>
      </c>
      <c r="F33" s="55" t="e">
        <f>IF(A33="",IF(A32="","",SUM($F$13:F32)),IF(A33&lt;=MAX($I$6:$I$7),0,C33+E33))</f>
        <v>#N/A</v>
      </c>
      <c r="G33" s="55" t="e">
        <f>IF(A33="",IF(A32="","",SUM($G$13:G32)),IF(A33=$E$5,I32,IF($I$8="Cuota fija",IF(A33&lt;=MAX($I$6:$I$7),0,$D$7+D33-H33),IF($I$8="Capital Constante",IF(A33&lt;=MAX($I$6:$I$7),0,$D$3/(($C$5/VLOOKUP($D$6,AMORT!$A$2:$C$11,3,0))-MAX($I$6:$I$7))   ),C33-H33-E33)       )))</f>
        <v>#N/A</v>
      </c>
      <c r="H33" s="55" t="e">
        <f>IF(A33="",IF(A32="","",SUM($H$13:H32)),ROUND($E$4*I32,0))</f>
        <v>#N/A</v>
      </c>
      <c r="I33" s="55" t="e">
        <f t="shared" si="4"/>
        <v>#N/A</v>
      </c>
      <c r="J33" s="15"/>
      <c r="K33" s="55" t="e">
        <f>IF(AND(A33&gt;0,A33&lt;&gt;"",D33&gt;0), ROUND( ((D33/((1+($D$4/VLOOKUP($D$6,AMORT!$A$2:$B$11,2,0)))^A33))),0),0)</f>
        <v>#N/A</v>
      </c>
      <c r="N33" s="61" t="e">
        <f t="shared" si="7"/>
        <v>#N/A</v>
      </c>
      <c r="O33" s="62" t="e">
        <f>IF(N33="","",IF(OR($Q$6="Diaria",$Q$6="Semanal",$Q$6="Decadal",$Q$6="Quincenal"),O32+VLOOKUP($Q$6,AMORT!$A$2:$D$11,4,0),IF(DAY($O$13)=DAY(EOMONTH($O$13,0)),EOMONTH(O32,VLOOKUP($Q$6,AMORT!$A$2:$C$11,3,0)),EDATE($O$13,VLOOKUP($Q$6,AMORT!$A$2:$C$11,3,0)*N33))))</f>
        <v>#N/A</v>
      </c>
      <c r="P33" s="55" t="e">
        <f>IF(N33="",IF(N32="","",SUM(P$13:P32)),T33+U33)</f>
        <v>#N/A</v>
      </c>
      <c r="Q33" s="44"/>
      <c r="R33" s="55" t="e">
        <f>IF(N33="",IF(N32="","",SUM($R$13:R32)),ROUND(((V32*$Q$8)/30)*VLOOKUP($Q$6,AMORT!$A$2:$D$11,4,0),0))</f>
        <v>#N/A</v>
      </c>
      <c r="S33" s="55" t="e">
        <f>IF(N33="",IF(N32="","",SUM($S$13:S32)),IF(N33&lt;=MAX($V$6:$V$7),0,P33+R33))</f>
        <v>#N/A</v>
      </c>
      <c r="T33" s="55" t="e">
        <f>IF(N33="",IF(N32="","",SUM($T$13:T32)),IF(N33=$R$5,V32,IF($V$8="Cuota fija",IF(N33&lt;=MAX($V$6:$V$7),0,$Q$7+Q33-U33),IF($V$8="Capital Constante",IF(N33&lt;=MAX($V$6:$V$7),0,$Q$3/(($P$5/VLOOKUP($Q$6,AMORT!$A$2:$C$11,3,0))-MAX($V$6:$V$7))   ),P33-U33-R33)       )))</f>
        <v>#N/A</v>
      </c>
      <c r="U33" s="55" t="e">
        <f>IF(N33="",IF(N32="","",SUM($U$13:U32)),ROUND($R$4*V32,0))</f>
        <v>#N/A</v>
      </c>
      <c r="V33" s="55" t="e">
        <f t="shared" si="5"/>
        <v>#N/A</v>
      </c>
      <c r="W33" s="15"/>
      <c r="X33" s="55" t="e">
        <f>IF(AND(N33&gt;0,N33&lt;&gt;"",Q33&gt;0), ROUND( ((Q33/((1+($Q$4/VLOOKUP($Q$6,AMORT!$A$2:$B$11,2,0)))^N33))),0),0)</f>
        <v>#N/A</v>
      </c>
      <c r="AA33" s="61" t="e">
        <f t="shared" si="8"/>
        <v>#N/A</v>
      </c>
      <c r="AB33" s="62" t="e">
        <f>IF(AA33="","",IF(OR($AD$6="Diaria",$AD$6="Semanal",$AD$6="Decadal",$AD$6="Quincenal"),AB32+VLOOKUP($AD$6,AMORT!$A$2:$D$11,4,0),IF(DAY($B$13)=DAY(EOMONTH($B$13,0)),EOMONTH(AB32,VLOOKUP($AD$6,AMORT!$A$2:$C$11,3,0)),EDATE($B$13,VLOOKUP($AD$6,AMORT!$A$2:$C$11,3,0)*AA33))))</f>
        <v>#N/A</v>
      </c>
      <c r="AC33" s="55" t="e">
        <f>IF(AA33="",IF(AA32="","",SUM(AC$13:AC32)),AG33+AH33)</f>
        <v>#N/A</v>
      </c>
      <c r="AD33" s="44"/>
      <c r="AE33" s="55" t="e">
        <f>IF(AA33="",IF(AA32="","",SUM($AE$13:AE32)),ROUND(((AI32*$AD$8)/30)*VLOOKUP($AD$6,AMORT!$A$2:$D$11,4,0),0))</f>
        <v>#N/A</v>
      </c>
      <c r="AF33" s="55" t="e">
        <f>IF(AA33="",IF(AA32="","",SUM($AF$13:AF32)),IF(AA33&lt;=MAX($AI$6:$AI$7),0,AC33+AE33))</f>
        <v>#N/A</v>
      </c>
      <c r="AG33" s="55" t="e">
        <f>IF(AA33="",IF(AA32="","",SUM($AG$13:AG32)),IF(AA33=$AE$5,AI32,IF($AI$8="Cuota fija",IF(AA33&lt;=MAX($AI$6:$AI$7),0,$AD$7+AD33-AH33),IF($AI$8="Capital Constante",IF(AA33&lt;=MAX($AI$6:$AI$7),0,$AD$3/(($AC$5/VLOOKUP($AD$6,AMORT!$A$2:$C$11,3,0))-MAX($AI$6:$AI$7))   ),AC33-AH33-AE33)       )))</f>
        <v>#N/A</v>
      </c>
      <c r="AH33" s="55" t="e">
        <f>IF(AA33="",IF(AA32="","",SUM($AH$13:AH32)),ROUND($AE$4*AI32,0))</f>
        <v>#N/A</v>
      </c>
      <c r="AI33" s="55" t="e">
        <f t="shared" si="6"/>
        <v>#N/A</v>
      </c>
      <c r="AJ33" s="15"/>
      <c r="AK33" s="55" t="e">
        <f>IF(AND(AA33&gt;0,AA33&lt;&gt;"",AD33&gt;0), ROUND( ((AD33/((1+($AD$4/VLOOKUP($AD$6,AMORT!$A$2:$B$11,2,0)))^AA33))),0),0)</f>
        <v>#N/A</v>
      </c>
    </row>
    <row r="34" spans="1:37" x14ac:dyDescent="0.2">
      <c r="A34" s="61" t="e">
        <f t="shared" si="3"/>
        <v>#N/A</v>
      </c>
      <c r="B34" s="62" t="e">
        <f>IF(A34="","",IF(OR($D$6="Diaria",$D$6="Semanal",$D$6="Decadal",$D$6="Quincenal"),B33+VLOOKUP($D$6,AMORT!$A$2:$D$11,4,0),IF(DAY($B$13)=DAY(EOMONTH($B$13,0)),EOMONTH(B33,VLOOKUP($D$6,AMORT!$A$2:$C$11,3,0)),EDATE($B$13,VLOOKUP($D$6,AMORT!$A$2:$C$11,3,0)*A34))))</f>
        <v>#N/A</v>
      </c>
      <c r="C34" s="55" t="e">
        <f>IF(A34="",IF(A33="","",SUM(C$13:C33)),G34+H34)</f>
        <v>#N/A</v>
      </c>
      <c r="D34" s="44"/>
      <c r="E34" s="55" t="e">
        <f>IF(A34="",IF(A33="","",SUM($E$13:E33)),ROUND(((I33*$D$8)/30)*VLOOKUP($D$6,AMORT!$A$2:$D$11,4,0),0))</f>
        <v>#N/A</v>
      </c>
      <c r="F34" s="55" t="e">
        <f>IF(A34="",IF(A33="","",SUM($F$13:F33)),IF(A34&lt;=MAX($I$6:$I$7),0,C34+E34))</f>
        <v>#N/A</v>
      </c>
      <c r="G34" s="55" t="e">
        <f>IF(A34="",IF(A33="","",SUM($G$13:G33)),IF(A34=$E$5,I33,IF($I$8="Cuota fija",IF(A34&lt;=MAX($I$6:$I$7),0,$D$7+D34-H34),IF($I$8="Capital Constante",IF(A34&lt;=MAX($I$6:$I$7),0,$D$3/(($C$5/VLOOKUP($D$6,AMORT!$A$2:$C$11,3,0))-MAX($I$6:$I$7))   ),C34-H34-E34)       )))</f>
        <v>#N/A</v>
      </c>
      <c r="H34" s="55" t="e">
        <f>IF(A34="",IF(A33="","",SUM($H$13:H33)),ROUND($E$4*I33,0))</f>
        <v>#N/A</v>
      </c>
      <c r="I34" s="55" t="e">
        <f t="shared" si="4"/>
        <v>#N/A</v>
      </c>
      <c r="J34" s="15"/>
      <c r="K34" s="55" t="e">
        <f>IF(AND(A34&gt;0,A34&lt;&gt;"",D34&gt;0), ROUND( ((D34/((1+($D$4/VLOOKUP($D$6,AMORT!$A$2:$B$11,2,0)))^A34))),0),0)</f>
        <v>#N/A</v>
      </c>
      <c r="N34" s="61" t="e">
        <f t="shared" si="7"/>
        <v>#N/A</v>
      </c>
      <c r="O34" s="62" t="e">
        <f>IF(N34="","",IF(OR($Q$6="Diaria",$Q$6="Semanal",$Q$6="Decadal",$Q$6="Quincenal"),O33+VLOOKUP($Q$6,AMORT!$A$2:$D$11,4,0),IF(DAY($O$13)=DAY(EOMONTH($O$13,0)),EOMONTH(O33,VLOOKUP($Q$6,AMORT!$A$2:$C$11,3,0)),EDATE($O$13,VLOOKUP($Q$6,AMORT!$A$2:$C$11,3,0)*N34))))</f>
        <v>#N/A</v>
      </c>
      <c r="P34" s="55" t="e">
        <f>IF(N34="",IF(N33="","",SUM(P$13:P33)),T34+U34)</f>
        <v>#N/A</v>
      </c>
      <c r="Q34" s="44"/>
      <c r="R34" s="55" t="e">
        <f>IF(N34="",IF(N33="","",SUM($R$13:R33)),ROUND(((V33*$Q$8)/30)*VLOOKUP($Q$6,AMORT!$A$2:$D$11,4,0),0))</f>
        <v>#N/A</v>
      </c>
      <c r="S34" s="55" t="e">
        <f>IF(N34="",IF(N33="","",SUM($S$13:S33)),IF(N34&lt;=MAX($V$6:$V$7),0,P34+R34))</f>
        <v>#N/A</v>
      </c>
      <c r="T34" s="55" t="e">
        <f>IF(N34="",IF(N33="","",SUM($T$13:T33)),IF(N34=$R$5,V33,IF($V$8="Cuota fija",IF(N34&lt;=MAX($V$6:$V$7),0,$Q$7+Q34-U34),IF($V$8="Capital Constante",IF(N34&lt;=MAX($V$6:$V$7),0,$Q$3/(($P$5/VLOOKUP($Q$6,AMORT!$A$2:$C$11,3,0))-MAX($V$6:$V$7))   ),P34-U34-R34)       )))</f>
        <v>#N/A</v>
      </c>
      <c r="U34" s="55" t="e">
        <f>IF(N34="",IF(N33="","",SUM($U$13:U33)),ROUND($R$4*V33,0))</f>
        <v>#N/A</v>
      </c>
      <c r="V34" s="55" t="e">
        <f t="shared" si="5"/>
        <v>#N/A</v>
      </c>
      <c r="W34" s="15"/>
      <c r="X34" s="55" t="e">
        <f>IF(AND(N34&gt;0,N34&lt;&gt;"",Q34&gt;0), ROUND( ((Q34/((1+($Q$4/VLOOKUP($Q$6,AMORT!$A$2:$B$11,2,0)))^N34))),0),0)</f>
        <v>#N/A</v>
      </c>
      <c r="AA34" s="61" t="e">
        <f t="shared" si="8"/>
        <v>#N/A</v>
      </c>
      <c r="AB34" s="62" t="e">
        <f>IF(AA34="","",IF(OR($AD$6="Diaria",$AD$6="Semanal",$AD$6="Decadal",$AD$6="Quincenal"),AB33+VLOOKUP($AD$6,AMORT!$A$2:$D$11,4,0),IF(DAY($B$13)=DAY(EOMONTH($B$13,0)),EOMONTH(AB33,VLOOKUP($AD$6,AMORT!$A$2:$C$11,3,0)),EDATE($B$13,VLOOKUP($AD$6,AMORT!$A$2:$C$11,3,0)*AA34))))</f>
        <v>#N/A</v>
      </c>
      <c r="AC34" s="55" t="e">
        <f>IF(AA34="",IF(AA33="","",SUM(AC$13:AC33)),AG34+AH34)</f>
        <v>#N/A</v>
      </c>
      <c r="AD34" s="44"/>
      <c r="AE34" s="55" t="e">
        <f>IF(AA34="",IF(AA33="","",SUM($AE$13:AE33)),ROUND(((AI33*$AD$8)/30)*VLOOKUP($AD$6,AMORT!$A$2:$D$11,4,0),0))</f>
        <v>#N/A</v>
      </c>
      <c r="AF34" s="55" t="e">
        <f>IF(AA34="",IF(AA33="","",SUM($AF$13:AF33)),IF(AA34&lt;=MAX($AI$6:$AI$7),0,AC34+AE34))</f>
        <v>#N/A</v>
      </c>
      <c r="AG34" s="55" t="e">
        <f>IF(AA34="",IF(AA33="","",SUM($AG$13:AG33)),IF(AA34=$AE$5,AI33,IF($AI$8="Cuota fija",IF(AA34&lt;=MAX($AI$6:$AI$7),0,$AD$7+AD34-AH34),IF($AI$8="Capital Constante",IF(AA34&lt;=MAX($AI$6:$AI$7),0,$AD$3/(($AC$5/VLOOKUP($AD$6,AMORT!$A$2:$C$11,3,0))-MAX($AI$6:$AI$7))   ),AC34-AH34-AE34)       )))</f>
        <v>#N/A</v>
      </c>
      <c r="AH34" s="55" t="e">
        <f>IF(AA34="",IF(AA33="","",SUM($AH$13:AH33)),ROUND($AE$4*AI33,0))</f>
        <v>#N/A</v>
      </c>
      <c r="AI34" s="55" t="e">
        <f t="shared" si="6"/>
        <v>#N/A</v>
      </c>
      <c r="AJ34" s="15"/>
      <c r="AK34" s="55" t="e">
        <f>IF(AND(AA34&gt;0,AA34&lt;&gt;"",AD34&gt;0), ROUND( ((AD34/((1+($AD$4/VLOOKUP($AD$6,AMORT!$A$2:$B$11,2,0)))^AA34))),0),0)</f>
        <v>#N/A</v>
      </c>
    </row>
    <row r="35" spans="1:37" x14ac:dyDescent="0.2">
      <c r="A35" s="61" t="e">
        <f t="shared" si="3"/>
        <v>#N/A</v>
      </c>
      <c r="B35" s="62" t="e">
        <f>IF(A35="","",IF(OR($D$6="Diaria",$D$6="Semanal",$D$6="Decadal",$D$6="Quincenal"),B34+VLOOKUP($D$6,AMORT!$A$2:$D$11,4,0),IF(DAY($B$13)=DAY(EOMONTH($B$13,0)),EOMONTH(B34,VLOOKUP($D$6,AMORT!$A$2:$C$11,3,0)),EDATE($B$13,VLOOKUP($D$6,AMORT!$A$2:$C$11,3,0)*A35))))</f>
        <v>#N/A</v>
      </c>
      <c r="C35" s="55" t="e">
        <f>IF(A35="",IF(A34="","",SUM(C$13:C34)),G35+H35)</f>
        <v>#N/A</v>
      </c>
      <c r="D35" s="44"/>
      <c r="E35" s="55" t="e">
        <f>IF(A35="",IF(A34="","",SUM($E$13:E34)),ROUND(((I34*$D$8)/30)*VLOOKUP($D$6,AMORT!$A$2:$D$11,4,0),0))</f>
        <v>#N/A</v>
      </c>
      <c r="F35" s="55" t="e">
        <f>IF(A35="",IF(A34="","",SUM($F$13:F34)),IF(A35&lt;=MAX($I$6:$I$7),0,C35+E35))</f>
        <v>#N/A</v>
      </c>
      <c r="G35" s="55" t="e">
        <f>IF(A35="",IF(A34="","",SUM($G$13:G34)),IF(A35=$E$5,I34,IF($I$8="Cuota fija",IF(A35&lt;=MAX($I$6:$I$7),0,$D$7+D35-H35),IF($I$8="Capital Constante",IF(A35&lt;=MAX($I$6:$I$7),0,$D$3/(($C$5/VLOOKUP($D$6,AMORT!$A$2:$C$11,3,0))-MAX($I$6:$I$7))   ),C35-H35-E35)       )))</f>
        <v>#N/A</v>
      </c>
      <c r="H35" s="55" t="e">
        <f>IF(A35="",IF(A34="","",SUM($H$13:H34)),ROUND($E$4*I34,0))</f>
        <v>#N/A</v>
      </c>
      <c r="I35" s="55" t="e">
        <f t="shared" si="4"/>
        <v>#N/A</v>
      </c>
      <c r="J35" s="15"/>
      <c r="K35" s="55" t="e">
        <f>IF(AND(A35&gt;0,A35&lt;&gt;"",D35&gt;0), ROUND( ((D35/((1+($D$4/VLOOKUP($D$6,AMORT!$A$2:$B$11,2,0)))^A35))),0),0)</f>
        <v>#N/A</v>
      </c>
      <c r="N35" s="61" t="e">
        <f t="shared" si="7"/>
        <v>#N/A</v>
      </c>
      <c r="O35" s="62" t="e">
        <f>IF(N35="","",IF(OR($Q$6="Diaria",$Q$6="Semanal",$Q$6="Decadal",$Q$6="Quincenal"),O34+VLOOKUP($Q$6,AMORT!$A$2:$D$11,4,0),IF(DAY($O$13)=DAY(EOMONTH($O$13,0)),EOMONTH(O34,VLOOKUP($Q$6,AMORT!$A$2:$C$11,3,0)),EDATE($O$13,VLOOKUP($Q$6,AMORT!$A$2:$C$11,3,0)*N35))))</f>
        <v>#N/A</v>
      </c>
      <c r="P35" s="55" t="e">
        <f>IF(N35="",IF(N34="","",SUM(P$13:P34)),T35+U35)</f>
        <v>#N/A</v>
      </c>
      <c r="Q35" s="44"/>
      <c r="R35" s="55" t="e">
        <f>IF(N35="",IF(N34="","",SUM($R$13:R34)),ROUND(((V34*$Q$8)/30)*VLOOKUP($Q$6,AMORT!$A$2:$D$11,4,0),0))</f>
        <v>#N/A</v>
      </c>
      <c r="S35" s="55" t="e">
        <f>IF(N35="",IF(N34="","",SUM($S$13:S34)),IF(N35&lt;=MAX($V$6:$V$7),0,P35+R35))</f>
        <v>#N/A</v>
      </c>
      <c r="T35" s="55" t="e">
        <f>IF(N35="",IF(N34="","",SUM($T$13:T34)),IF(N35=$R$5,V34,IF($V$8="Cuota fija",IF(N35&lt;=MAX($V$6:$V$7),0,$Q$7+Q35-U35),IF($V$8="Capital Constante",IF(N35&lt;=MAX($V$6:$V$7),0,$Q$3/(($P$5/VLOOKUP($Q$6,AMORT!$A$2:$C$11,3,0))-MAX($V$6:$V$7))   ),P35-U35-R35)       )))</f>
        <v>#N/A</v>
      </c>
      <c r="U35" s="55" t="e">
        <f>IF(N35="",IF(N34="","",SUM($U$13:U34)),ROUND($R$4*V34,0))</f>
        <v>#N/A</v>
      </c>
      <c r="V35" s="55" t="e">
        <f t="shared" si="5"/>
        <v>#N/A</v>
      </c>
      <c r="W35" s="15"/>
      <c r="X35" s="55" t="e">
        <f>IF(AND(N35&gt;0,N35&lt;&gt;"",Q35&gt;0), ROUND( ((Q35/((1+($Q$4/VLOOKUP($Q$6,AMORT!$A$2:$B$11,2,0)))^N35))),0),0)</f>
        <v>#N/A</v>
      </c>
      <c r="AA35" s="61" t="e">
        <f t="shared" si="8"/>
        <v>#N/A</v>
      </c>
      <c r="AB35" s="62" t="e">
        <f>IF(AA35="","",IF(OR($AD$6="Diaria",$AD$6="Semanal",$AD$6="Decadal",$AD$6="Quincenal"),AB34+VLOOKUP($AD$6,AMORT!$A$2:$D$11,4,0),IF(DAY($B$13)=DAY(EOMONTH($B$13,0)),EOMONTH(AB34,VLOOKUP($AD$6,AMORT!$A$2:$C$11,3,0)),EDATE($B$13,VLOOKUP($AD$6,AMORT!$A$2:$C$11,3,0)*AA35))))</f>
        <v>#N/A</v>
      </c>
      <c r="AC35" s="55" t="e">
        <f>IF(AA35="",IF(AA34="","",SUM(AC$13:AC34)),AG35+AH35)</f>
        <v>#N/A</v>
      </c>
      <c r="AD35" s="44"/>
      <c r="AE35" s="55" t="e">
        <f>IF(AA35="",IF(AA34="","",SUM($AE$13:AE34)),ROUND(((AI34*$AD$8)/30)*VLOOKUP($AD$6,AMORT!$A$2:$D$11,4,0),0))</f>
        <v>#N/A</v>
      </c>
      <c r="AF35" s="55" t="e">
        <f>IF(AA35="",IF(AA34="","",SUM($AF$13:AF34)),IF(AA35&lt;=MAX($AI$6:$AI$7),0,AC35+AE35))</f>
        <v>#N/A</v>
      </c>
      <c r="AG35" s="55" t="e">
        <f>IF(AA35="",IF(AA34="","",SUM($AG$13:AG34)),IF(AA35=$AE$5,AI34,IF($AI$8="Cuota fija",IF(AA35&lt;=MAX($AI$6:$AI$7),0,$AD$7+AD35-AH35),IF($AI$8="Capital Constante",IF(AA35&lt;=MAX($AI$6:$AI$7),0,$AD$3/(($AC$5/VLOOKUP($AD$6,AMORT!$A$2:$C$11,3,0))-MAX($AI$6:$AI$7))   ),AC35-AH35-AE35)       )))</f>
        <v>#N/A</v>
      </c>
      <c r="AH35" s="55" t="e">
        <f>IF(AA35="",IF(AA34="","",SUM($AH$13:AH34)),ROUND($AE$4*AI34,0))</f>
        <v>#N/A</v>
      </c>
      <c r="AI35" s="55" t="e">
        <f t="shared" si="6"/>
        <v>#N/A</v>
      </c>
      <c r="AJ35" s="15"/>
      <c r="AK35" s="55" t="e">
        <f>IF(AND(AA35&gt;0,AA35&lt;&gt;"",AD35&gt;0), ROUND( ((AD35/((1+($AD$4/VLOOKUP($AD$6,AMORT!$A$2:$B$11,2,0)))^AA35))),0),0)</f>
        <v>#N/A</v>
      </c>
    </row>
    <row r="36" spans="1:37" x14ac:dyDescent="0.2">
      <c r="A36" s="61" t="e">
        <f t="shared" si="3"/>
        <v>#N/A</v>
      </c>
      <c r="B36" s="62" t="e">
        <f>IF(A36="","",IF(OR($D$6="Diaria",$D$6="Semanal",$D$6="Decadal",$D$6="Quincenal"),B35+VLOOKUP($D$6,AMORT!$A$2:$D$11,4,0),IF(DAY($B$13)=DAY(EOMONTH($B$13,0)),EOMONTH(B35,VLOOKUP($D$6,AMORT!$A$2:$C$11,3,0)),EDATE($B$13,VLOOKUP($D$6,AMORT!$A$2:$C$11,3,0)*A36))))</f>
        <v>#N/A</v>
      </c>
      <c r="C36" s="55" t="e">
        <f>IF(A36="",IF(A35="","",SUM(C$13:C35)),G36+H36)</f>
        <v>#N/A</v>
      </c>
      <c r="D36" s="44"/>
      <c r="E36" s="55" t="e">
        <f>IF(A36="",IF(A35="","",SUM($E$13:E35)),ROUND(((I35*$D$8)/30)*VLOOKUP($D$6,AMORT!$A$2:$D$11,4,0),0))</f>
        <v>#N/A</v>
      </c>
      <c r="F36" s="55" t="e">
        <f>IF(A36="",IF(A35="","",SUM($F$13:F35)),IF(A36&lt;=MAX($I$6:$I$7),0,C36+E36))</f>
        <v>#N/A</v>
      </c>
      <c r="G36" s="55" t="e">
        <f>IF(A36="",IF(A35="","",SUM($G$13:G35)),IF(A36=$E$5,I35,IF($I$8="Cuota fija",IF(A36&lt;=MAX($I$6:$I$7),0,$D$7+D36-H36),IF($I$8="Capital Constante",IF(A36&lt;=MAX($I$6:$I$7),0,$D$3/(($C$5/VLOOKUP($D$6,AMORT!$A$2:$C$11,3,0))-MAX($I$6:$I$7))   ),C36-H36-E36)       )))</f>
        <v>#N/A</v>
      </c>
      <c r="H36" s="55" t="e">
        <f>IF(A36="",IF(A35="","",SUM($H$13:H35)),ROUND($E$4*I35,0))</f>
        <v>#N/A</v>
      </c>
      <c r="I36" s="55" t="e">
        <f t="shared" si="4"/>
        <v>#N/A</v>
      </c>
      <c r="J36" s="15"/>
      <c r="K36" s="55" t="e">
        <f>IF(AND(A36&gt;0,A36&lt;&gt;"",D36&gt;0), ROUND( ((D36/((1+($D$4/VLOOKUP($D$6,AMORT!$A$2:$B$11,2,0)))^A36))),0),0)</f>
        <v>#N/A</v>
      </c>
      <c r="N36" s="61" t="e">
        <f t="shared" si="7"/>
        <v>#N/A</v>
      </c>
      <c r="O36" s="62" t="e">
        <f>IF(N36="","",IF(OR($Q$6="Diaria",$Q$6="Semanal",$Q$6="Decadal",$Q$6="Quincenal"),O35+VLOOKUP($Q$6,AMORT!$A$2:$D$11,4,0),IF(DAY($O$13)=DAY(EOMONTH($O$13,0)),EOMONTH(O35,VLOOKUP($Q$6,AMORT!$A$2:$C$11,3,0)),EDATE($O$13,VLOOKUP($Q$6,AMORT!$A$2:$C$11,3,0)*N36))))</f>
        <v>#N/A</v>
      </c>
      <c r="P36" s="55" t="e">
        <f>IF(N36="",IF(N35="","",SUM(P$13:P35)),T36+U36)</f>
        <v>#N/A</v>
      </c>
      <c r="Q36" s="44"/>
      <c r="R36" s="55" t="e">
        <f>IF(N36="",IF(N35="","",SUM($R$13:R35)),ROUND(((V35*$Q$8)/30)*VLOOKUP($Q$6,AMORT!$A$2:$D$11,4,0),0))</f>
        <v>#N/A</v>
      </c>
      <c r="S36" s="55" t="e">
        <f>IF(N36="",IF(N35="","",SUM($S$13:S35)),IF(N36&lt;=MAX($V$6:$V$7),0,P36+R36))</f>
        <v>#N/A</v>
      </c>
      <c r="T36" s="55" t="e">
        <f>IF(N36="",IF(N35="","",SUM($T$13:T35)),IF(N36=$R$5,V35,IF($V$8="Cuota fija",IF(N36&lt;=MAX($V$6:$V$7),0,$Q$7+Q36-U36),IF($V$8="Capital Constante",IF(N36&lt;=MAX($V$6:$V$7),0,$Q$3/(($P$5/VLOOKUP($Q$6,AMORT!$A$2:$C$11,3,0))-MAX($V$6:$V$7))   ),P36-U36-R36)       )))</f>
        <v>#N/A</v>
      </c>
      <c r="U36" s="55" t="e">
        <f>IF(N36="",IF(N35="","",SUM($U$13:U35)),ROUND($R$4*V35,0))</f>
        <v>#N/A</v>
      </c>
      <c r="V36" s="55" t="e">
        <f t="shared" si="5"/>
        <v>#N/A</v>
      </c>
      <c r="W36" s="15"/>
      <c r="X36" s="55" t="e">
        <f>IF(AND(N36&gt;0,N36&lt;&gt;"",Q36&gt;0), ROUND( ((Q36/((1+($Q$4/VLOOKUP($Q$6,AMORT!$A$2:$B$11,2,0)))^N36))),0),0)</f>
        <v>#N/A</v>
      </c>
      <c r="AA36" s="61" t="e">
        <f t="shared" si="8"/>
        <v>#N/A</v>
      </c>
      <c r="AB36" s="62" t="e">
        <f>IF(AA36="","",IF(OR($AD$6="Diaria",$AD$6="Semanal",$AD$6="Decadal",$AD$6="Quincenal"),AB35+VLOOKUP($AD$6,AMORT!$A$2:$D$11,4,0),IF(DAY($B$13)=DAY(EOMONTH($B$13,0)),EOMONTH(AB35,VLOOKUP($AD$6,AMORT!$A$2:$C$11,3,0)),EDATE($B$13,VLOOKUP($AD$6,AMORT!$A$2:$C$11,3,0)*AA36))))</f>
        <v>#N/A</v>
      </c>
      <c r="AC36" s="55" t="e">
        <f>IF(AA36="",IF(AA35="","",SUM(AC$13:AC35)),AG36+AH36)</f>
        <v>#N/A</v>
      </c>
      <c r="AD36" s="44"/>
      <c r="AE36" s="55" t="e">
        <f>IF(AA36="",IF(AA35="","",SUM($AE$13:AE35)),ROUND(((AI35*$AD$8)/30)*VLOOKUP($AD$6,AMORT!$A$2:$D$11,4,0),0))</f>
        <v>#N/A</v>
      </c>
      <c r="AF36" s="55" t="e">
        <f>IF(AA36="",IF(AA35="","",SUM($AF$13:AF35)),IF(AA36&lt;=MAX($AI$6:$AI$7),0,AC36+AE36))</f>
        <v>#N/A</v>
      </c>
      <c r="AG36" s="55" t="e">
        <f>IF(AA36="",IF(AA35="","",SUM($AG$13:AG35)),IF(AA36=$AE$5,AI35,IF($AI$8="Cuota fija",IF(AA36&lt;=MAX($AI$6:$AI$7),0,$AD$7+AD36-AH36),IF($AI$8="Capital Constante",IF(AA36&lt;=MAX($AI$6:$AI$7),0,$AD$3/(($AC$5/VLOOKUP($AD$6,AMORT!$A$2:$C$11,3,0))-MAX($AI$6:$AI$7))   ),AC36-AH36-AE36)       )))</f>
        <v>#N/A</v>
      </c>
      <c r="AH36" s="55" t="e">
        <f>IF(AA36="",IF(AA35="","",SUM($AH$13:AH35)),ROUND($AE$4*AI35,0))</f>
        <v>#N/A</v>
      </c>
      <c r="AI36" s="55" t="e">
        <f t="shared" si="6"/>
        <v>#N/A</v>
      </c>
      <c r="AJ36" s="15"/>
      <c r="AK36" s="55" t="e">
        <f>IF(AND(AA36&gt;0,AA36&lt;&gt;"",AD36&gt;0), ROUND( ((AD36/((1+($AD$4/VLOOKUP($AD$6,AMORT!$A$2:$B$11,2,0)))^AA36))),0),0)</f>
        <v>#N/A</v>
      </c>
    </row>
    <row r="37" spans="1:37" x14ac:dyDescent="0.2">
      <c r="A37" s="61" t="e">
        <f t="shared" si="3"/>
        <v>#N/A</v>
      </c>
      <c r="B37" s="62" t="e">
        <f>IF(A37="","",IF(OR($D$6="Diaria",$D$6="Semanal",$D$6="Decadal",$D$6="Quincenal"),B36+VLOOKUP($D$6,AMORT!$A$2:$D$11,4,0),IF(DAY($B$13)=DAY(EOMONTH($B$13,0)),EOMONTH(B36,VLOOKUP($D$6,AMORT!$A$2:$C$11,3,0)),EDATE($B$13,VLOOKUP($D$6,AMORT!$A$2:$C$11,3,0)*A37))))</f>
        <v>#N/A</v>
      </c>
      <c r="C37" s="55" t="e">
        <f>IF(A37="",IF(A36="","",SUM(C$13:C36)),G37+H37)</f>
        <v>#N/A</v>
      </c>
      <c r="D37" s="44"/>
      <c r="E37" s="55" t="e">
        <f>IF(A37="",IF(A36="","",SUM($E$13:E36)),ROUND(((I36*$D$8)/30)*VLOOKUP($D$6,AMORT!$A$2:$D$11,4,0),0))</f>
        <v>#N/A</v>
      </c>
      <c r="F37" s="55" t="e">
        <f>IF(A37="",IF(A36="","",SUM($F$13:F36)),IF(A37&lt;=MAX($I$6:$I$7),0,C37+E37))</f>
        <v>#N/A</v>
      </c>
      <c r="G37" s="55" t="e">
        <f>IF(A37="",IF(A36="","",SUM($G$13:G36)),IF(A37=$E$5,I36,IF($I$8="Cuota fija",IF(A37&lt;=MAX($I$6:$I$7),0,$D$7+D37-H37),IF($I$8="Capital Constante",IF(A37&lt;=MAX($I$6:$I$7),0,$D$3/(($C$5/VLOOKUP($D$6,AMORT!$A$2:$C$11,3,0))-MAX($I$6:$I$7))   ),C37-H37-E37)       )))</f>
        <v>#N/A</v>
      </c>
      <c r="H37" s="55" t="e">
        <f>IF(A37="",IF(A36="","",SUM($H$13:H36)),ROUND($E$4*I36,0))</f>
        <v>#N/A</v>
      </c>
      <c r="I37" s="55" t="e">
        <f t="shared" si="4"/>
        <v>#N/A</v>
      </c>
      <c r="J37" s="15"/>
      <c r="K37" s="55" t="e">
        <f>IF(AND(A37&gt;0,A37&lt;&gt;"",D37&gt;0), ROUND( ((D37/((1+($D$4/VLOOKUP($D$6,AMORT!$A$2:$B$11,2,0)))^A37))),0),0)</f>
        <v>#N/A</v>
      </c>
      <c r="N37" s="61" t="e">
        <f t="shared" si="7"/>
        <v>#N/A</v>
      </c>
      <c r="O37" s="62" t="e">
        <f>IF(N37="","",IF(OR($Q$6="Diaria",$Q$6="Semanal",$Q$6="Decadal",$Q$6="Quincenal"),O36+VLOOKUP($Q$6,AMORT!$A$2:$D$11,4,0),IF(DAY($O$13)=DAY(EOMONTH($O$13,0)),EOMONTH(O36,VLOOKUP($Q$6,AMORT!$A$2:$C$11,3,0)),EDATE($O$13,VLOOKUP($Q$6,AMORT!$A$2:$C$11,3,0)*N37))))</f>
        <v>#N/A</v>
      </c>
      <c r="P37" s="55" t="e">
        <f>IF(N37="",IF(N36="","",SUM(P$13:P36)),T37+U37)</f>
        <v>#N/A</v>
      </c>
      <c r="Q37" s="44"/>
      <c r="R37" s="55" t="e">
        <f>IF(N37="",IF(N36="","",SUM($R$13:R36)),ROUND(((V36*$Q$8)/30)*VLOOKUP($Q$6,AMORT!$A$2:$D$11,4,0),0))</f>
        <v>#N/A</v>
      </c>
      <c r="S37" s="55" t="e">
        <f>IF(N37="",IF(N36="","",SUM($S$13:S36)),IF(N37&lt;=MAX($V$6:$V$7),0,P37+R37))</f>
        <v>#N/A</v>
      </c>
      <c r="T37" s="55" t="e">
        <f>IF(N37="",IF(N36="","",SUM($T$13:T36)),IF(N37=$R$5,V36,IF($V$8="Cuota fija",IF(N37&lt;=MAX($V$6:$V$7),0,$Q$7+Q37-U37),IF($V$8="Capital Constante",IF(N37&lt;=MAX($V$6:$V$7),0,$Q$3/(($P$5/VLOOKUP($Q$6,AMORT!$A$2:$C$11,3,0))-MAX($V$6:$V$7))   ),P37-U37-R37)       )))</f>
        <v>#N/A</v>
      </c>
      <c r="U37" s="55" t="e">
        <f>IF(N37="",IF(N36="","",SUM($U$13:U36)),ROUND($R$4*V36,0))</f>
        <v>#N/A</v>
      </c>
      <c r="V37" s="55" t="e">
        <f t="shared" si="5"/>
        <v>#N/A</v>
      </c>
      <c r="W37" s="15"/>
      <c r="X37" s="55" t="e">
        <f>IF(AND(N37&gt;0,N37&lt;&gt;"",Q37&gt;0), ROUND( ((Q37/((1+($Q$4/VLOOKUP($Q$6,AMORT!$A$2:$B$11,2,0)))^N37))),0),0)</f>
        <v>#N/A</v>
      </c>
      <c r="AA37" s="61" t="e">
        <f t="shared" si="8"/>
        <v>#N/A</v>
      </c>
      <c r="AB37" s="62" t="e">
        <f>IF(AA37="","",IF(OR($AD$6="Diaria",$AD$6="Semanal",$AD$6="Decadal",$AD$6="Quincenal"),AB36+VLOOKUP($AD$6,AMORT!$A$2:$D$11,4,0),IF(DAY($B$13)=DAY(EOMONTH($B$13,0)),EOMONTH(AB36,VLOOKUP($AD$6,AMORT!$A$2:$C$11,3,0)),EDATE($B$13,VLOOKUP($AD$6,AMORT!$A$2:$C$11,3,0)*AA37))))</f>
        <v>#N/A</v>
      </c>
      <c r="AC37" s="55" t="e">
        <f>IF(AA37="",IF(AA36="","",SUM(AC$13:AC36)),AG37+AH37)</f>
        <v>#N/A</v>
      </c>
      <c r="AD37" s="44"/>
      <c r="AE37" s="55" t="e">
        <f>IF(AA37="",IF(AA36="","",SUM($AE$13:AE36)),ROUND(((AI36*$AD$8)/30)*VLOOKUP($AD$6,AMORT!$A$2:$D$11,4,0),0))</f>
        <v>#N/A</v>
      </c>
      <c r="AF37" s="55" t="e">
        <f>IF(AA37="",IF(AA36="","",SUM($AF$13:AF36)),IF(AA37&lt;=MAX($AI$6:$AI$7),0,AC37+AE37))</f>
        <v>#N/A</v>
      </c>
      <c r="AG37" s="55" t="e">
        <f>IF(AA37="",IF(AA36="","",SUM($AG$13:AG36)),IF(AA37=$AE$5,AI36,IF($AI$8="Cuota fija",IF(AA37&lt;=MAX($AI$6:$AI$7),0,$AD$7+AD37-AH37),IF($AI$8="Capital Constante",IF(AA37&lt;=MAX($AI$6:$AI$7),0,$AD$3/(($AC$5/VLOOKUP($AD$6,AMORT!$A$2:$C$11,3,0))-MAX($AI$6:$AI$7))   ),AC37-AH37-AE37)       )))</f>
        <v>#N/A</v>
      </c>
      <c r="AH37" s="55" t="e">
        <f>IF(AA37="",IF(AA36="","",SUM($AH$13:AH36)),ROUND($AE$4*AI36,0))</f>
        <v>#N/A</v>
      </c>
      <c r="AI37" s="55" t="e">
        <f t="shared" si="6"/>
        <v>#N/A</v>
      </c>
      <c r="AJ37" s="15"/>
      <c r="AK37" s="55" t="e">
        <f>IF(AND(AA37&gt;0,AA37&lt;&gt;"",AD37&gt;0), ROUND( ((AD37/((1+($AD$4/VLOOKUP($AD$6,AMORT!$A$2:$B$11,2,0)))^AA37))),0),0)</f>
        <v>#N/A</v>
      </c>
    </row>
    <row r="38" spans="1:37" x14ac:dyDescent="0.2">
      <c r="A38" s="61" t="e">
        <f t="shared" si="3"/>
        <v>#N/A</v>
      </c>
      <c r="B38" s="62" t="e">
        <f>IF(A38="","",IF(OR($D$6="Diaria",$D$6="Semanal",$D$6="Decadal",$D$6="Quincenal"),B37+VLOOKUP($D$6,AMORT!$A$2:$D$11,4,0),IF(DAY($B$13)=DAY(EOMONTH($B$13,0)),EOMONTH(B37,VLOOKUP($D$6,AMORT!$A$2:$C$11,3,0)),EDATE($B$13,VLOOKUP($D$6,AMORT!$A$2:$C$11,3,0)*A38))))</f>
        <v>#N/A</v>
      </c>
      <c r="C38" s="55" t="e">
        <f>IF(A38="",IF(A37="","",SUM(C$13:C37)),G38+H38)</f>
        <v>#N/A</v>
      </c>
      <c r="D38" s="44"/>
      <c r="E38" s="55" t="e">
        <f>IF(A38="",IF(A37="","",SUM($E$13:E37)),ROUND(((I37*$D$8)/30)*VLOOKUP($D$6,AMORT!$A$2:$D$11,4,0),0))</f>
        <v>#N/A</v>
      </c>
      <c r="F38" s="55" t="e">
        <f>IF(A38="",IF(A37="","",SUM($F$13:F37)),IF(A38&lt;=MAX($I$6:$I$7),0,C38+E38))</f>
        <v>#N/A</v>
      </c>
      <c r="G38" s="55" t="e">
        <f>IF(A38="",IF(A37="","",SUM($G$13:G37)),IF(A38=$E$5,I37,IF($I$8="Cuota fija",IF(A38&lt;=MAX($I$6:$I$7),0,$D$7+D38-H38),IF($I$8="Capital Constante",IF(A38&lt;=MAX($I$6:$I$7),0,$D$3/(($C$5/VLOOKUP($D$6,AMORT!$A$2:$C$11,3,0))-MAX($I$6:$I$7))   ),C38-H38-E38)       )))</f>
        <v>#N/A</v>
      </c>
      <c r="H38" s="55" t="e">
        <f>IF(A38="",IF(A37="","",SUM($H$13:H37)),ROUND($E$4*I37,0))</f>
        <v>#N/A</v>
      </c>
      <c r="I38" s="55" t="e">
        <f t="shared" si="4"/>
        <v>#N/A</v>
      </c>
      <c r="J38" s="15"/>
      <c r="K38" s="55" t="e">
        <f>IF(AND(A38&gt;0,A38&lt;&gt;"",D38&gt;0), ROUND( ((D38/((1+($D$4/VLOOKUP($D$6,AMORT!$A$2:$B$11,2,0)))^A38))),0),0)</f>
        <v>#N/A</v>
      </c>
      <c r="N38" s="61" t="e">
        <f t="shared" si="7"/>
        <v>#N/A</v>
      </c>
      <c r="O38" s="62" t="e">
        <f>IF(N38="","",IF(OR($Q$6="Diaria",$Q$6="Semanal",$Q$6="Decadal",$Q$6="Quincenal"),O37+VLOOKUP($Q$6,AMORT!$A$2:$D$11,4,0),IF(DAY($O$13)=DAY(EOMONTH($O$13,0)),EOMONTH(O37,VLOOKUP($Q$6,AMORT!$A$2:$C$11,3,0)),EDATE($O$13,VLOOKUP($Q$6,AMORT!$A$2:$C$11,3,0)*N38))))</f>
        <v>#N/A</v>
      </c>
      <c r="P38" s="55" t="e">
        <f>IF(N38="",IF(N37="","",SUM(P$13:P37)),T38+U38)</f>
        <v>#N/A</v>
      </c>
      <c r="Q38" s="44"/>
      <c r="R38" s="55" t="e">
        <f>IF(N38="",IF(N37="","",SUM($R$13:R37)),ROUND(((V37*$Q$8)/30)*VLOOKUP($Q$6,AMORT!$A$2:$D$11,4,0),0))</f>
        <v>#N/A</v>
      </c>
      <c r="S38" s="55" t="e">
        <f>IF(N38="",IF(N37="","",SUM($S$13:S37)),IF(N38&lt;=MAX($V$6:$V$7),0,P38+R38))</f>
        <v>#N/A</v>
      </c>
      <c r="T38" s="55" t="e">
        <f>IF(N38="",IF(N37="","",SUM($T$13:T37)),IF(N38=$R$5,V37,IF($V$8="Cuota fija",IF(N38&lt;=MAX($V$6:$V$7),0,$Q$7+Q38-U38),IF($V$8="Capital Constante",IF(N38&lt;=MAX($V$6:$V$7),0,$Q$3/(($P$5/VLOOKUP($Q$6,AMORT!$A$2:$C$11,3,0))-MAX($V$6:$V$7))   ),P38-U38-R38)       )))</f>
        <v>#N/A</v>
      </c>
      <c r="U38" s="55" t="e">
        <f>IF(N38="",IF(N37="","",SUM($U$13:U37)),ROUND($R$4*V37,0))</f>
        <v>#N/A</v>
      </c>
      <c r="V38" s="55" t="e">
        <f t="shared" si="5"/>
        <v>#N/A</v>
      </c>
      <c r="W38" s="15"/>
      <c r="X38" s="55" t="e">
        <f>IF(AND(N38&gt;0,N38&lt;&gt;"",Q38&gt;0), ROUND( ((Q38/((1+($Q$4/VLOOKUP($Q$6,AMORT!$A$2:$B$11,2,0)))^N38))),0),0)</f>
        <v>#N/A</v>
      </c>
      <c r="AA38" s="61" t="e">
        <f t="shared" si="8"/>
        <v>#N/A</v>
      </c>
      <c r="AB38" s="62" t="e">
        <f>IF(AA38="","",IF(OR($AD$6="Diaria",$AD$6="Semanal",$AD$6="Decadal",$AD$6="Quincenal"),AB37+VLOOKUP($AD$6,AMORT!$A$2:$D$11,4,0),IF(DAY($B$13)=DAY(EOMONTH($B$13,0)),EOMONTH(AB37,VLOOKUP($AD$6,AMORT!$A$2:$C$11,3,0)),EDATE($B$13,VLOOKUP($AD$6,AMORT!$A$2:$C$11,3,0)*AA38))))</f>
        <v>#N/A</v>
      </c>
      <c r="AC38" s="55" t="e">
        <f>IF(AA38="",IF(AA37="","",SUM(AC$13:AC37)),AG38+AH38)</f>
        <v>#N/A</v>
      </c>
      <c r="AD38" s="44"/>
      <c r="AE38" s="55" t="e">
        <f>IF(AA38="",IF(AA37="","",SUM($AE$13:AE37)),ROUND(((AI37*$AD$8)/30)*VLOOKUP($AD$6,AMORT!$A$2:$D$11,4,0),0))</f>
        <v>#N/A</v>
      </c>
      <c r="AF38" s="55" t="e">
        <f>IF(AA38="",IF(AA37="","",SUM($AF$13:AF37)),IF(AA38&lt;=MAX($AI$6:$AI$7),0,AC38+AE38))</f>
        <v>#N/A</v>
      </c>
      <c r="AG38" s="55" t="e">
        <f>IF(AA38="",IF(AA37="","",SUM($AG$13:AG37)),IF(AA38=$AE$5,AI37,IF($AI$8="Cuota fija",IF(AA38&lt;=MAX($AI$6:$AI$7),0,$AD$7+AD38-AH38),IF($AI$8="Capital Constante",IF(AA38&lt;=MAX($AI$6:$AI$7),0,$AD$3/(($AC$5/VLOOKUP($AD$6,AMORT!$A$2:$C$11,3,0))-MAX($AI$6:$AI$7))   ),AC38-AH38-AE38)       )))</f>
        <v>#N/A</v>
      </c>
      <c r="AH38" s="55" t="e">
        <f>IF(AA38="",IF(AA37="","",SUM($AH$13:AH37)),ROUND($AE$4*AI37,0))</f>
        <v>#N/A</v>
      </c>
      <c r="AI38" s="55" t="e">
        <f t="shared" si="6"/>
        <v>#N/A</v>
      </c>
      <c r="AJ38" s="15"/>
      <c r="AK38" s="55" t="e">
        <f>IF(AND(AA38&gt;0,AA38&lt;&gt;"",AD38&gt;0), ROUND( ((AD38/((1+($AD$4/VLOOKUP($AD$6,AMORT!$A$2:$B$11,2,0)))^AA38))),0),0)</f>
        <v>#N/A</v>
      </c>
    </row>
    <row r="39" spans="1:37" x14ac:dyDescent="0.2">
      <c r="A39" s="61" t="e">
        <f t="shared" si="3"/>
        <v>#N/A</v>
      </c>
      <c r="B39" s="62" t="e">
        <f>IF(A39="","",IF(OR($D$6="Diaria",$D$6="Semanal",$D$6="Decadal",$D$6="Quincenal"),B38+VLOOKUP($D$6,AMORT!$A$2:$D$11,4,0),IF(DAY($B$13)=DAY(EOMONTH($B$13,0)),EOMONTH(B38,VLOOKUP($D$6,AMORT!$A$2:$C$11,3,0)),EDATE($B$13,VLOOKUP($D$6,AMORT!$A$2:$C$11,3,0)*A39))))</f>
        <v>#N/A</v>
      </c>
      <c r="C39" s="55" t="e">
        <f>IF(A39="",IF(A38="","",SUM(C$13:C38)),G39+H39)</f>
        <v>#N/A</v>
      </c>
      <c r="D39" s="44"/>
      <c r="E39" s="55" t="e">
        <f>IF(A39="",IF(A38="","",SUM($E$13:E38)),ROUND(((I38*$D$8)/30)*VLOOKUP($D$6,AMORT!$A$2:$D$11,4,0),0))</f>
        <v>#N/A</v>
      </c>
      <c r="F39" s="55" t="e">
        <f>IF(A39="",IF(A38="","",SUM($F$13:F38)),IF(A39&lt;=MAX($I$6:$I$7),0,C39+E39))</f>
        <v>#N/A</v>
      </c>
      <c r="G39" s="55" t="e">
        <f>IF(A39="",IF(A38="","",SUM($G$13:G38)),IF(A39=$E$5,I38,IF($I$8="Cuota fija",IF(A39&lt;=MAX($I$6:$I$7),0,$D$7+D39-H39),IF($I$8="Capital Constante",IF(A39&lt;=MAX($I$6:$I$7),0,$D$3/(($C$5/VLOOKUP($D$6,AMORT!$A$2:$C$11,3,0))-MAX($I$6:$I$7))   ),C39-H39-E39)       )))</f>
        <v>#N/A</v>
      </c>
      <c r="H39" s="55" t="e">
        <f>IF(A39="",IF(A38="","",SUM($H$13:H38)),ROUND($E$4*I38,0))</f>
        <v>#N/A</v>
      </c>
      <c r="I39" s="55" t="e">
        <f t="shared" si="4"/>
        <v>#N/A</v>
      </c>
      <c r="J39" s="15"/>
      <c r="K39" s="55" t="e">
        <f>IF(AND(A39&gt;0,A39&lt;&gt;"",D39&gt;0), ROUND( ((D39/((1+($D$4/VLOOKUP($D$6,AMORT!$A$2:$B$11,2,0)))^A39))),0),0)</f>
        <v>#N/A</v>
      </c>
      <c r="N39" s="61" t="e">
        <f t="shared" si="7"/>
        <v>#N/A</v>
      </c>
      <c r="O39" s="62" t="e">
        <f>IF(N39="","",IF(OR($Q$6="Diaria",$Q$6="Semanal",$Q$6="Decadal",$Q$6="Quincenal"),O38+VLOOKUP($Q$6,AMORT!$A$2:$D$11,4,0),IF(DAY($O$13)=DAY(EOMONTH($O$13,0)),EOMONTH(O38,VLOOKUP($Q$6,AMORT!$A$2:$C$11,3,0)),EDATE($O$13,VLOOKUP($Q$6,AMORT!$A$2:$C$11,3,0)*N39))))</f>
        <v>#N/A</v>
      </c>
      <c r="P39" s="55" t="e">
        <f>IF(N39="",IF(N38="","",SUM(P$13:P38)),T39+U39)</f>
        <v>#N/A</v>
      </c>
      <c r="Q39" s="44"/>
      <c r="R39" s="55" t="e">
        <f>IF(N39="",IF(N38="","",SUM($R$13:R38)),ROUND(((V38*$Q$8)/30)*VLOOKUP($Q$6,AMORT!$A$2:$D$11,4,0),0))</f>
        <v>#N/A</v>
      </c>
      <c r="S39" s="55" t="e">
        <f>IF(N39="",IF(N38="","",SUM($S$13:S38)),IF(N39&lt;=MAX($V$6:$V$7),0,P39+R39))</f>
        <v>#N/A</v>
      </c>
      <c r="T39" s="55" t="e">
        <f>IF(N39="",IF(N38="","",SUM($T$13:T38)),IF(N39=$R$5,V38,IF($V$8="Cuota fija",IF(N39&lt;=MAX($V$6:$V$7),0,$Q$7+Q39-U39),IF($V$8="Capital Constante",IF(N39&lt;=MAX($V$6:$V$7),0,$Q$3/(($P$5/VLOOKUP($Q$6,AMORT!$A$2:$C$11,3,0))-MAX($V$6:$V$7))   ),P39-U39-R39)       )))</f>
        <v>#N/A</v>
      </c>
      <c r="U39" s="55" t="e">
        <f>IF(N39="",IF(N38="","",SUM($U$13:U38)),ROUND($R$4*V38,0))</f>
        <v>#N/A</v>
      </c>
      <c r="V39" s="55" t="e">
        <f t="shared" si="5"/>
        <v>#N/A</v>
      </c>
      <c r="W39" s="15"/>
      <c r="X39" s="55" t="e">
        <f>IF(AND(N39&gt;0,N39&lt;&gt;"",Q39&gt;0), ROUND( ((Q39/((1+($Q$4/VLOOKUP($Q$6,AMORT!$A$2:$B$11,2,0)))^N39))),0),0)</f>
        <v>#N/A</v>
      </c>
      <c r="AA39" s="61" t="e">
        <f t="shared" si="8"/>
        <v>#N/A</v>
      </c>
      <c r="AB39" s="62" t="e">
        <f>IF(AA39="","",IF(OR($AD$6="Diaria",$AD$6="Semanal",$AD$6="Decadal",$AD$6="Quincenal"),AB38+VLOOKUP($AD$6,AMORT!$A$2:$D$11,4,0),IF(DAY($B$13)=DAY(EOMONTH($B$13,0)),EOMONTH(AB38,VLOOKUP($AD$6,AMORT!$A$2:$C$11,3,0)),EDATE($B$13,VLOOKUP($AD$6,AMORT!$A$2:$C$11,3,0)*AA39))))</f>
        <v>#N/A</v>
      </c>
      <c r="AC39" s="55" t="e">
        <f>IF(AA39="",IF(AA38="","",SUM(AC$13:AC38)),AG39+AH39)</f>
        <v>#N/A</v>
      </c>
      <c r="AD39" s="44"/>
      <c r="AE39" s="55" t="e">
        <f>IF(AA39="",IF(AA38="","",SUM($AE$13:AE38)),ROUND(((AI38*$AD$8)/30)*VLOOKUP($AD$6,AMORT!$A$2:$D$11,4,0),0))</f>
        <v>#N/A</v>
      </c>
      <c r="AF39" s="55" t="e">
        <f>IF(AA39="",IF(AA38="","",SUM($AF$13:AF38)),IF(AA39&lt;=MAX($AI$6:$AI$7),0,AC39+AE39))</f>
        <v>#N/A</v>
      </c>
      <c r="AG39" s="55" t="e">
        <f>IF(AA39="",IF(AA38="","",SUM($AG$13:AG38)),IF(AA39=$AE$5,AI38,IF($AI$8="Cuota fija",IF(AA39&lt;=MAX($AI$6:$AI$7),0,$AD$7+AD39-AH39),IF($AI$8="Capital Constante",IF(AA39&lt;=MAX($AI$6:$AI$7),0,$AD$3/(($AC$5/VLOOKUP($AD$6,AMORT!$A$2:$C$11,3,0))-MAX($AI$6:$AI$7))   ),AC39-AH39-AE39)       )))</f>
        <v>#N/A</v>
      </c>
      <c r="AH39" s="55" t="e">
        <f>IF(AA39="",IF(AA38="","",SUM($AH$13:AH38)),ROUND($AE$4*AI38,0))</f>
        <v>#N/A</v>
      </c>
      <c r="AI39" s="55" t="e">
        <f t="shared" si="6"/>
        <v>#N/A</v>
      </c>
      <c r="AJ39" s="15"/>
      <c r="AK39" s="55" t="e">
        <f>IF(AND(AA39&gt;0,AA39&lt;&gt;"",AD39&gt;0), ROUND( ((AD39/((1+($AD$4/VLOOKUP($AD$6,AMORT!$A$2:$B$11,2,0)))^AA39))),0),0)</f>
        <v>#N/A</v>
      </c>
    </row>
    <row r="40" spans="1:37" x14ac:dyDescent="0.2">
      <c r="A40" s="61" t="e">
        <f t="shared" si="3"/>
        <v>#N/A</v>
      </c>
      <c r="B40" s="62" t="e">
        <f>IF(A40="","",IF(OR($D$6="Diaria",$D$6="Semanal",$D$6="Decadal",$D$6="Quincenal"),B39+VLOOKUP($D$6,AMORT!$A$2:$D$11,4,0),IF(DAY($B$13)=DAY(EOMONTH($B$13,0)),EOMONTH(B39,VLOOKUP($D$6,AMORT!$A$2:$C$11,3,0)),EDATE($B$13,VLOOKUP($D$6,AMORT!$A$2:$C$11,3,0)*A40))))</f>
        <v>#N/A</v>
      </c>
      <c r="C40" s="55" t="e">
        <f>IF(A40="",IF(A39="","",SUM(C$13:C39)),G40+H40)</f>
        <v>#N/A</v>
      </c>
      <c r="D40" s="44"/>
      <c r="E40" s="55" t="e">
        <f>IF(A40="",IF(A39="","",SUM($E$13:E39)),ROUND(((I39*$D$8)/30)*VLOOKUP($D$6,AMORT!$A$2:$D$11,4,0),0))</f>
        <v>#N/A</v>
      </c>
      <c r="F40" s="55" t="e">
        <f>IF(A40="",IF(A39="","",SUM($F$13:F39)),IF(A40&lt;=MAX($I$6:$I$7),0,C40+E40))</f>
        <v>#N/A</v>
      </c>
      <c r="G40" s="55" t="e">
        <f>IF(A40="",IF(A39="","",SUM($G$13:G39)),IF(A40=$E$5,I39,IF($I$8="Cuota fija",IF(A40&lt;=MAX($I$6:$I$7),0,$D$7+D40-H40),IF($I$8="Capital Constante",IF(A40&lt;=MAX($I$6:$I$7),0,$D$3/(($C$5/VLOOKUP($D$6,AMORT!$A$2:$C$11,3,0))-MAX($I$6:$I$7))   ),C40-H40-E40)       )))</f>
        <v>#N/A</v>
      </c>
      <c r="H40" s="55" t="e">
        <f>IF(A40="",IF(A39="","",SUM($H$13:H39)),ROUND($E$4*I39,0))</f>
        <v>#N/A</v>
      </c>
      <c r="I40" s="55" t="e">
        <f t="shared" si="4"/>
        <v>#N/A</v>
      </c>
      <c r="J40" s="15"/>
      <c r="K40" s="55" t="e">
        <f>IF(AND(A40&gt;0,A40&lt;&gt;"",D40&gt;0), ROUND( ((D40/((1+($D$4/VLOOKUP($D$6,AMORT!$A$2:$B$11,2,0)))^A40))),0),0)</f>
        <v>#N/A</v>
      </c>
      <c r="N40" s="61" t="e">
        <f t="shared" si="7"/>
        <v>#N/A</v>
      </c>
      <c r="O40" s="62" t="e">
        <f>IF(N40="","",IF(OR($Q$6="Diaria",$Q$6="Semanal",$Q$6="Decadal",$Q$6="Quincenal"),O39+VLOOKUP($Q$6,AMORT!$A$2:$D$11,4,0),IF(DAY($O$13)=DAY(EOMONTH($O$13,0)),EOMONTH(O39,VLOOKUP($Q$6,AMORT!$A$2:$C$11,3,0)),EDATE($O$13,VLOOKUP($Q$6,AMORT!$A$2:$C$11,3,0)*N40))))</f>
        <v>#N/A</v>
      </c>
      <c r="P40" s="55" t="e">
        <f>IF(N40="",IF(N39="","",SUM(P$13:P39)),T40+U40)</f>
        <v>#N/A</v>
      </c>
      <c r="Q40" s="44"/>
      <c r="R40" s="55" t="e">
        <f>IF(N40="",IF(N39="","",SUM($R$13:R39)),ROUND(((V39*$Q$8)/30)*VLOOKUP($Q$6,AMORT!$A$2:$D$11,4,0),0))</f>
        <v>#N/A</v>
      </c>
      <c r="S40" s="55" t="e">
        <f>IF(N40="",IF(N39="","",SUM($S$13:S39)),IF(N40&lt;=MAX($V$6:$V$7),0,P40+R40))</f>
        <v>#N/A</v>
      </c>
      <c r="T40" s="55" t="e">
        <f>IF(N40="",IF(N39="","",SUM($T$13:T39)),IF(N40=$R$5,V39,IF($V$8="Cuota fija",IF(N40&lt;=MAX($V$6:$V$7),0,$Q$7+Q40-U40),IF($V$8="Capital Constante",IF(N40&lt;=MAX($V$6:$V$7),0,$Q$3/(($P$5/VLOOKUP($Q$6,AMORT!$A$2:$C$11,3,0))-MAX($V$6:$V$7))   ),P40-U40-R40)       )))</f>
        <v>#N/A</v>
      </c>
      <c r="U40" s="55" t="e">
        <f>IF(N40="",IF(N39="","",SUM($U$13:U39)),ROUND($R$4*V39,0))</f>
        <v>#N/A</v>
      </c>
      <c r="V40" s="55" t="e">
        <f t="shared" si="5"/>
        <v>#N/A</v>
      </c>
      <c r="W40" s="15"/>
      <c r="X40" s="55" t="e">
        <f>IF(AND(N40&gt;0,N40&lt;&gt;"",Q40&gt;0), ROUND( ((Q40/((1+($Q$4/VLOOKUP($Q$6,AMORT!$A$2:$B$11,2,0)))^N40))),0),0)</f>
        <v>#N/A</v>
      </c>
      <c r="AA40" s="61" t="e">
        <f t="shared" si="8"/>
        <v>#N/A</v>
      </c>
      <c r="AB40" s="62" t="e">
        <f>IF(AA40="","",IF(OR($AD$6="Diaria",$AD$6="Semanal",$AD$6="Decadal",$AD$6="Quincenal"),AB39+VLOOKUP($AD$6,AMORT!$A$2:$D$11,4,0),IF(DAY($B$13)=DAY(EOMONTH($B$13,0)),EOMONTH(AB39,VLOOKUP($AD$6,AMORT!$A$2:$C$11,3,0)),EDATE($B$13,VLOOKUP($AD$6,AMORT!$A$2:$C$11,3,0)*AA40))))</f>
        <v>#N/A</v>
      </c>
      <c r="AC40" s="55" t="e">
        <f>IF(AA40="",IF(AA39="","",SUM(AC$13:AC39)),AG40+AH40)</f>
        <v>#N/A</v>
      </c>
      <c r="AD40" s="44"/>
      <c r="AE40" s="55" t="e">
        <f>IF(AA40="",IF(AA39="","",SUM($AE$13:AE39)),ROUND(((AI39*$AD$8)/30)*VLOOKUP($AD$6,AMORT!$A$2:$D$11,4,0),0))</f>
        <v>#N/A</v>
      </c>
      <c r="AF40" s="55" t="e">
        <f>IF(AA40="",IF(AA39="","",SUM($AF$13:AF39)),IF(AA40&lt;=MAX($AI$6:$AI$7),0,AC40+AE40))</f>
        <v>#N/A</v>
      </c>
      <c r="AG40" s="55" t="e">
        <f>IF(AA40="",IF(AA39="","",SUM($AG$13:AG39)),IF(AA40=$AE$5,AI39,IF($AI$8="Cuota fija",IF(AA40&lt;=MAX($AI$6:$AI$7),0,$AD$7+AD40-AH40),IF($AI$8="Capital Constante",IF(AA40&lt;=MAX($AI$6:$AI$7),0,$AD$3/(($AC$5/VLOOKUP($AD$6,AMORT!$A$2:$C$11,3,0))-MAX($AI$6:$AI$7))   ),AC40-AH40-AE40)       )))</f>
        <v>#N/A</v>
      </c>
      <c r="AH40" s="55" t="e">
        <f>IF(AA40="",IF(AA39="","",SUM($AH$13:AH39)),ROUND($AE$4*AI39,0))</f>
        <v>#N/A</v>
      </c>
      <c r="AI40" s="55" t="e">
        <f t="shared" si="6"/>
        <v>#N/A</v>
      </c>
      <c r="AJ40" s="15"/>
      <c r="AK40" s="55" t="e">
        <f>IF(AND(AA40&gt;0,AA40&lt;&gt;"",AD40&gt;0), ROUND( ((AD40/((1+($AD$4/VLOOKUP($AD$6,AMORT!$A$2:$B$11,2,0)))^AA40))),0),0)</f>
        <v>#N/A</v>
      </c>
    </row>
    <row r="41" spans="1:37" x14ac:dyDescent="0.2">
      <c r="A41" s="61" t="e">
        <f t="shared" si="3"/>
        <v>#N/A</v>
      </c>
      <c r="B41" s="62" t="e">
        <f>IF(A41="","",IF(OR($D$6="Diaria",$D$6="Semanal",$D$6="Decadal",$D$6="Quincenal"),B40+VLOOKUP($D$6,AMORT!$A$2:$D$11,4,0),IF(DAY($B$13)=DAY(EOMONTH($B$13,0)),EOMONTH(B40,VLOOKUP($D$6,AMORT!$A$2:$C$11,3,0)),EDATE($B$13,VLOOKUP($D$6,AMORT!$A$2:$C$11,3,0)*A41))))</f>
        <v>#N/A</v>
      </c>
      <c r="C41" s="55" t="e">
        <f>IF(A41="",IF(A40="","",SUM(C$13:C40)),G41+H41)</f>
        <v>#N/A</v>
      </c>
      <c r="D41" s="44"/>
      <c r="E41" s="55" t="e">
        <f>IF(A41="",IF(A40="","",SUM($E$13:E40)),ROUND(((I40*$D$8)/30)*VLOOKUP($D$6,AMORT!$A$2:$D$11,4,0),0))</f>
        <v>#N/A</v>
      </c>
      <c r="F41" s="55" t="e">
        <f>IF(A41="",IF(A40="","",SUM($F$13:F40)),IF(A41&lt;=MAX($I$6:$I$7),0,C41+E41))</f>
        <v>#N/A</v>
      </c>
      <c r="G41" s="55" t="e">
        <f>IF(A41="",IF(A40="","",SUM($G$13:G40)),IF(A41=$E$5,I40,IF($I$8="Cuota fija",IF(A41&lt;=MAX($I$6:$I$7),0,$D$7+D41-H41),IF($I$8="Capital Constante",IF(A41&lt;=MAX($I$6:$I$7),0,$D$3/(($C$5/VLOOKUP($D$6,AMORT!$A$2:$C$11,3,0))-MAX($I$6:$I$7))   ),C41-H41-E41)       )))</f>
        <v>#N/A</v>
      </c>
      <c r="H41" s="55" t="e">
        <f>IF(A41="",IF(A40="","",SUM($H$13:H40)),ROUND($E$4*I40,0))</f>
        <v>#N/A</v>
      </c>
      <c r="I41" s="55" t="e">
        <f t="shared" si="4"/>
        <v>#N/A</v>
      </c>
      <c r="J41" s="15"/>
      <c r="K41" s="55" t="e">
        <f>IF(AND(A41&gt;0,A41&lt;&gt;"",D41&gt;0), ROUND( ((D41/((1+($D$4/VLOOKUP($D$6,AMORT!$A$2:$B$11,2,0)))^A41))),0),0)</f>
        <v>#N/A</v>
      </c>
      <c r="N41" s="61" t="e">
        <f t="shared" si="7"/>
        <v>#N/A</v>
      </c>
      <c r="O41" s="62" t="e">
        <f>IF(N41="","",IF(OR($Q$6="Diaria",$Q$6="Semanal",$Q$6="Decadal",$Q$6="Quincenal"),O40+VLOOKUP($Q$6,AMORT!$A$2:$D$11,4,0),IF(DAY($O$13)=DAY(EOMONTH($O$13,0)),EOMONTH(O40,VLOOKUP($Q$6,AMORT!$A$2:$C$11,3,0)),EDATE($O$13,VLOOKUP($Q$6,AMORT!$A$2:$C$11,3,0)*N41))))</f>
        <v>#N/A</v>
      </c>
      <c r="P41" s="55" t="e">
        <f>IF(N41="",IF(N40="","",SUM(P$13:P40)),T41+U41)</f>
        <v>#N/A</v>
      </c>
      <c r="Q41" s="44"/>
      <c r="R41" s="55" t="e">
        <f>IF(N41="",IF(N40="","",SUM($R$13:R40)),ROUND(((V40*$Q$8)/30)*VLOOKUP($Q$6,AMORT!$A$2:$D$11,4,0),0))</f>
        <v>#N/A</v>
      </c>
      <c r="S41" s="55" t="e">
        <f>IF(N41="",IF(N40="","",SUM($S$13:S40)),IF(N41&lt;=MAX($V$6:$V$7),0,P41+R41))</f>
        <v>#N/A</v>
      </c>
      <c r="T41" s="55" t="e">
        <f>IF(N41="",IF(N40="","",SUM($T$13:T40)),IF(N41=$R$5,V40,IF($V$8="Cuota fija",IF(N41&lt;=MAX($V$6:$V$7),0,$Q$7+Q41-U41),IF($V$8="Capital Constante",IF(N41&lt;=MAX($V$6:$V$7),0,$Q$3/(($P$5/VLOOKUP($Q$6,AMORT!$A$2:$C$11,3,0))-MAX($V$6:$V$7))   ),P41-U41-R41)       )))</f>
        <v>#N/A</v>
      </c>
      <c r="U41" s="55" t="e">
        <f>IF(N41="",IF(N40="","",SUM($U$13:U40)),ROUND($R$4*V40,0))</f>
        <v>#N/A</v>
      </c>
      <c r="V41" s="55" t="e">
        <f t="shared" si="5"/>
        <v>#N/A</v>
      </c>
      <c r="W41" s="15"/>
      <c r="X41" s="55" t="e">
        <f>IF(AND(N41&gt;0,N41&lt;&gt;"",Q41&gt;0), ROUND( ((Q41/((1+($Q$4/VLOOKUP($Q$6,AMORT!$A$2:$B$11,2,0)))^N41))),0),0)</f>
        <v>#N/A</v>
      </c>
      <c r="AA41" s="61" t="e">
        <f t="shared" si="8"/>
        <v>#N/A</v>
      </c>
      <c r="AB41" s="62" t="e">
        <f>IF(AA41="","",IF(OR($AD$6="Diaria",$AD$6="Semanal",$AD$6="Decadal",$AD$6="Quincenal"),AB40+VLOOKUP($AD$6,AMORT!$A$2:$D$11,4,0),IF(DAY($B$13)=DAY(EOMONTH($B$13,0)),EOMONTH(AB40,VLOOKUP($AD$6,AMORT!$A$2:$C$11,3,0)),EDATE($B$13,VLOOKUP($AD$6,AMORT!$A$2:$C$11,3,0)*AA41))))</f>
        <v>#N/A</v>
      </c>
      <c r="AC41" s="55" t="e">
        <f>IF(AA41="",IF(AA40="","",SUM(AC$13:AC40)),AG41+AH41)</f>
        <v>#N/A</v>
      </c>
      <c r="AD41" s="44"/>
      <c r="AE41" s="55" t="e">
        <f>IF(AA41="",IF(AA40="","",SUM($AE$13:AE40)),ROUND(((AI40*$AD$8)/30)*VLOOKUP($AD$6,AMORT!$A$2:$D$11,4,0),0))</f>
        <v>#N/A</v>
      </c>
      <c r="AF41" s="55" t="e">
        <f>IF(AA41="",IF(AA40="","",SUM($AF$13:AF40)),IF(AA41&lt;=MAX($AI$6:$AI$7),0,AC41+AE41))</f>
        <v>#N/A</v>
      </c>
      <c r="AG41" s="55" t="e">
        <f>IF(AA41="",IF(AA40="","",SUM($AG$13:AG40)),IF(AA41=$AE$5,AI40,IF($AI$8="Cuota fija",IF(AA41&lt;=MAX($AI$6:$AI$7),0,$AD$7+AD41-AH41),IF($AI$8="Capital Constante",IF(AA41&lt;=MAX($AI$6:$AI$7),0,$AD$3/(($AC$5/VLOOKUP($AD$6,AMORT!$A$2:$C$11,3,0))-MAX($AI$6:$AI$7))   ),AC41-AH41-AE41)       )))</f>
        <v>#N/A</v>
      </c>
      <c r="AH41" s="55" t="e">
        <f>IF(AA41="",IF(AA40="","",SUM($AH$13:AH40)),ROUND($AE$4*AI40,0))</f>
        <v>#N/A</v>
      </c>
      <c r="AI41" s="55" t="e">
        <f t="shared" si="6"/>
        <v>#N/A</v>
      </c>
      <c r="AJ41" s="15"/>
      <c r="AK41" s="55" t="e">
        <f>IF(AND(AA41&gt;0,AA41&lt;&gt;"",AD41&gt;0), ROUND( ((AD41/((1+($AD$4/VLOOKUP($AD$6,AMORT!$A$2:$B$11,2,0)))^AA41))),0),0)</f>
        <v>#N/A</v>
      </c>
    </row>
    <row r="42" spans="1:37" x14ac:dyDescent="0.2">
      <c r="A42" s="61" t="e">
        <f t="shared" si="3"/>
        <v>#N/A</v>
      </c>
      <c r="B42" s="62" t="e">
        <f>IF(A42="","",IF(OR($D$6="Diaria",$D$6="Semanal",$D$6="Decadal",$D$6="Quincenal"),B41+VLOOKUP($D$6,AMORT!$A$2:$D$11,4,0),IF(DAY($B$13)=DAY(EOMONTH($B$13,0)),EOMONTH(B41,VLOOKUP($D$6,AMORT!$A$2:$C$11,3,0)),EDATE($B$13,VLOOKUP($D$6,AMORT!$A$2:$C$11,3,0)*A42))))</f>
        <v>#N/A</v>
      </c>
      <c r="C42" s="55" t="e">
        <f>IF(A42="",IF(A41="","",SUM(C$13:C41)),G42+H42)</f>
        <v>#N/A</v>
      </c>
      <c r="D42" s="44"/>
      <c r="E42" s="55" t="e">
        <f>IF(A42="",IF(A41="","",SUM($E$13:E41)),ROUND(((I41*$D$8)/30)*VLOOKUP($D$6,AMORT!$A$2:$D$11,4,0),0))</f>
        <v>#N/A</v>
      </c>
      <c r="F42" s="55" t="e">
        <f>IF(A42="",IF(A41="","",SUM($F$13:F41)),IF(A42&lt;=MAX($I$6:$I$7),0,C42+E42))</f>
        <v>#N/A</v>
      </c>
      <c r="G42" s="55" t="e">
        <f>IF(A42="",IF(A41="","",SUM($G$13:G41)),IF(A42=$E$5,I41,IF($I$8="Cuota fija",IF(A42&lt;=MAX($I$6:$I$7),0,$D$7+D42-H42),IF($I$8="Capital Constante",IF(A42&lt;=MAX($I$6:$I$7),0,$D$3/(($C$5/VLOOKUP($D$6,AMORT!$A$2:$C$11,3,0))-MAX($I$6:$I$7))   ),C42-H42-E42)       )))</f>
        <v>#N/A</v>
      </c>
      <c r="H42" s="55" t="e">
        <f>IF(A42="",IF(A41="","",SUM($H$13:H41)),ROUND($E$4*I41,0))</f>
        <v>#N/A</v>
      </c>
      <c r="I42" s="55" t="e">
        <f t="shared" si="4"/>
        <v>#N/A</v>
      </c>
      <c r="J42" s="15"/>
      <c r="K42" s="55" t="e">
        <f>IF(AND(A42&gt;0,A42&lt;&gt;"",D42&gt;0), ROUND( ((D42/((1+($D$4/VLOOKUP($D$6,AMORT!$A$2:$B$11,2,0)))^A42))),0),0)</f>
        <v>#N/A</v>
      </c>
      <c r="N42" s="61" t="e">
        <f t="shared" si="7"/>
        <v>#N/A</v>
      </c>
      <c r="O42" s="62" t="e">
        <f>IF(N42="","",IF(OR($Q$6="Diaria",$Q$6="Semanal",$Q$6="Decadal",$Q$6="Quincenal"),O41+VLOOKUP($Q$6,AMORT!$A$2:$D$11,4,0),IF(DAY($O$13)=DAY(EOMONTH($O$13,0)),EOMONTH(O41,VLOOKUP($Q$6,AMORT!$A$2:$C$11,3,0)),EDATE($O$13,VLOOKUP($Q$6,AMORT!$A$2:$C$11,3,0)*N42))))</f>
        <v>#N/A</v>
      </c>
      <c r="P42" s="55" t="e">
        <f>IF(N42="",IF(N41="","",SUM(P$13:P41)),T42+U42)</f>
        <v>#N/A</v>
      </c>
      <c r="Q42" s="44"/>
      <c r="R42" s="55" t="e">
        <f>IF(N42="",IF(N41="","",SUM($R$13:R41)),ROUND(((V41*$Q$8)/30)*VLOOKUP($Q$6,AMORT!$A$2:$D$11,4,0),0))</f>
        <v>#N/A</v>
      </c>
      <c r="S42" s="55" t="e">
        <f>IF(N42="",IF(N41="","",SUM($S$13:S41)),IF(N42&lt;=MAX($V$6:$V$7),0,P42+R42))</f>
        <v>#N/A</v>
      </c>
      <c r="T42" s="55" t="e">
        <f>IF(N42="",IF(N41="","",SUM($T$13:T41)),IF(N42=$R$5,V41,IF($V$8="Cuota fija",IF(N42&lt;=MAX($V$6:$V$7),0,$Q$7+Q42-U42),IF($V$8="Capital Constante",IF(N42&lt;=MAX($V$6:$V$7),0,$Q$3/(($P$5/VLOOKUP($Q$6,AMORT!$A$2:$C$11,3,0))-MAX($V$6:$V$7))   ),P42-U42-R42)       )))</f>
        <v>#N/A</v>
      </c>
      <c r="U42" s="55" t="e">
        <f>IF(N42="",IF(N41="","",SUM($U$13:U41)),ROUND($R$4*V41,0))</f>
        <v>#N/A</v>
      </c>
      <c r="V42" s="55" t="e">
        <f t="shared" si="5"/>
        <v>#N/A</v>
      </c>
      <c r="W42" s="15"/>
      <c r="X42" s="55" t="e">
        <f>IF(AND(N42&gt;0,N42&lt;&gt;"",Q42&gt;0), ROUND( ((Q42/((1+($Q$4/VLOOKUP($Q$6,AMORT!$A$2:$B$11,2,0)))^N42))),0),0)</f>
        <v>#N/A</v>
      </c>
      <c r="AA42" s="61" t="e">
        <f t="shared" si="8"/>
        <v>#N/A</v>
      </c>
      <c r="AB42" s="62" t="e">
        <f>IF(AA42="","",IF(OR($AD$6="Diaria",$AD$6="Semanal",$AD$6="Decadal",$AD$6="Quincenal"),AB41+VLOOKUP($AD$6,AMORT!$A$2:$D$11,4,0),IF(DAY($B$13)=DAY(EOMONTH($B$13,0)),EOMONTH(AB41,VLOOKUP($AD$6,AMORT!$A$2:$C$11,3,0)),EDATE($B$13,VLOOKUP($AD$6,AMORT!$A$2:$C$11,3,0)*AA42))))</f>
        <v>#N/A</v>
      </c>
      <c r="AC42" s="55" t="e">
        <f>IF(AA42="",IF(AA41="","",SUM(AC$13:AC41)),AG42+AH42)</f>
        <v>#N/A</v>
      </c>
      <c r="AD42" s="44"/>
      <c r="AE42" s="55" t="e">
        <f>IF(AA42="",IF(AA41="","",SUM($AE$13:AE41)),ROUND(((AI41*$AD$8)/30)*VLOOKUP($AD$6,AMORT!$A$2:$D$11,4,0),0))</f>
        <v>#N/A</v>
      </c>
      <c r="AF42" s="55" t="e">
        <f>IF(AA42="",IF(AA41="","",SUM($AF$13:AF41)),IF(AA42&lt;=MAX($AI$6:$AI$7),0,AC42+AE42))</f>
        <v>#N/A</v>
      </c>
      <c r="AG42" s="55" t="e">
        <f>IF(AA42="",IF(AA41="","",SUM($AG$13:AG41)),IF(AA42=$AE$5,AI41,IF($AI$8="Cuota fija",IF(AA42&lt;=MAX($AI$6:$AI$7),0,$AD$7+AD42-AH42),IF($AI$8="Capital Constante",IF(AA42&lt;=MAX($AI$6:$AI$7),0,$AD$3/(($AC$5/VLOOKUP($AD$6,AMORT!$A$2:$C$11,3,0))-MAX($AI$6:$AI$7))   ),AC42-AH42-AE42)       )))</f>
        <v>#N/A</v>
      </c>
      <c r="AH42" s="55" t="e">
        <f>IF(AA42="",IF(AA41="","",SUM($AH$13:AH41)),ROUND($AE$4*AI41,0))</f>
        <v>#N/A</v>
      </c>
      <c r="AI42" s="55" t="e">
        <f t="shared" si="6"/>
        <v>#N/A</v>
      </c>
      <c r="AJ42" s="15"/>
      <c r="AK42" s="55" t="e">
        <f>IF(AND(AA42&gt;0,AA42&lt;&gt;"",AD42&gt;0), ROUND( ((AD42/((1+($AD$4/VLOOKUP($AD$6,AMORT!$A$2:$B$11,2,0)))^AA42))),0),0)</f>
        <v>#N/A</v>
      </c>
    </row>
    <row r="43" spans="1:37" x14ac:dyDescent="0.2">
      <c r="A43" s="61" t="e">
        <f t="shared" si="3"/>
        <v>#N/A</v>
      </c>
      <c r="B43" s="62" t="e">
        <f>IF(A43="","",IF(OR($D$6="Diaria",$D$6="Semanal",$D$6="Decadal",$D$6="Quincenal"),B42+VLOOKUP($D$6,AMORT!$A$2:$D$11,4,0),IF(DAY($B$13)=DAY(EOMONTH($B$13,0)),EOMONTH(B42,VLOOKUP($D$6,AMORT!$A$2:$C$11,3,0)),EDATE($B$13,VLOOKUP($D$6,AMORT!$A$2:$C$11,3,0)*A43))))</f>
        <v>#N/A</v>
      </c>
      <c r="C43" s="55" t="e">
        <f>IF(A43="",IF(A42="","",SUM(C$13:C42)),G43+H43)</f>
        <v>#N/A</v>
      </c>
      <c r="D43" s="44"/>
      <c r="E43" s="55" t="e">
        <f>IF(A43="",IF(A42="","",SUM($E$13:E42)),ROUND(((I42*$D$8)/30)*VLOOKUP($D$6,AMORT!$A$2:$D$11,4,0),0))</f>
        <v>#N/A</v>
      </c>
      <c r="F43" s="55" t="e">
        <f>IF(A43="",IF(A42="","",SUM($F$13:F42)),IF(A43&lt;=MAX($I$6:$I$7),0,C43+E43))</f>
        <v>#N/A</v>
      </c>
      <c r="G43" s="55" t="e">
        <f>IF(A43="",IF(A42="","",SUM($G$13:G42)),IF(A43=$E$5,I42,IF($I$8="Cuota fija",IF(A43&lt;=MAX($I$6:$I$7),0,$D$7+D43-H43),IF($I$8="Capital Constante",IF(A43&lt;=MAX($I$6:$I$7),0,$D$3/(($C$5/VLOOKUP($D$6,AMORT!$A$2:$C$11,3,0))-MAX($I$6:$I$7))   ),C43-H43-E43)       )))</f>
        <v>#N/A</v>
      </c>
      <c r="H43" s="55" t="e">
        <f>IF(A43="",IF(A42="","",SUM($H$13:H42)),ROUND($E$4*I42,0))</f>
        <v>#N/A</v>
      </c>
      <c r="I43" s="55" t="e">
        <f t="shared" si="4"/>
        <v>#N/A</v>
      </c>
      <c r="J43" s="15"/>
      <c r="K43" s="55" t="e">
        <f>IF(AND(A43&gt;0,A43&lt;&gt;"",D43&gt;0), ROUND( ((D43/((1+($D$4/VLOOKUP($D$6,AMORT!$A$2:$B$11,2,0)))^A43))),0),0)</f>
        <v>#N/A</v>
      </c>
      <c r="N43" s="61" t="e">
        <f t="shared" si="7"/>
        <v>#N/A</v>
      </c>
      <c r="O43" s="62" t="e">
        <f>IF(N43="","",IF(OR($Q$6="Diaria",$Q$6="Semanal",$Q$6="Decadal",$Q$6="Quincenal"),O42+VLOOKUP($Q$6,AMORT!$A$2:$D$11,4,0),IF(DAY($O$13)=DAY(EOMONTH($O$13,0)),EOMONTH(O42,VLOOKUP($Q$6,AMORT!$A$2:$C$11,3,0)),EDATE($O$13,VLOOKUP($Q$6,AMORT!$A$2:$C$11,3,0)*N43))))</f>
        <v>#N/A</v>
      </c>
      <c r="P43" s="55" t="e">
        <f>IF(N43="",IF(N42="","",SUM(P$13:P42)),T43+U43)</f>
        <v>#N/A</v>
      </c>
      <c r="Q43" s="44"/>
      <c r="R43" s="55" t="e">
        <f>IF(N43="",IF(N42="","",SUM($R$13:R42)),ROUND(((V42*$Q$8)/30)*VLOOKUP($Q$6,AMORT!$A$2:$D$11,4,0),0))</f>
        <v>#N/A</v>
      </c>
      <c r="S43" s="55" t="e">
        <f>IF(N43="",IF(N42="","",SUM($S$13:S42)),IF(N43&lt;=MAX($V$6:$V$7),0,P43+R43))</f>
        <v>#N/A</v>
      </c>
      <c r="T43" s="55" t="e">
        <f>IF(N43="",IF(N42="","",SUM($T$13:T42)),IF(N43=$R$5,V42,IF($V$8="Cuota fija",IF(N43&lt;=MAX($V$6:$V$7),0,$Q$7+Q43-U43),IF($V$8="Capital Constante",IF(N43&lt;=MAX($V$6:$V$7),0,$Q$3/(($P$5/VLOOKUP($Q$6,AMORT!$A$2:$C$11,3,0))-MAX($V$6:$V$7))   ),P43-U43-R43)       )))</f>
        <v>#N/A</v>
      </c>
      <c r="U43" s="55" t="e">
        <f>IF(N43="",IF(N42="","",SUM($U$13:U42)),ROUND($R$4*V42,0))</f>
        <v>#N/A</v>
      </c>
      <c r="V43" s="55" t="e">
        <f t="shared" si="5"/>
        <v>#N/A</v>
      </c>
      <c r="W43" s="15"/>
      <c r="X43" s="55" t="e">
        <f>IF(AND(N43&gt;0,N43&lt;&gt;"",Q43&gt;0), ROUND( ((Q43/((1+($Q$4/VLOOKUP($Q$6,AMORT!$A$2:$B$11,2,0)))^N43))),0),0)</f>
        <v>#N/A</v>
      </c>
      <c r="AA43" s="61" t="e">
        <f t="shared" si="8"/>
        <v>#N/A</v>
      </c>
      <c r="AB43" s="62" t="e">
        <f>IF(AA43="","",IF(OR($AD$6="Diaria",$AD$6="Semanal",$AD$6="Decadal",$AD$6="Quincenal"),AB42+VLOOKUP($AD$6,AMORT!$A$2:$D$11,4,0),IF(DAY($B$13)=DAY(EOMONTH($B$13,0)),EOMONTH(AB42,VLOOKUP($AD$6,AMORT!$A$2:$C$11,3,0)),EDATE($B$13,VLOOKUP($AD$6,AMORT!$A$2:$C$11,3,0)*AA43))))</f>
        <v>#N/A</v>
      </c>
      <c r="AC43" s="55" t="e">
        <f>IF(AA43="",IF(AA42="","",SUM(AC$13:AC42)),AG43+AH43)</f>
        <v>#N/A</v>
      </c>
      <c r="AD43" s="44"/>
      <c r="AE43" s="55" t="e">
        <f>IF(AA43="",IF(AA42="","",SUM($AE$13:AE42)),ROUND(((AI42*$AD$8)/30)*VLOOKUP($AD$6,AMORT!$A$2:$D$11,4,0),0))</f>
        <v>#N/A</v>
      </c>
      <c r="AF43" s="55" t="e">
        <f>IF(AA43="",IF(AA42="","",SUM($AF$13:AF42)),IF(AA43&lt;=MAX($AI$6:$AI$7),0,AC43+AE43))</f>
        <v>#N/A</v>
      </c>
      <c r="AG43" s="55" t="e">
        <f>IF(AA43="",IF(AA42="","",SUM($AG$13:AG42)),IF(AA43=$AE$5,AI42,IF($AI$8="Cuota fija",IF(AA43&lt;=MAX($AI$6:$AI$7),0,$AD$7+AD43-AH43),IF($AI$8="Capital Constante",IF(AA43&lt;=MAX($AI$6:$AI$7),0,$AD$3/(($AC$5/VLOOKUP($AD$6,AMORT!$A$2:$C$11,3,0))-MAX($AI$6:$AI$7))   ),AC43-AH43-AE43)       )))</f>
        <v>#N/A</v>
      </c>
      <c r="AH43" s="55" t="e">
        <f>IF(AA43="",IF(AA42="","",SUM($AH$13:AH42)),ROUND($AE$4*AI42,0))</f>
        <v>#N/A</v>
      </c>
      <c r="AI43" s="55" t="e">
        <f t="shared" si="6"/>
        <v>#N/A</v>
      </c>
      <c r="AJ43" s="15"/>
      <c r="AK43" s="55" t="e">
        <f>IF(AND(AA43&gt;0,AA43&lt;&gt;"",AD43&gt;0), ROUND( ((AD43/((1+($AD$4/VLOOKUP($AD$6,AMORT!$A$2:$B$11,2,0)))^AA43))),0),0)</f>
        <v>#N/A</v>
      </c>
    </row>
    <row r="44" spans="1:37" x14ac:dyDescent="0.2">
      <c r="A44" s="61" t="e">
        <f t="shared" si="3"/>
        <v>#N/A</v>
      </c>
      <c r="B44" s="62" t="e">
        <f>IF(A44="","",IF(OR($D$6="Diaria",$D$6="Semanal",$D$6="Decadal",$D$6="Quincenal"),B43+VLOOKUP($D$6,AMORT!$A$2:$D$11,4,0),IF(DAY($B$13)=DAY(EOMONTH($B$13,0)),EOMONTH(B43,VLOOKUP($D$6,AMORT!$A$2:$C$11,3,0)),EDATE($B$13,VLOOKUP($D$6,AMORT!$A$2:$C$11,3,0)*A44))))</f>
        <v>#N/A</v>
      </c>
      <c r="C44" s="55" t="e">
        <f>IF(A44="",IF(A43="","",SUM(C$13:C43)),G44+H44)</f>
        <v>#N/A</v>
      </c>
      <c r="D44" s="44"/>
      <c r="E44" s="55" t="e">
        <f>IF(A44="",IF(A43="","",SUM($E$13:E43)),ROUND(((I43*$D$8)/30)*VLOOKUP($D$6,AMORT!$A$2:$D$11,4,0),0))</f>
        <v>#N/A</v>
      </c>
      <c r="F44" s="55" t="e">
        <f>IF(A44="",IF(A43="","",SUM($F$13:F43)),IF(A44&lt;=MAX($I$6:$I$7),0,C44+E44))</f>
        <v>#N/A</v>
      </c>
      <c r="G44" s="55" t="e">
        <f>IF(A44="",IF(A43="","",SUM($G$13:G43)),IF(A44=$E$5,I43,IF($I$8="Cuota fija",IF(A44&lt;=MAX($I$6:$I$7),0,$D$7+D44-H44),IF($I$8="Capital Constante",IF(A44&lt;=MAX($I$6:$I$7),0,$D$3/(($C$5/VLOOKUP($D$6,AMORT!$A$2:$C$11,3,0))-MAX($I$6:$I$7))   ),C44-H44-E44)       )))</f>
        <v>#N/A</v>
      </c>
      <c r="H44" s="55" t="e">
        <f>IF(A44="",IF(A43="","",SUM($H$13:H43)),ROUND($E$4*I43,0))</f>
        <v>#N/A</v>
      </c>
      <c r="I44" s="55" t="e">
        <f t="shared" si="4"/>
        <v>#N/A</v>
      </c>
      <c r="J44" s="15"/>
      <c r="K44" s="55" t="e">
        <f>IF(AND(A44&gt;0,A44&lt;&gt;"",D44&gt;0), ROUND( ((D44/((1+($D$4/VLOOKUP($D$6,AMORT!$A$2:$B$11,2,0)))^A44))),0),0)</f>
        <v>#N/A</v>
      </c>
      <c r="N44" s="61" t="e">
        <f t="shared" si="7"/>
        <v>#N/A</v>
      </c>
      <c r="O44" s="62" t="e">
        <f>IF(N44="","",IF(OR($Q$6="Diaria",$Q$6="Semanal",$Q$6="Decadal",$Q$6="Quincenal"),O43+VLOOKUP($Q$6,AMORT!$A$2:$D$11,4,0),IF(DAY($O$13)=DAY(EOMONTH($O$13,0)),EOMONTH(O43,VLOOKUP($Q$6,AMORT!$A$2:$C$11,3,0)),EDATE($O$13,VLOOKUP($Q$6,AMORT!$A$2:$C$11,3,0)*N44))))</f>
        <v>#N/A</v>
      </c>
      <c r="P44" s="55" t="e">
        <f>IF(N44="",IF(N43="","",SUM(P$13:P43)),T44+U44)</f>
        <v>#N/A</v>
      </c>
      <c r="Q44" s="44"/>
      <c r="R44" s="55" t="e">
        <f>IF(N44="",IF(N43="","",SUM($R$13:R43)),ROUND(((V43*$Q$8)/30)*VLOOKUP($Q$6,AMORT!$A$2:$D$11,4,0),0))</f>
        <v>#N/A</v>
      </c>
      <c r="S44" s="55" t="e">
        <f>IF(N44="",IF(N43="","",SUM($S$13:S43)),IF(N44&lt;=MAX($V$6:$V$7),0,P44+R44))</f>
        <v>#N/A</v>
      </c>
      <c r="T44" s="55" t="e">
        <f>IF(N44="",IF(N43="","",SUM($T$13:T43)),IF(N44=$R$5,V43,IF($V$8="Cuota fija",IF(N44&lt;=MAX($V$6:$V$7),0,$Q$7+Q44-U44),IF($V$8="Capital Constante",IF(N44&lt;=MAX($V$6:$V$7),0,$Q$3/(($P$5/VLOOKUP($Q$6,AMORT!$A$2:$C$11,3,0))-MAX($V$6:$V$7))   ),P44-U44-R44)       )))</f>
        <v>#N/A</v>
      </c>
      <c r="U44" s="55" t="e">
        <f>IF(N44="",IF(N43="","",SUM($U$13:U43)),ROUND($R$4*V43,0))</f>
        <v>#N/A</v>
      </c>
      <c r="V44" s="55" t="e">
        <f t="shared" si="5"/>
        <v>#N/A</v>
      </c>
      <c r="W44" s="15"/>
      <c r="X44" s="55" t="e">
        <f>IF(AND(N44&gt;0,N44&lt;&gt;"",Q44&gt;0), ROUND( ((Q44/((1+($Q$4/VLOOKUP($Q$6,AMORT!$A$2:$B$11,2,0)))^N44))),0),0)</f>
        <v>#N/A</v>
      </c>
      <c r="AA44" s="61" t="e">
        <f t="shared" si="8"/>
        <v>#N/A</v>
      </c>
      <c r="AB44" s="62" t="e">
        <f>IF(AA44="","",IF(OR($AD$6="Diaria",$AD$6="Semanal",$AD$6="Decadal",$AD$6="Quincenal"),AB43+VLOOKUP($AD$6,AMORT!$A$2:$D$11,4,0),IF(DAY($B$13)=DAY(EOMONTH($B$13,0)),EOMONTH(AB43,VLOOKUP($AD$6,AMORT!$A$2:$C$11,3,0)),EDATE($B$13,VLOOKUP($AD$6,AMORT!$A$2:$C$11,3,0)*AA44))))</f>
        <v>#N/A</v>
      </c>
      <c r="AC44" s="55" t="e">
        <f>IF(AA44="",IF(AA43="","",SUM(AC$13:AC43)),AG44+AH44)</f>
        <v>#N/A</v>
      </c>
      <c r="AD44" s="44"/>
      <c r="AE44" s="55" t="e">
        <f>IF(AA44="",IF(AA43="","",SUM($AE$13:AE43)),ROUND(((AI43*$AD$8)/30)*VLOOKUP($AD$6,AMORT!$A$2:$D$11,4,0),0))</f>
        <v>#N/A</v>
      </c>
      <c r="AF44" s="55" t="e">
        <f>IF(AA44="",IF(AA43="","",SUM($AF$13:AF43)),IF(AA44&lt;=MAX($AI$6:$AI$7),0,AC44+AE44))</f>
        <v>#N/A</v>
      </c>
      <c r="AG44" s="55" t="e">
        <f>IF(AA44="",IF(AA43="","",SUM($AG$13:AG43)),IF(AA44=$AE$5,AI43,IF($AI$8="Cuota fija",IF(AA44&lt;=MAX($AI$6:$AI$7),0,$AD$7+AD44-AH44),IF($AI$8="Capital Constante",IF(AA44&lt;=MAX($AI$6:$AI$7),0,$AD$3/(($AC$5/VLOOKUP($AD$6,AMORT!$A$2:$C$11,3,0))-MAX($AI$6:$AI$7))   ),AC44-AH44-AE44)       )))</f>
        <v>#N/A</v>
      </c>
      <c r="AH44" s="55" t="e">
        <f>IF(AA44="",IF(AA43="","",SUM($AH$13:AH43)),ROUND($AE$4*AI43,0))</f>
        <v>#N/A</v>
      </c>
      <c r="AI44" s="55" t="e">
        <f t="shared" si="6"/>
        <v>#N/A</v>
      </c>
      <c r="AJ44" s="15"/>
      <c r="AK44" s="55" t="e">
        <f>IF(AND(AA44&gt;0,AA44&lt;&gt;"",AD44&gt;0), ROUND( ((AD44/((1+($AD$4/VLOOKUP($AD$6,AMORT!$A$2:$B$11,2,0)))^AA44))),0),0)</f>
        <v>#N/A</v>
      </c>
    </row>
    <row r="45" spans="1:37" x14ac:dyDescent="0.2">
      <c r="A45" s="61" t="e">
        <f t="shared" si="3"/>
        <v>#N/A</v>
      </c>
      <c r="B45" s="62" t="e">
        <f>IF(A45="","",IF(OR($D$6="Diaria",$D$6="Semanal",$D$6="Decadal",$D$6="Quincenal"),B44+VLOOKUP($D$6,AMORT!$A$2:$D$11,4,0),IF(DAY($B$13)=DAY(EOMONTH($B$13,0)),EOMONTH(B44,VLOOKUP($D$6,AMORT!$A$2:$C$11,3,0)),EDATE($B$13,VLOOKUP($D$6,AMORT!$A$2:$C$11,3,0)*A45))))</f>
        <v>#N/A</v>
      </c>
      <c r="C45" s="55" t="e">
        <f>IF(A45="",IF(A44="","",SUM(C$13:C44)),G45+H45)</f>
        <v>#N/A</v>
      </c>
      <c r="D45" s="44"/>
      <c r="E45" s="55" t="e">
        <f>IF(A45="",IF(A44="","",SUM($E$13:E44)),ROUND(((I44*$D$8)/30)*VLOOKUP($D$6,AMORT!$A$2:$D$11,4,0),0))</f>
        <v>#N/A</v>
      </c>
      <c r="F45" s="55" t="e">
        <f>IF(A45="",IF(A44="","",SUM($F$13:F44)),IF(A45&lt;=MAX($I$6:$I$7),0,C45+E45))</f>
        <v>#N/A</v>
      </c>
      <c r="G45" s="55" t="e">
        <f>IF(A45="",IF(A44="","",SUM($G$13:G44)),IF(A45=$E$5,I44,IF($I$8="Cuota fija",IF(A45&lt;=MAX($I$6:$I$7),0,$D$7+D45-H45),IF($I$8="Capital Constante",IF(A45&lt;=MAX($I$6:$I$7),0,$D$3/(($C$5/VLOOKUP($D$6,AMORT!$A$2:$C$11,3,0))-MAX($I$6:$I$7))   ),C45-H45-E45)       )))</f>
        <v>#N/A</v>
      </c>
      <c r="H45" s="55" t="e">
        <f>IF(A45="",IF(A44="","",SUM($H$13:H44)),ROUND($E$4*I44,0))</f>
        <v>#N/A</v>
      </c>
      <c r="I45" s="55" t="e">
        <f t="shared" si="4"/>
        <v>#N/A</v>
      </c>
      <c r="J45" s="15"/>
      <c r="K45" s="55" t="e">
        <f>IF(AND(A45&gt;0,A45&lt;&gt;"",D45&gt;0), ROUND( ((D45/((1+($D$4/VLOOKUP($D$6,AMORT!$A$2:$B$11,2,0)))^A45))),0),0)</f>
        <v>#N/A</v>
      </c>
      <c r="N45" s="61" t="e">
        <f t="shared" si="7"/>
        <v>#N/A</v>
      </c>
      <c r="O45" s="62" t="e">
        <f>IF(N45="","",IF(OR($Q$6="Diaria",$Q$6="Semanal",$Q$6="Decadal",$Q$6="Quincenal"),O44+VLOOKUP($Q$6,AMORT!$A$2:$D$11,4,0),IF(DAY($O$13)=DAY(EOMONTH($O$13,0)),EOMONTH(O44,VLOOKUP($Q$6,AMORT!$A$2:$C$11,3,0)),EDATE($O$13,VLOOKUP($Q$6,AMORT!$A$2:$C$11,3,0)*N45))))</f>
        <v>#N/A</v>
      </c>
      <c r="P45" s="55" t="e">
        <f>IF(N45="",IF(N44="","",SUM(P$13:P44)),T45+U45)</f>
        <v>#N/A</v>
      </c>
      <c r="Q45" s="44"/>
      <c r="R45" s="55" t="e">
        <f>IF(N45="",IF(N44="","",SUM($R$13:R44)),ROUND(((V44*$Q$8)/30)*VLOOKUP($Q$6,AMORT!$A$2:$D$11,4,0),0))</f>
        <v>#N/A</v>
      </c>
      <c r="S45" s="55" t="e">
        <f>IF(N45="",IF(N44="","",SUM($S$13:S44)),IF(N45&lt;=MAX($V$6:$V$7),0,P45+R45))</f>
        <v>#N/A</v>
      </c>
      <c r="T45" s="55" t="e">
        <f>IF(N45="",IF(N44="","",SUM($T$13:T44)),IF(N45=$R$5,V44,IF($V$8="Cuota fija",IF(N45&lt;=MAX($V$6:$V$7),0,$Q$7+Q45-U45),IF($V$8="Capital Constante",IF(N45&lt;=MAX($V$6:$V$7),0,$Q$3/(($P$5/VLOOKUP($Q$6,AMORT!$A$2:$C$11,3,0))-MAX($V$6:$V$7))   ),P45-U45-R45)       )))</f>
        <v>#N/A</v>
      </c>
      <c r="U45" s="55" t="e">
        <f>IF(N45="",IF(N44="","",SUM($U$13:U44)),ROUND($R$4*V44,0))</f>
        <v>#N/A</v>
      </c>
      <c r="V45" s="55" t="e">
        <f t="shared" si="5"/>
        <v>#N/A</v>
      </c>
      <c r="W45" s="15"/>
      <c r="X45" s="55" t="e">
        <f>IF(AND(N45&gt;0,N45&lt;&gt;"",Q45&gt;0), ROUND( ((Q45/((1+($Q$4/VLOOKUP($Q$6,AMORT!$A$2:$B$11,2,0)))^N45))),0),0)</f>
        <v>#N/A</v>
      </c>
      <c r="AA45" s="61" t="e">
        <f t="shared" si="8"/>
        <v>#N/A</v>
      </c>
      <c r="AB45" s="62" t="e">
        <f>IF(AA45="","",IF(OR($AD$6="Diaria",$AD$6="Semanal",$AD$6="Decadal",$AD$6="Quincenal"),AB44+VLOOKUP($AD$6,AMORT!$A$2:$D$11,4,0),IF(DAY($B$13)=DAY(EOMONTH($B$13,0)),EOMONTH(AB44,VLOOKUP($AD$6,AMORT!$A$2:$C$11,3,0)),EDATE($B$13,VLOOKUP($AD$6,AMORT!$A$2:$C$11,3,0)*AA45))))</f>
        <v>#N/A</v>
      </c>
      <c r="AC45" s="55" t="e">
        <f>IF(AA45="",IF(AA44="","",SUM(AC$13:AC44)),AG45+AH45)</f>
        <v>#N/A</v>
      </c>
      <c r="AD45" s="44"/>
      <c r="AE45" s="55" t="e">
        <f>IF(AA45="",IF(AA44="","",SUM($AE$13:AE44)),ROUND(((AI44*$AD$8)/30)*VLOOKUP($AD$6,AMORT!$A$2:$D$11,4,0),0))</f>
        <v>#N/A</v>
      </c>
      <c r="AF45" s="55" t="e">
        <f>IF(AA45="",IF(AA44="","",SUM($AF$13:AF44)),IF(AA45&lt;=MAX($AI$6:$AI$7),0,AC45+AE45))</f>
        <v>#N/A</v>
      </c>
      <c r="AG45" s="55" t="e">
        <f>IF(AA45="",IF(AA44="","",SUM($AG$13:AG44)),IF(AA45=$AE$5,AI44,IF($AI$8="Cuota fija",IF(AA45&lt;=MAX($AI$6:$AI$7),0,$AD$7+AD45-AH45),IF($AI$8="Capital Constante",IF(AA45&lt;=MAX($AI$6:$AI$7),0,$AD$3/(($AC$5/VLOOKUP($AD$6,AMORT!$A$2:$C$11,3,0))-MAX($AI$6:$AI$7))   ),AC45-AH45-AE45)       )))</f>
        <v>#N/A</v>
      </c>
      <c r="AH45" s="55" t="e">
        <f>IF(AA45="",IF(AA44="","",SUM($AH$13:AH44)),ROUND($AE$4*AI44,0))</f>
        <v>#N/A</v>
      </c>
      <c r="AI45" s="55" t="e">
        <f t="shared" si="6"/>
        <v>#N/A</v>
      </c>
      <c r="AJ45" s="15"/>
      <c r="AK45" s="55" t="e">
        <f>IF(AND(AA45&gt;0,AA45&lt;&gt;"",AD45&gt;0), ROUND( ((AD45/((1+($AD$4/VLOOKUP($AD$6,AMORT!$A$2:$B$11,2,0)))^AA45))),0),0)</f>
        <v>#N/A</v>
      </c>
    </row>
    <row r="46" spans="1:37" x14ac:dyDescent="0.2">
      <c r="A46" s="61" t="e">
        <f t="shared" si="3"/>
        <v>#N/A</v>
      </c>
      <c r="B46" s="62" t="e">
        <f>IF(A46="","",IF(OR($D$6="Diaria",$D$6="Semanal",$D$6="Decadal",$D$6="Quincenal"),B45+VLOOKUP($D$6,AMORT!$A$2:$D$11,4,0),IF(DAY($B$13)=DAY(EOMONTH($B$13,0)),EOMONTH(B45,VLOOKUP($D$6,AMORT!$A$2:$C$11,3,0)),EDATE($B$13,VLOOKUP($D$6,AMORT!$A$2:$C$11,3,0)*A46))))</f>
        <v>#N/A</v>
      </c>
      <c r="C46" s="55" t="e">
        <f>IF(A46="",IF(A45="","",SUM(C$13:C45)),G46+H46)</f>
        <v>#N/A</v>
      </c>
      <c r="D46" s="44"/>
      <c r="E46" s="55" t="e">
        <f>IF(A46="",IF(A45="","",SUM($E$13:E45)),ROUND(((I45*$D$8)/30)*VLOOKUP($D$6,AMORT!$A$2:$D$11,4,0),0))</f>
        <v>#N/A</v>
      </c>
      <c r="F46" s="55" t="e">
        <f>IF(A46="",IF(A45="","",SUM($F$13:F45)),IF(A46&lt;=MAX($I$6:$I$7),0,C46+E46))</f>
        <v>#N/A</v>
      </c>
      <c r="G46" s="55" t="e">
        <f>IF(A46="",IF(A45="","",SUM($G$13:G45)),IF(A46=$E$5,I45,IF($I$8="Cuota fija",IF(A46&lt;=MAX($I$6:$I$7),0,$D$7+D46-H46),IF($I$8="Capital Constante",IF(A46&lt;=MAX($I$6:$I$7),0,$D$3/(($C$5/VLOOKUP($D$6,AMORT!$A$2:$C$11,3,0))-MAX($I$6:$I$7))   ),C46-H46-E46)       )))</f>
        <v>#N/A</v>
      </c>
      <c r="H46" s="55" t="e">
        <f>IF(A46="",IF(A45="","",SUM($H$13:H45)),ROUND($E$4*I45,0))</f>
        <v>#N/A</v>
      </c>
      <c r="I46" s="55" t="e">
        <f t="shared" si="4"/>
        <v>#N/A</v>
      </c>
      <c r="J46" s="15"/>
      <c r="K46" s="55" t="e">
        <f>IF(AND(A46&gt;0,A46&lt;&gt;"",D46&gt;0), ROUND( ((D46/((1+($D$4/VLOOKUP($D$6,AMORT!$A$2:$B$11,2,0)))^A46))),0),0)</f>
        <v>#N/A</v>
      </c>
      <c r="N46" s="61" t="e">
        <f t="shared" si="7"/>
        <v>#N/A</v>
      </c>
      <c r="O46" s="62" t="e">
        <f>IF(N46="","",IF(OR($Q$6="Diaria",$Q$6="Semanal",$Q$6="Decadal",$Q$6="Quincenal"),O45+VLOOKUP($Q$6,AMORT!$A$2:$D$11,4,0),IF(DAY($O$13)=DAY(EOMONTH($O$13,0)),EOMONTH(O45,VLOOKUP($Q$6,AMORT!$A$2:$C$11,3,0)),EDATE($O$13,VLOOKUP($Q$6,AMORT!$A$2:$C$11,3,0)*N46))))</f>
        <v>#N/A</v>
      </c>
      <c r="P46" s="55" t="e">
        <f>IF(N46="",IF(N45="","",SUM(P$13:P45)),T46+U46)</f>
        <v>#N/A</v>
      </c>
      <c r="Q46" s="44"/>
      <c r="R46" s="55" t="e">
        <f>IF(N46="",IF(N45="","",SUM($R$13:R45)),ROUND(((V45*$Q$8)/30)*VLOOKUP($Q$6,AMORT!$A$2:$D$11,4,0),0))</f>
        <v>#N/A</v>
      </c>
      <c r="S46" s="55" t="e">
        <f>IF(N46="",IF(N45="","",SUM($S$13:S45)),IF(N46&lt;=MAX($V$6:$V$7),0,P46+R46))</f>
        <v>#N/A</v>
      </c>
      <c r="T46" s="55" t="e">
        <f>IF(N46="",IF(N45="","",SUM($T$13:T45)),IF(N46=$R$5,V45,IF($V$8="Cuota fija",IF(N46&lt;=MAX($V$6:$V$7),0,$Q$7+Q46-U46),IF($V$8="Capital Constante",IF(N46&lt;=MAX($V$6:$V$7),0,$Q$3/(($P$5/VLOOKUP($Q$6,AMORT!$A$2:$C$11,3,0))-MAX($V$6:$V$7))   ),P46-U46-R46)       )))</f>
        <v>#N/A</v>
      </c>
      <c r="U46" s="55" t="e">
        <f>IF(N46="",IF(N45="","",SUM($U$13:U45)),ROUND($R$4*V45,0))</f>
        <v>#N/A</v>
      </c>
      <c r="V46" s="55" t="e">
        <f t="shared" si="5"/>
        <v>#N/A</v>
      </c>
      <c r="W46" s="15"/>
      <c r="X46" s="55" t="e">
        <f>IF(AND(N46&gt;0,N46&lt;&gt;"",Q46&gt;0), ROUND( ((Q46/((1+($Q$4/VLOOKUP($Q$6,AMORT!$A$2:$B$11,2,0)))^N46))),0),0)</f>
        <v>#N/A</v>
      </c>
      <c r="AA46" s="61" t="e">
        <f t="shared" si="8"/>
        <v>#N/A</v>
      </c>
      <c r="AB46" s="62" t="e">
        <f>IF(AA46="","",IF(OR($AD$6="Diaria",$AD$6="Semanal",$AD$6="Decadal",$AD$6="Quincenal"),AB45+VLOOKUP($AD$6,AMORT!$A$2:$D$11,4,0),IF(DAY($B$13)=DAY(EOMONTH($B$13,0)),EOMONTH(AB45,VLOOKUP($AD$6,AMORT!$A$2:$C$11,3,0)),EDATE($B$13,VLOOKUP($AD$6,AMORT!$A$2:$C$11,3,0)*AA46))))</f>
        <v>#N/A</v>
      </c>
      <c r="AC46" s="55" t="e">
        <f>IF(AA46="",IF(AA45="","",SUM(AC$13:AC45)),AG46+AH46)</f>
        <v>#N/A</v>
      </c>
      <c r="AD46" s="44"/>
      <c r="AE46" s="55" t="e">
        <f>IF(AA46="",IF(AA45="","",SUM($AE$13:AE45)),ROUND(((AI45*$AD$8)/30)*VLOOKUP($AD$6,AMORT!$A$2:$D$11,4,0),0))</f>
        <v>#N/A</v>
      </c>
      <c r="AF46" s="55" t="e">
        <f>IF(AA46="",IF(AA45="","",SUM($AF$13:AF45)),IF(AA46&lt;=MAX($AI$6:$AI$7),0,AC46+AE46))</f>
        <v>#N/A</v>
      </c>
      <c r="AG46" s="55" t="e">
        <f>IF(AA46="",IF(AA45="","",SUM($AG$13:AG45)),IF(AA46=$AE$5,AI45,IF($AI$8="Cuota fija",IF(AA46&lt;=MAX($AI$6:$AI$7),0,$AD$7+AD46-AH46),IF($AI$8="Capital Constante",IF(AA46&lt;=MAX($AI$6:$AI$7),0,$AD$3/(($AC$5/VLOOKUP($AD$6,AMORT!$A$2:$C$11,3,0))-MAX($AI$6:$AI$7))   ),AC46-AH46-AE46)       )))</f>
        <v>#N/A</v>
      </c>
      <c r="AH46" s="55" t="e">
        <f>IF(AA46="",IF(AA45="","",SUM($AH$13:AH45)),ROUND($AE$4*AI45,0))</f>
        <v>#N/A</v>
      </c>
      <c r="AI46" s="55" t="e">
        <f t="shared" si="6"/>
        <v>#N/A</v>
      </c>
      <c r="AJ46" s="15"/>
      <c r="AK46" s="55" t="e">
        <f>IF(AND(AA46&gt;0,AA46&lt;&gt;"",AD46&gt;0), ROUND( ((AD46/((1+($AD$4/VLOOKUP($AD$6,AMORT!$A$2:$B$11,2,0)))^AA46))),0),0)</f>
        <v>#N/A</v>
      </c>
    </row>
    <row r="47" spans="1:37" x14ac:dyDescent="0.2">
      <c r="A47" s="61" t="e">
        <f t="shared" si="3"/>
        <v>#N/A</v>
      </c>
      <c r="B47" s="62" t="e">
        <f>IF(A47="","",IF(OR($D$6="Diaria",$D$6="Semanal",$D$6="Decadal",$D$6="Quincenal"),B46+VLOOKUP($D$6,AMORT!$A$2:$D$11,4,0),IF(DAY($B$13)=DAY(EOMONTH($B$13,0)),EOMONTH(B46,VLOOKUP($D$6,AMORT!$A$2:$C$11,3,0)),EDATE($B$13,VLOOKUP($D$6,AMORT!$A$2:$C$11,3,0)*A47))))</f>
        <v>#N/A</v>
      </c>
      <c r="C47" s="55" t="e">
        <f>IF(A47="",IF(A46="","",SUM(C$13:C46)),G47+H47)</f>
        <v>#N/A</v>
      </c>
      <c r="D47" s="44"/>
      <c r="E47" s="55" t="e">
        <f>IF(A47="",IF(A46="","",SUM($E$13:E46)),ROUND(((I46*$D$8)/30)*VLOOKUP($D$6,AMORT!$A$2:$D$11,4,0),0))</f>
        <v>#N/A</v>
      </c>
      <c r="F47" s="55" t="e">
        <f>IF(A47="",IF(A46="","",SUM($F$13:F46)),IF(A47&lt;=MAX($I$6:$I$7),0,C47+E47))</f>
        <v>#N/A</v>
      </c>
      <c r="G47" s="55" t="e">
        <f>IF(A47="",IF(A46="","",SUM($G$13:G46)),IF(A47=$E$5,I46,IF($I$8="Cuota fija",IF(A47&lt;=MAX($I$6:$I$7),0,$D$7+D47-H47),IF($I$8="Capital Constante",IF(A47&lt;=MAX($I$6:$I$7),0,$D$3/(($C$5/VLOOKUP($D$6,AMORT!$A$2:$C$11,3,0))-MAX($I$6:$I$7))   ),C47-H47-E47)       )))</f>
        <v>#N/A</v>
      </c>
      <c r="H47" s="55" t="e">
        <f>IF(A47="",IF(A46="","",SUM($H$13:H46)),ROUND($E$4*I46,0))</f>
        <v>#N/A</v>
      </c>
      <c r="I47" s="55" t="e">
        <f t="shared" si="4"/>
        <v>#N/A</v>
      </c>
      <c r="J47" s="15"/>
      <c r="K47" s="55" t="e">
        <f>IF(AND(A47&gt;0,A47&lt;&gt;"",D47&gt;0), ROUND( ((D47/((1+($D$4/VLOOKUP($D$6,AMORT!$A$2:$B$11,2,0)))^A47))),0),0)</f>
        <v>#N/A</v>
      </c>
      <c r="N47" s="61" t="e">
        <f t="shared" si="7"/>
        <v>#N/A</v>
      </c>
      <c r="O47" s="62" t="e">
        <f>IF(N47="","",IF(OR($Q$6="Diaria",$Q$6="Semanal",$Q$6="Decadal",$Q$6="Quincenal"),O46+VLOOKUP($Q$6,AMORT!$A$2:$D$11,4,0),IF(DAY($O$13)=DAY(EOMONTH($O$13,0)),EOMONTH(O46,VLOOKUP($Q$6,AMORT!$A$2:$C$11,3,0)),EDATE($O$13,VLOOKUP($Q$6,AMORT!$A$2:$C$11,3,0)*N47))))</f>
        <v>#N/A</v>
      </c>
      <c r="P47" s="55" t="e">
        <f>IF(N47="",IF(N46="","",SUM(P$13:P46)),T47+U47)</f>
        <v>#N/A</v>
      </c>
      <c r="Q47" s="44"/>
      <c r="R47" s="55" t="e">
        <f>IF(N47="",IF(N46="","",SUM($R$13:R46)),ROUND(((V46*$Q$8)/30)*VLOOKUP($Q$6,AMORT!$A$2:$D$11,4,0),0))</f>
        <v>#N/A</v>
      </c>
      <c r="S47" s="55" t="e">
        <f>IF(N47="",IF(N46="","",SUM($S$13:S46)),IF(N47&lt;=MAX($V$6:$V$7),0,P47+R47))</f>
        <v>#N/A</v>
      </c>
      <c r="T47" s="55" t="e">
        <f>IF(N47="",IF(N46="","",SUM($T$13:T46)),IF(N47=$R$5,V46,IF($V$8="Cuota fija",IF(N47&lt;=MAX($V$6:$V$7),0,$Q$7+Q47-U47),IF($V$8="Capital Constante",IF(N47&lt;=MAX($V$6:$V$7),0,$Q$3/(($P$5/VLOOKUP($Q$6,AMORT!$A$2:$C$11,3,0))-MAX($V$6:$V$7))   ),P47-U47-R47)       )))</f>
        <v>#N/A</v>
      </c>
      <c r="U47" s="55" t="e">
        <f>IF(N47="",IF(N46="","",SUM($U$13:U46)),ROUND($R$4*V46,0))</f>
        <v>#N/A</v>
      </c>
      <c r="V47" s="55" t="e">
        <f t="shared" si="5"/>
        <v>#N/A</v>
      </c>
      <c r="W47" s="15"/>
      <c r="X47" s="55" t="e">
        <f>IF(AND(N47&gt;0,N47&lt;&gt;"",Q47&gt;0), ROUND( ((Q47/((1+($Q$4/VLOOKUP($Q$6,AMORT!$A$2:$B$11,2,0)))^N47))),0),0)</f>
        <v>#N/A</v>
      </c>
      <c r="AA47" s="61" t="e">
        <f t="shared" si="8"/>
        <v>#N/A</v>
      </c>
      <c r="AB47" s="62" t="e">
        <f>IF(AA47="","",IF(OR($AD$6="Diaria",$AD$6="Semanal",$AD$6="Decadal",$AD$6="Quincenal"),AB46+VLOOKUP($AD$6,AMORT!$A$2:$D$11,4,0),IF(DAY($B$13)=DAY(EOMONTH($B$13,0)),EOMONTH(AB46,VLOOKUP($AD$6,AMORT!$A$2:$C$11,3,0)),EDATE($B$13,VLOOKUP($AD$6,AMORT!$A$2:$C$11,3,0)*AA47))))</f>
        <v>#N/A</v>
      </c>
      <c r="AC47" s="55" t="e">
        <f>IF(AA47="",IF(AA46="","",SUM(AC$13:AC46)),AG47+AH47)</f>
        <v>#N/A</v>
      </c>
      <c r="AD47" s="44"/>
      <c r="AE47" s="55" t="e">
        <f>IF(AA47="",IF(AA46="","",SUM($AE$13:AE46)),ROUND(((AI46*$AD$8)/30)*VLOOKUP($AD$6,AMORT!$A$2:$D$11,4,0),0))</f>
        <v>#N/A</v>
      </c>
      <c r="AF47" s="55" t="e">
        <f>IF(AA47="",IF(AA46="","",SUM($AF$13:AF46)),IF(AA47&lt;=MAX($AI$6:$AI$7),0,AC47+AE47))</f>
        <v>#N/A</v>
      </c>
      <c r="AG47" s="55" t="e">
        <f>IF(AA47="",IF(AA46="","",SUM($AG$13:AG46)),IF(AA47=$AE$5,AI46,IF($AI$8="Cuota fija",IF(AA47&lt;=MAX($AI$6:$AI$7),0,$AD$7+AD47-AH47),IF($AI$8="Capital Constante",IF(AA47&lt;=MAX($AI$6:$AI$7),0,$AD$3/(($AC$5/VLOOKUP($AD$6,AMORT!$A$2:$C$11,3,0))-MAX($AI$6:$AI$7))   ),AC47-AH47-AE47)       )))</f>
        <v>#N/A</v>
      </c>
      <c r="AH47" s="55" t="e">
        <f>IF(AA47="",IF(AA46="","",SUM($AH$13:AH46)),ROUND($AE$4*AI46,0))</f>
        <v>#N/A</v>
      </c>
      <c r="AI47" s="55" t="e">
        <f t="shared" si="6"/>
        <v>#N/A</v>
      </c>
      <c r="AJ47" s="15"/>
      <c r="AK47" s="55" t="e">
        <f>IF(AND(AA47&gt;0,AA47&lt;&gt;"",AD47&gt;0), ROUND( ((AD47/((1+($AD$4/VLOOKUP($AD$6,AMORT!$A$2:$B$11,2,0)))^AA47))),0),0)</f>
        <v>#N/A</v>
      </c>
    </row>
    <row r="48" spans="1:37" x14ac:dyDescent="0.2">
      <c r="A48" s="61" t="e">
        <f t="shared" si="3"/>
        <v>#N/A</v>
      </c>
      <c r="B48" s="62" t="e">
        <f>IF(A48="","",IF(OR($D$6="Diaria",$D$6="Semanal",$D$6="Decadal",$D$6="Quincenal"),B47+VLOOKUP($D$6,AMORT!$A$2:$D$11,4,0),IF(DAY($B$13)=DAY(EOMONTH($B$13,0)),EOMONTH(B47,VLOOKUP($D$6,AMORT!$A$2:$C$11,3,0)),EDATE($B$13,VLOOKUP($D$6,AMORT!$A$2:$C$11,3,0)*A48))))</f>
        <v>#N/A</v>
      </c>
      <c r="C48" s="55" t="e">
        <f>IF(A48="",IF(A47="","",SUM(C$13:C47)),G48+H48)</f>
        <v>#N/A</v>
      </c>
      <c r="D48" s="44"/>
      <c r="E48" s="55" t="e">
        <f>IF(A48="",IF(A47="","",SUM($E$13:E47)),ROUND(((I47*$D$8)/30)*VLOOKUP($D$6,AMORT!$A$2:$D$11,4,0),0))</f>
        <v>#N/A</v>
      </c>
      <c r="F48" s="55" t="e">
        <f>IF(A48="",IF(A47="","",SUM($F$13:F47)),IF(A48&lt;=MAX($I$6:$I$7),0,C48+E48))</f>
        <v>#N/A</v>
      </c>
      <c r="G48" s="55" t="e">
        <f>IF(A48="",IF(A47="","",SUM($G$13:G47)),IF(A48=$E$5,I47,IF($I$8="Cuota fija",IF(A48&lt;=MAX($I$6:$I$7),0,$D$7+D48-H48),IF($I$8="Capital Constante",IF(A48&lt;=MAX($I$6:$I$7),0,$D$3/(($C$5/VLOOKUP($D$6,AMORT!$A$2:$C$11,3,0))-MAX($I$6:$I$7))   ),C48-H48-E48)       )))</f>
        <v>#N/A</v>
      </c>
      <c r="H48" s="55" t="e">
        <f>IF(A48="",IF(A47="","",SUM($H$13:H47)),ROUND($E$4*I47,0))</f>
        <v>#N/A</v>
      </c>
      <c r="I48" s="55" t="e">
        <f t="shared" si="4"/>
        <v>#N/A</v>
      </c>
      <c r="J48" s="15"/>
      <c r="K48" s="55" t="e">
        <f>IF(AND(A48&gt;0,A48&lt;&gt;"",D48&gt;0), ROUND( ((D48/((1+($D$4/VLOOKUP($D$6,AMORT!$A$2:$B$11,2,0)))^A48))),0),0)</f>
        <v>#N/A</v>
      </c>
      <c r="N48" s="61" t="e">
        <f t="shared" si="7"/>
        <v>#N/A</v>
      </c>
      <c r="O48" s="62" t="e">
        <f>IF(N48="","",IF(OR($Q$6="Diaria",$Q$6="Semanal",$Q$6="Decadal",$Q$6="Quincenal"),O47+VLOOKUP($Q$6,AMORT!$A$2:$D$11,4,0),IF(DAY($O$13)=DAY(EOMONTH($O$13,0)),EOMONTH(O47,VLOOKUP($Q$6,AMORT!$A$2:$C$11,3,0)),EDATE($O$13,VLOOKUP($Q$6,AMORT!$A$2:$C$11,3,0)*N48))))</f>
        <v>#N/A</v>
      </c>
      <c r="P48" s="55" t="e">
        <f>IF(N48="",IF(N47="","",SUM(P$13:P47)),T48+U48)</f>
        <v>#N/A</v>
      </c>
      <c r="Q48" s="44"/>
      <c r="R48" s="55" t="e">
        <f>IF(N48="",IF(N47="","",SUM($R$13:R47)),ROUND(((V47*$Q$8)/30)*VLOOKUP($Q$6,AMORT!$A$2:$D$11,4,0),0))</f>
        <v>#N/A</v>
      </c>
      <c r="S48" s="55" t="e">
        <f>IF(N48="",IF(N47="","",SUM($S$13:S47)),IF(N48&lt;=MAX($V$6:$V$7),0,P48+R48))</f>
        <v>#N/A</v>
      </c>
      <c r="T48" s="55" t="e">
        <f>IF(N48="",IF(N47="","",SUM($T$13:T47)),IF(N48=$R$5,V47,IF($V$8="Cuota fija",IF(N48&lt;=MAX($V$6:$V$7),0,$Q$7+Q48-U48),IF($V$8="Capital Constante",IF(N48&lt;=MAX($V$6:$V$7),0,$Q$3/(($P$5/VLOOKUP($Q$6,AMORT!$A$2:$C$11,3,0))-MAX($V$6:$V$7))   ),P48-U48-R48)       )))</f>
        <v>#N/A</v>
      </c>
      <c r="U48" s="55" t="e">
        <f>IF(N48="",IF(N47="","",SUM($U$13:U47)),ROUND($R$4*V47,0))</f>
        <v>#N/A</v>
      </c>
      <c r="V48" s="55" t="e">
        <f t="shared" si="5"/>
        <v>#N/A</v>
      </c>
      <c r="W48" s="15"/>
      <c r="X48" s="55" t="e">
        <f>IF(AND(N48&gt;0,N48&lt;&gt;"",Q48&gt;0), ROUND( ((Q48/((1+($Q$4/VLOOKUP($Q$6,AMORT!$A$2:$B$11,2,0)))^N48))),0),0)</f>
        <v>#N/A</v>
      </c>
      <c r="AA48" s="61" t="e">
        <f t="shared" si="8"/>
        <v>#N/A</v>
      </c>
      <c r="AB48" s="62" t="e">
        <f>IF(AA48="","",IF(OR($AD$6="Diaria",$AD$6="Semanal",$AD$6="Decadal",$AD$6="Quincenal"),AB47+VLOOKUP($AD$6,AMORT!$A$2:$D$11,4,0),IF(DAY($B$13)=DAY(EOMONTH($B$13,0)),EOMONTH(AB47,VLOOKUP($AD$6,AMORT!$A$2:$C$11,3,0)),EDATE($B$13,VLOOKUP($AD$6,AMORT!$A$2:$C$11,3,0)*AA48))))</f>
        <v>#N/A</v>
      </c>
      <c r="AC48" s="55" t="e">
        <f>IF(AA48="",IF(AA47="","",SUM(AC$13:AC47)),AG48+AH48)</f>
        <v>#N/A</v>
      </c>
      <c r="AD48" s="44"/>
      <c r="AE48" s="55" t="e">
        <f>IF(AA48="",IF(AA47="","",SUM($AE$13:AE47)),ROUND(((AI47*$AD$8)/30)*VLOOKUP($AD$6,AMORT!$A$2:$D$11,4,0),0))</f>
        <v>#N/A</v>
      </c>
      <c r="AF48" s="55" t="e">
        <f>IF(AA48="",IF(AA47="","",SUM($AF$13:AF47)),IF(AA48&lt;=MAX($AI$6:$AI$7),0,AC48+AE48))</f>
        <v>#N/A</v>
      </c>
      <c r="AG48" s="55" t="e">
        <f>IF(AA48="",IF(AA47="","",SUM($AG$13:AG47)),IF(AA48=$AE$5,AI47,IF($AI$8="Cuota fija",IF(AA48&lt;=MAX($AI$6:$AI$7),0,$AD$7+AD48-AH48),IF($AI$8="Capital Constante",IF(AA48&lt;=MAX($AI$6:$AI$7),0,$AD$3/(($AC$5/VLOOKUP($AD$6,AMORT!$A$2:$C$11,3,0))-MAX($AI$6:$AI$7))   ),AC48-AH48-AE48)       )))</f>
        <v>#N/A</v>
      </c>
      <c r="AH48" s="55" t="e">
        <f>IF(AA48="",IF(AA47="","",SUM($AH$13:AH47)),ROUND($AE$4*AI47,0))</f>
        <v>#N/A</v>
      </c>
      <c r="AI48" s="55" t="e">
        <f t="shared" si="6"/>
        <v>#N/A</v>
      </c>
      <c r="AJ48" s="15"/>
      <c r="AK48" s="55" t="e">
        <f>IF(AND(AA48&gt;0,AA48&lt;&gt;"",AD48&gt;0), ROUND( ((AD48/((1+($AD$4/VLOOKUP($AD$6,AMORT!$A$2:$B$11,2,0)))^AA48))),0),0)</f>
        <v>#N/A</v>
      </c>
    </row>
    <row r="49" spans="1:37" x14ac:dyDescent="0.2">
      <c r="A49" s="61" t="e">
        <f t="shared" si="3"/>
        <v>#N/A</v>
      </c>
      <c r="B49" s="62" t="e">
        <f>IF(A49="","",IF(OR($D$6="Diaria",$D$6="Semanal",$D$6="Decadal",$D$6="Quincenal"),B48+VLOOKUP($D$6,AMORT!$A$2:$D$11,4,0),IF(DAY($B$13)=DAY(EOMONTH($B$13,0)),EOMONTH(B48,VLOOKUP($D$6,AMORT!$A$2:$C$11,3,0)),EDATE($B$13,VLOOKUP($D$6,AMORT!$A$2:$C$11,3,0)*A49))))</f>
        <v>#N/A</v>
      </c>
      <c r="C49" s="55" t="e">
        <f>IF(A49="",IF(A48="","",SUM(C$13:C48)),G49+H49)</f>
        <v>#N/A</v>
      </c>
      <c r="D49" s="44"/>
      <c r="E49" s="55" t="e">
        <f>IF(A49="",IF(A48="","",SUM($E$13:E48)),ROUND(((I48*$D$8)/30)*VLOOKUP($D$6,AMORT!$A$2:$D$11,4,0),0))</f>
        <v>#N/A</v>
      </c>
      <c r="F49" s="55" t="e">
        <f>IF(A49="",IF(A48="","",SUM($F$13:F48)),IF(A49&lt;=MAX($I$6:$I$7),0,C49+E49))</f>
        <v>#N/A</v>
      </c>
      <c r="G49" s="55" t="e">
        <f>IF(A49="",IF(A48="","",SUM($G$13:G48)),IF(A49=$E$5,I48,IF($I$8="Cuota fija",IF(A49&lt;=MAX($I$6:$I$7),0,$D$7+D49-H49),IF($I$8="Capital Constante",IF(A49&lt;=MAX($I$6:$I$7),0,$D$3/(($C$5/VLOOKUP($D$6,AMORT!$A$2:$C$11,3,0))-MAX($I$6:$I$7))   ),C49-H49-E49)       )))</f>
        <v>#N/A</v>
      </c>
      <c r="H49" s="55" t="e">
        <f>IF(A49="",IF(A48="","",SUM($H$13:H48)),ROUND($E$4*I48,0))</f>
        <v>#N/A</v>
      </c>
      <c r="I49" s="55" t="e">
        <f t="shared" si="4"/>
        <v>#N/A</v>
      </c>
      <c r="J49" s="15"/>
      <c r="K49" s="55" t="e">
        <f>IF(AND(A49&gt;0,A49&lt;&gt;"",D49&gt;0), ROUND( ((D49/((1+($D$4/VLOOKUP($D$6,AMORT!$A$2:$B$11,2,0)))^A49))),0),0)</f>
        <v>#N/A</v>
      </c>
      <c r="N49" s="61" t="e">
        <f t="shared" si="7"/>
        <v>#N/A</v>
      </c>
      <c r="O49" s="62" t="e">
        <f>IF(N49="","",IF(OR($Q$6="Diaria",$Q$6="Semanal",$Q$6="Decadal",$Q$6="Quincenal"),O48+VLOOKUP($Q$6,AMORT!$A$2:$D$11,4,0),IF(DAY($O$13)=DAY(EOMONTH($O$13,0)),EOMONTH(O48,VLOOKUP($Q$6,AMORT!$A$2:$C$11,3,0)),EDATE($O$13,VLOOKUP($Q$6,AMORT!$A$2:$C$11,3,0)*N49))))</f>
        <v>#N/A</v>
      </c>
      <c r="P49" s="55" t="e">
        <f>IF(N49="",IF(N48="","",SUM(P$13:P48)),T49+U49)</f>
        <v>#N/A</v>
      </c>
      <c r="Q49" s="44"/>
      <c r="R49" s="55" t="e">
        <f>IF(N49="",IF(N48="","",SUM($R$13:R48)),ROUND(((V48*$Q$8)/30)*VLOOKUP($Q$6,AMORT!$A$2:$D$11,4,0),0))</f>
        <v>#N/A</v>
      </c>
      <c r="S49" s="55" t="e">
        <f>IF(N49="",IF(N48="","",SUM($S$13:S48)),IF(N49&lt;=MAX($V$6:$V$7),0,P49+R49))</f>
        <v>#N/A</v>
      </c>
      <c r="T49" s="55" t="e">
        <f>IF(N49="",IF(N48="","",SUM($T$13:T48)),IF(N49=$R$5,V48,IF($V$8="Cuota fija",IF(N49&lt;=MAX($V$6:$V$7),0,$Q$7+Q49-U49),IF($V$8="Capital Constante",IF(N49&lt;=MAX($V$6:$V$7),0,$Q$3/(($P$5/VLOOKUP($Q$6,AMORT!$A$2:$C$11,3,0))-MAX($V$6:$V$7))   ),P49-U49-R49)       )))</f>
        <v>#N/A</v>
      </c>
      <c r="U49" s="55" t="e">
        <f>IF(N49="",IF(N48="","",SUM($U$13:U48)),ROUND($R$4*V48,0))</f>
        <v>#N/A</v>
      </c>
      <c r="V49" s="55" t="e">
        <f t="shared" si="5"/>
        <v>#N/A</v>
      </c>
      <c r="W49" s="15"/>
      <c r="X49" s="55" t="e">
        <f>IF(AND(N49&gt;0,N49&lt;&gt;"",Q49&gt;0), ROUND( ((Q49/((1+($Q$4/VLOOKUP($Q$6,AMORT!$A$2:$B$11,2,0)))^N49))),0),0)</f>
        <v>#N/A</v>
      </c>
      <c r="AA49" s="61" t="e">
        <f t="shared" si="8"/>
        <v>#N/A</v>
      </c>
      <c r="AB49" s="62" t="e">
        <f>IF(AA49="","",IF(OR($AD$6="Diaria",$AD$6="Semanal",$AD$6="Decadal",$AD$6="Quincenal"),AB48+VLOOKUP($AD$6,AMORT!$A$2:$D$11,4,0),IF(DAY($B$13)=DAY(EOMONTH($B$13,0)),EOMONTH(AB48,VLOOKUP($AD$6,AMORT!$A$2:$C$11,3,0)),EDATE($B$13,VLOOKUP($AD$6,AMORT!$A$2:$C$11,3,0)*AA49))))</f>
        <v>#N/A</v>
      </c>
      <c r="AC49" s="55" t="e">
        <f>IF(AA49="",IF(AA48="","",SUM(AC$13:AC48)),AG49+AH49)</f>
        <v>#N/A</v>
      </c>
      <c r="AD49" s="44"/>
      <c r="AE49" s="55" t="e">
        <f>IF(AA49="",IF(AA48="","",SUM($AE$13:AE48)),ROUND(((AI48*$AD$8)/30)*VLOOKUP($AD$6,AMORT!$A$2:$D$11,4,0),0))</f>
        <v>#N/A</v>
      </c>
      <c r="AF49" s="55" t="e">
        <f>IF(AA49="",IF(AA48="","",SUM($AF$13:AF48)),IF(AA49&lt;=MAX($AI$6:$AI$7),0,AC49+AE49))</f>
        <v>#N/A</v>
      </c>
      <c r="AG49" s="55" t="e">
        <f>IF(AA49="",IF(AA48="","",SUM($AG$13:AG48)),IF(AA49=$AE$5,AI48,IF($AI$8="Cuota fija",IF(AA49&lt;=MAX($AI$6:$AI$7),0,$AD$7+AD49-AH49),IF($AI$8="Capital Constante",IF(AA49&lt;=MAX($AI$6:$AI$7),0,$AD$3/(($AC$5/VLOOKUP($AD$6,AMORT!$A$2:$C$11,3,0))-MAX($AI$6:$AI$7))   ),AC49-AH49-AE49)       )))</f>
        <v>#N/A</v>
      </c>
      <c r="AH49" s="55" t="e">
        <f>IF(AA49="",IF(AA48="","",SUM($AH$13:AH48)),ROUND($AE$4*AI48,0))</f>
        <v>#N/A</v>
      </c>
      <c r="AI49" s="55" t="e">
        <f t="shared" si="6"/>
        <v>#N/A</v>
      </c>
      <c r="AJ49" s="15"/>
      <c r="AK49" s="55" t="e">
        <f>IF(AND(AA49&gt;0,AA49&lt;&gt;"",AD49&gt;0), ROUND( ((AD49/((1+($AD$4/VLOOKUP($AD$6,AMORT!$A$2:$B$11,2,0)))^AA49))),0),0)</f>
        <v>#N/A</v>
      </c>
    </row>
    <row r="50" spans="1:37" x14ac:dyDescent="0.2">
      <c r="A50" s="61" t="e">
        <f t="shared" si="3"/>
        <v>#N/A</v>
      </c>
      <c r="B50" s="62" t="e">
        <f>IF(A50="","",IF(OR($D$6="Diaria",$D$6="Semanal",$D$6="Decadal",$D$6="Quincenal"),B49+VLOOKUP($D$6,AMORT!$A$2:$D$11,4,0),IF(DAY($B$13)=DAY(EOMONTH($B$13,0)),EOMONTH(B49,VLOOKUP($D$6,AMORT!$A$2:$C$11,3,0)),EDATE($B$13,VLOOKUP($D$6,AMORT!$A$2:$C$11,3,0)*A50))))</f>
        <v>#N/A</v>
      </c>
      <c r="C50" s="55" t="e">
        <f>IF(A50="",IF(A49="","",SUM(C$13:C49)),G50+H50)</f>
        <v>#N/A</v>
      </c>
      <c r="D50" s="44"/>
      <c r="E50" s="55" t="e">
        <f>IF(A50="",IF(A49="","",SUM($E$13:E49)),ROUND(((I49*$D$8)/30)*VLOOKUP($D$6,AMORT!$A$2:$D$11,4,0),0))</f>
        <v>#N/A</v>
      </c>
      <c r="F50" s="55" t="e">
        <f>IF(A50="",IF(A49="","",SUM($F$13:F49)),IF(A50&lt;=MAX($I$6:$I$7),0,C50+E50))</f>
        <v>#N/A</v>
      </c>
      <c r="G50" s="55" t="e">
        <f>IF(A50="",IF(A49="","",SUM($G$13:G49)),IF(A50=$E$5,I49,IF($I$8="Cuota fija",IF(A50&lt;=MAX($I$6:$I$7),0,$D$7+D50-H50),IF($I$8="Capital Constante",IF(A50&lt;=MAX($I$6:$I$7),0,$D$3/(($C$5/VLOOKUP($D$6,AMORT!$A$2:$C$11,3,0))-MAX($I$6:$I$7))   ),C50-H50-E50)       )))</f>
        <v>#N/A</v>
      </c>
      <c r="H50" s="55" t="e">
        <f>IF(A50="",IF(A49="","",SUM($H$13:H49)),ROUND($E$4*I49,0))</f>
        <v>#N/A</v>
      </c>
      <c r="I50" s="55" t="e">
        <f t="shared" si="4"/>
        <v>#N/A</v>
      </c>
      <c r="J50" s="15"/>
      <c r="K50" s="55" t="e">
        <f>IF(AND(A50&gt;0,A50&lt;&gt;"",D50&gt;0), ROUND( ((D50/((1+($D$4/VLOOKUP($D$6,AMORT!$A$2:$B$11,2,0)))^A50))),0),0)</f>
        <v>#N/A</v>
      </c>
      <c r="N50" s="61" t="e">
        <f t="shared" si="7"/>
        <v>#N/A</v>
      </c>
      <c r="O50" s="62" t="e">
        <f>IF(N50="","",IF(OR($Q$6="Diaria",$Q$6="Semanal",$Q$6="Decadal",$Q$6="Quincenal"),O49+VLOOKUP($Q$6,AMORT!$A$2:$D$11,4,0),IF(DAY($O$13)=DAY(EOMONTH($O$13,0)),EOMONTH(O49,VLOOKUP($Q$6,AMORT!$A$2:$C$11,3,0)),EDATE($O$13,VLOOKUP($Q$6,AMORT!$A$2:$C$11,3,0)*N50))))</f>
        <v>#N/A</v>
      </c>
      <c r="P50" s="55" t="e">
        <f>IF(N50="",IF(N49="","",SUM(P$13:P49)),T50+U50)</f>
        <v>#N/A</v>
      </c>
      <c r="Q50" s="44"/>
      <c r="R50" s="55" t="e">
        <f>IF(N50="",IF(N49="","",SUM($R$13:R49)),ROUND(((V49*$Q$8)/30)*VLOOKUP($Q$6,AMORT!$A$2:$D$11,4,0),0))</f>
        <v>#N/A</v>
      </c>
      <c r="S50" s="55" t="e">
        <f>IF(N50="",IF(N49="","",SUM($S$13:S49)),IF(N50&lt;=MAX($V$6:$V$7),0,P50+R50))</f>
        <v>#N/A</v>
      </c>
      <c r="T50" s="55" t="e">
        <f>IF(N50="",IF(N49="","",SUM($T$13:T49)),IF(N50=$R$5,V49,IF($V$8="Cuota fija",IF(N50&lt;=MAX($V$6:$V$7),0,$Q$7+Q50-U50),IF($V$8="Capital Constante",IF(N50&lt;=MAX($V$6:$V$7),0,$Q$3/(($P$5/VLOOKUP($Q$6,AMORT!$A$2:$C$11,3,0))-MAX($V$6:$V$7))   ),P50-U50-R50)       )))</f>
        <v>#N/A</v>
      </c>
      <c r="U50" s="55" t="e">
        <f>IF(N50="",IF(N49="","",SUM($U$13:U49)),ROUND($R$4*V49,0))</f>
        <v>#N/A</v>
      </c>
      <c r="V50" s="55" t="e">
        <f t="shared" si="5"/>
        <v>#N/A</v>
      </c>
      <c r="W50" s="15"/>
      <c r="X50" s="55" t="e">
        <f>IF(AND(N50&gt;0,N50&lt;&gt;"",Q50&gt;0), ROUND( ((Q50/((1+($Q$4/VLOOKUP($Q$6,AMORT!$A$2:$B$11,2,0)))^N50))),0),0)</f>
        <v>#N/A</v>
      </c>
      <c r="AA50" s="61" t="e">
        <f t="shared" si="8"/>
        <v>#N/A</v>
      </c>
      <c r="AB50" s="62" t="e">
        <f>IF(AA50="","",IF(OR($AD$6="Diaria",$AD$6="Semanal",$AD$6="Decadal",$AD$6="Quincenal"),AB49+VLOOKUP($AD$6,AMORT!$A$2:$D$11,4,0),IF(DAY($B$13)=DAY(EOMONTH($B$13,0)),EOMONTH(AB49,VLOOKUP($AD$6,AMORT!$A$2:$C$11,3,0)),EDATE($B$13,VLOOKUP($AD$6,AMORT!$A$2:$C$11,3,0)*AA50))))</f>
        <v>#N/A</v>
      </c>
      <c r="AC50" s="55" t="e">
        <f>IF(AA50="",IF(AA49="","",SUM(AC$13:AC49)),AG50+AH50)</f>
        <v>#N/A</v>
      </c>
      <c r="AD50" s="44"/>
      <c r="AE50" s="55" t="e">
        <f>IF(AA50="",IF(AA49="","",SUM($AE$13:AE49)),ROUND(((AI49*$AD$8)/30)*VLOOKUP($AD$6,AMORT!$A$2:$D$11,4,0),0))</f>
        <v>#N/A</v>
      </c>
      <c r="AF50" s="55" t="e">
        <f>IF(AA50="",IF(AA49="","",SUM($AF$13:AF49)),IF(AA50&lt;=MAX($AI$6:$AI$7),0,AC50+AE50))</f>
        <v>#N/A</v>
      </c>
      <c r="AG50" s="55" t="e">
        <f>IF(AA50="",IF(AA49="","",SUM($AG$13:AG49)),IF(AA50=$AE$5,AI49,IF($AI$8="Cuota fija",IF(AA50&lt;=MAX($AI$6:$AI$7),0,$AD$7+AD50-AH50),IF($AI$8="Capital Constante",IF(AA50&lt;=MAX($AI$6:$AI$7),0,$AD$3/(($AC$5/VLOOKUP($AD$6,AMORT!$A$2:$C$11,3,0))-MAX($AI$6:$AI$7))   ),AC50-AH50-AE50)       )))</f>
        <v>#N/A</v>
      </c>
      <c r="AH50" s="55" t="e">
        <f>IF(AA50="",IF(AA49="","",SUM($AH$13:AH49)),ROUND($AE$4*AI49,0))</f>
        <v>#N/A</v>
      </c>
      <c r="AI50" s="55" t="e">
        <f t="shared" si="6"/>
        <v>#N/A</v>
      </c>
      <c r="AJ50" s="15"/>
      <c r="AK50" s="55" t="e">
        <f>IF(AND(AA50&gt;0,AA50&lt;&gt;"",AD50&gt;0), ROUND( ((AD50/((1+($AD$4/VLOOKUP($AD$6,AMORT!$A$2:$B$11,2,0)))^AA50))),0),0)</f>
        <v>#N/A</v>
      </c>
    </row>
    <row r="51" spans="1:37" x14ac:dyDescent="0.2">
      <c r="A51" s="61" t="e">
        <f t="shared" si="3"/>
        <v>#N/A</v>
      </c>
      <c r="B51" s="62" t="e">
        <f>IF(A51="","",IF(OR($D$6="Diaria",$D$6="Semanal",$D$6="Decadal",$D$6="Quincenal"),B50+VLOOKUP($D$6,AMORT!$A$2:$D$11,4,0),IF(DAY($B$13)=DAY(EOMONTH($B$13,0)),EOMONTH(B50,VLOOKUP($D$6,AMORT!$A$2:$C$11,3,0)),EDATE($B$13,VLOOKUP($D$6,AMORT!$A$2:$C$11,3,0)*A51))))</f>
        <v>#N/A</v>
      </c>
      <c r="C51" s="55" t="e">
        <f>IF(A51="",IF(A50="","",SUM(C$13:C50)),G51+H51)</f>
        <v>#N/A</v>
      </c>
      <c r="D51" s="44"/>
      <c r="E51" s="55" t="e">
        <f>IF(A51="",IF(A50="","",SUM($E$13:E50)),ROUND(((I50*$D$8)/30)*VLOOKUP($D$6,AMORT!$A$2:$D$11,4,0),0))</f>
        <v>#N/A</v>
      </c>
      <c r="F51" s="55" t="e">
        <f>IF(A51="",IF(A50="","",SUM($F$13:F50)),IF(A51&lt;=MAX($I$6:$I$7),0,C51+E51))</f>
        <v>#N/A</v>
      </c>
      <c r="G51" s="55" t="e">
        <f>IF(A51="",IF(A50="","",SUM($G$13:G50)),IF(A51=$E$5,I50,IF($I$8="Cuota fija",IF(A51&lt;=MAX($I$6:$I$7),0,$D$7+D51-H51),IF($I$8="Capital Constante",IF(A51&lt;=MAX($I$6:$I$7),0,$D$3/(($C$5/VLOOKUP($D$6,AMORT!$A$2:$C$11,3,0))-MAX($I$6:$I$7))   ),C51-H51-E51)       )))</f>
        <v>#N/A</v>
      </c>
      <c r="H51" s="55" t="e">
        <f>IF(A51="",IF(A50="","",SUM($H$13:H50)),ROUND($E$4*I50,0))</f>
        <v>#N/A</v>
      </c>
      <c r="I51" s="55" t="e">
        <f t="shared" si="4"/>
        <v>#N/A</v>
      </c>
      <c r="J51" s="15"/>
      <c r="K51" s="55" t="e">
        <f>IF(AND(A51&gt;0,A51&lt;&gt;"",D51&gt;0), ROUND( ((D51/((1+($D$4/VLOOKUP($D$6,AMORT!$A$2:$B$11,2,0)))^A51))),0),0)</f>
        <v>#N/A</v>
      </c>
      <c r="N51" s="61" t="e">
        <f t="shared" si="7"/>
        <v>#N/A</v>
      </c>
      <c r="O51" s="62" t="e">
        <f>IF(N51="","",IF(OR($Q$6="Diaria",$Q$6="Semanal",$Q$6="Decadal",$Q$6="Quincenal"),O50+VLOOKUP($Q$6,AMORT!$A$2:$D$11,4,0),IF(DAY($O$13)=DAY(EOMONTH($O$13,0)),EOMONTH(O50,VLOOKUP($Q$6,AMORT!$A$2:$C$11,3,0)),EDATE($O$13,VLOOKUP($Q$6,AMORT!$A$2:$C$11,3,0)*N51))))</f>
        <v>#N/A</v>
      </c>
      <c r="P51" s="55" t="e">
        <f>IF(N51="",IF(N50="","",SUM(P$13:P50)),T51+U51)</f>
        <v>#N/A</v>
      </c>
      <c r="Q51" s="44"/>
      <c r="R51" s="55" t="e">
        <f>IF(N51="",IF(N50="","",SUM($R$13:R50)),ROUND(((V50*$Q$8)/30)*VLOOKUP($Q$6,AMORT!$A$2:$D$11,4,0),0))</f>
        <v>#N/A</v>
      </c>
      <c r="S51" s="55" t="e">
        <f>IF(N51="",IF(N50="","",SUM($S$13:S50)),IF(N51&lt;=MAX($V$6:$V$7),0,P51+R51))</f>
        <v>#N/A</v>
      </c>
      <c r="T51" s="55" t="e">
        <f>IF(N51="",IF(N50="","",SUM($T$13:T50)),IF(N51=$R$5,V50,IF($V$8="Cuota fija",IF(N51&lt;=MAX($V$6:$V$7),0,$Q$7+Q51-U51),IF($V$8="Capital Constante",IF(N51&lt;=MAX($V$6:$V$7),0,$Q$3/(($P$5/VLOOKUP($Q$6,AMORT!$A$2:$C$11,3,0))-MAX($V$6:$V$7))   ),P51-U51-R51)       )))</f>
        <v>#N/A</v>
      </c>
      <c r="U51" s="55" t="e">
        <f>IF(N51="",IF(N50="","",SUM($U$13:U50)),ROUND($R$4*V50,0))</f>
        <v>#N/A</v>
      </c>
      <c r="V51" s="55" t="e">
        <f t="shared" si="5"/>
        <v>#N/A</v>
      </c>
      <c r="W51" s="15"/>
      <c r="X51" s="55" t="e">
        <f>IF(AND(N51&gt;0,N51&lt;&gt;"",Q51&gt;0), ROUND( ((Q51/((1+($Q$4/VLOOKUP($Q$6,AMORT!$A$2:$B$11,2,0)))^N51))),0),0)</f>
        <v>#N/A</v>
      </c>
      <c r="AA51" s="61" t="e">
        <f t="shared" si="8"/>
        <v>#N/A</v>
      </c>
      <c r="AB51" s="62" t="e">
        <f>IF(AA51="","",IF(OR($AD$6="Diaria",$AD$6="Semanal",$AD$6="Decadal",$AD$6="Quincenal"),AB50+VLOOKUP($AD$6,AMORT!$A$2:$D$11,4,0),IF(DAY($B$13)=DAY(EOMONTH($B$13,0)),EOMONTH(AB50,VLOOKUP($AD$6,AMORT!$A$2:$C$11,3,0)),EDATE($B$13,VLOOKUP($AD$6,AMORT!$A$2:$C$11,3,0)*AA51))))</f>
        <v>#N/A</v>
      </c>
      <c r="AC51" s="55" t="e">
        <f>IF(AA51="",IF(AA50="","",SUM(AC$13:AC50)),AG51+AH51)</f>
        <v>#N/A</v>
      </c>
      <c r="AD51" s="44"/>
      <c r="AE51" s="55" t="e">
        <f>IF(AA51="",IF(AA50="","",SUM($AE$13:AE50)),ROUND(((AI50*$AD$8)/30)*VLOOKUP($AD$6,AMORT!$A$2:$D$11,4,0),0))</f>
        <v>#N/A</v>
      </c>
      <c r="AF51" s="55" t="e">
        <f>IF(AA51="",IF(AA50="","",SUM($AF$13:AF50)),IF(AA51&lt;=MAX($AI$6:$AI$7),0,AC51+AE51))</f>
        <v>#N/A</v>
      </c>
      <c r="AG51" s="55" t="e">
        <f>IF(AA51="",IF(AA50="","",SUM($AG$13:AG50)),IF(AA51=$AE$5,AI50,IF($AI$8="Cuota fija",IF(AA51&lt;=MAX($AI$6:$AI$7),0,$AD$7+AD51-AH51),IF($AI$8="Capital Constante",IF(AA51&lt;=MAX($AI$6:$AI$7),0,$AD$3/(($AC$5/VLOOKUP($AD$6,AMORT!$A$2:$C$11,3,0))-MAX($AI$6:$AI$7))   ),AC51-AH51-AE51)       )))</f>
        <v>#N/A</v>
      </c>
      <c r="AH51" s="55" t="e">
        <f>IF(AA51="",IF(AA50="","",SUM($AH$13:AH50)),ROUND($AE$4*AI50,0))</f>
        <v>#N/A</v>
      </c>
      <c r="AI51" s="55" t="e">
        <f t="shared" si="6"/>
        <v>#N/A</v>
      </c>
      <c r="AJ51" s="15"/>
      <c r="AK51" s="55" t="e">
        <f>IF(AND(AA51&gt;0,AA51&lt;&gt;"",AD51&gt;0), ROUND( ((AD51/((1+($AD$4/VLOOKUP($AD$6,AMORT!$A$2:$B$11,2,0)))^AA51))),0),0)</f>
        <v>#N/A</v>
      </c>
    </row>
    <row r="52" spans="1:37" x14ac:dyDescent="0.2">
      <c r="A52" s="61" t="e">
        <f t="shared" si="3"/>
        <v>#N/A</v>
      </c>
      <c r="B52" s="62" t="e">
        <f>IF(A52="","",IF(OR($D$6="Diaria",$D$6="Semanal",$D$6="Decadal",$D$6="Quincenal"),B51+VLOOKUP($D$6,AMORT!$A$2:$D$11,4,0),IF(DAY($B$13)=DAY(EOMONTH($B$13,0)),EOMONTH(B51,VLOOKUP($D$6,AMORT!$A$2:$C$11,3,0)),EDATE($B$13,VLOOKUP($D$6,AMORT!$A$2:$C$11,3,0)*A52))))</f>
        <v>#N/A</v>
      </c>
      <c r="C52" s="55" t="e">
        <f>IF(A52="",IF(A51="","",SUM(C$13:C51)),G52+H52)</f>
        <v>#N/A</v>
      </c>
      <c r="D52" s="44"/>
      <c r="E52" s="55" t="e">
        <f>IF(A52="",IF(A51="","",SUM($E$13:E51)),ROUND(((I51*$D$8)/30)*VLOOKUP($D$6,AMORT!$A$2:$D$11,4,0),0))</f>
        <v>#N/A</v>
      </c>
      <c r="F52" s="55" t="e">
        <f>IF(A52="",IF(A51="","",SUM($F$13:F51)),IF(A52&lt;=MAX($I$6:$I$7),0,C52+E52))</f>
        <v>#N/A</v>
      </c>
      <c r="G52" s="55" t="e">
        <f>IF(A52="",IF(A51="","",SUM($G$13:G51)),IF(A52=$E$5,I51,IF($I$8="Cuota fija",IF(A52&lt;=MAX($I$6:$I$7),0,$D$7+D52-H52),IF($I$8="Capital Constante",IF(A52&lt;=MAX($I$6:$I$7),0,$D$3/(($C$5/VLOOKUP($D$6,AMORT!$A$2:$C$11,3,0))-MAX($I$6:$I$7))   ),C52-H52-E52)       )))</f>
        <v>#N/A</v>
      </c>
      <c r="H52" s="55" t="e">
        <f>IF(A52="",IF(A51="","",SUM($H$13:H51)),ROUND($E$4*I51,0))</f>
        <v>#N/A</v>
      </c>
      <c r="I52" s="55" t="e">
        <f t="shared" si="4"/>
        <v>#N/A</v>
      </c>
      <c r="J52" s="15"/>
      <c r="K52" s="55" t="e">
        <f>IF(AND(A52&gt;0,A52&lt;&gt;"",D52&gt;0), ROUND( ((D52/((1+($D$4/VLOOKUP($D$6,AMORT!$A$2:$B$11,2,0)))^A52))),0),0)</f>
        <v>#N/A</v>
      </c>
      <c r="N52" s="61" t="e">
        <f t="shared" si="7"/>
        <v>#N/A</v>
      </c>
      <c r="O52" s="62" t="e">
        <f>IF(N52="","",IF(OR($Q$6="Diaria",$Q$6="Semanal",$Q$6="Decadal",$Q$6="Quincenal"),O51+VLOOKUP($Q$6,AMORT!$A$2:$D$11,4,0),IF(DAY($O$13)=DAY(EOMONTH($O$13,0)),EOMONTH(O51,VLOOKUP($Q$6,AMORT!$A$2:$C$11,3,0)),EDATE($O$13,VLOOKUP($Q$6,AMORT!$A$2:$C$11,3,0)*N52))))</f>
        <v>#N/A</v>
      </c>
      <c r="P52" s="55" t="e">
        <f>IF(N52="",IF(N51="","",SUM(P$13:P51)),T52+U52)</f>
        <v>#N/A</v>
      </c>
      <c r="Q52" s="44"/>
      <c r="R52" s="55" t="e">
        <f>IF(N52="",IF(N51="","",SUM($R$13:R51)),ROUND(((V51*$Q$8)/30)*VLOOKUP($Q$6,AMORT!$A$2:$D$11,4,0),0))</f>
        <v>#N/A</v>
      </c>
      <c r="S52" s="55" t="e">
        <f>IF(N52="",IF(N51="","",SUM($S$13:S51)),IF(N52&lt;=MAX($V$6:$V$7),0,P52+R52))</f>
        <v>#N/A</v>
      </c>
      <c r="T52" s="55" t="e">
        <f>IF(N52="",IF(N51="","",SUM($T$13:T51)),IF(N52=$R$5,V51,IF($V$8="Cuota fija",IF(N52&lt;=MAX($V$6:$V$7),0,$Q$7+Q52-U52),IF($V$8="Capital Constante",IF(N52&lt;=MAX($V$6:$V$7),0,$Q$3/(($P$5/VLOOKUP($Q$6,AMORT!$A$2:$C$11,3,0))-MAX($V$6:$V$7))   ),P52-U52-R52)       )))</f>
        <v>#N/A</v>
      </c>
      <c r="U52" s="55" t="e">
        <f>IF(N52="",IF(N51="","",SUM($U$13:U51)),ROUND($R$4*V51,0))</f>
        <v>#N/A</v>
      </c>
      <c r="V52" s="55" t="e">
        <f t="shared" si="5"/>
        <v>#N/A</v>
      </c>
      <c r="W52" s="15"/>
      <c r="X52" s="55" t="e">
        <f>IF(AND(N52&gt;0,N52&lt;&gt;"",Q52&gt;0), ROUND( ((Q52/((1+($Q$4/VLOOKUP($Q$6,AMORT!$A$2:$B$11,2,0)))^N52))),0),0)</f>
        <v>#N/A</v>
      </c>
      <c r="AA52" s="61" t="e">
        <f t="shared" si="8"/>
        <v>#N/A</v>
      </c>
      <c r="AB52" s="62" t="e">
        <f>IF(AA52="","",IF(OR($AD$6="Diaria",$AD$6="Semanal",$AD$6="Decadal",$AD$6="Quincenal"),AB51+VLOOKUP($AD$6,AMORT!$A$2:$D$11,4,0),IF(DAY($B$13)=DAY(EOMONTH($B$13,0)),EOMONTH(AB51,VLOOKUP($AD$6,AMORT!$A$2:$C$11,3,0)),EDATE($B$13,VLOOKUP($AD$6,AMORT!$A$2:$C$11,3,0)*AA52))))</f>
        <v>#N/A</v>
      </c>
      <c r="AC52" s="55" t="e">
        <f>IF(AA52="",IF(AA51="","",SUM(AC$13:AC51)),AG52+AH52)</f>
        <v>#N/A</v>
      </c>
      <c r="AD52" s="44"/>
      <c r="AE52" s="55" t="e">
        <f>IF(AA52="",IF(AA51="","",SUM($AE$13:AE51)),ROUND(((AI51*$AD$8)/30)*VLOOKUP($AD$6,AMORT!$A$2:$D$11,4,0),0))</f>
        <v>#N/A</v>
      </c>
      <c r="AF52" s="55" t="e">
        <f>IF(AA52="",IF(AA51="","",SUM($AF$13:AF51)),IF(AA52&lt;=MAX($AI$6:$AI$7),0,AC52+AE52))</f>
        <v>#N/A</v>
      </c>
      <c r="AG52" s="55" t="e">
        <f>IF(AA52="",IF(AA51="","",SUM($AG$13:AG51)),IF(AA52=$AE$5,AI51,IF($AI$8="Cuota fija",IF(AA52&lt;=MAX($AI$6:$AI$7),0,$AD$7+AD52-AH52),IF($AI$8="Capital Constante",IF(AA52&lt;=MAX($AI$6:$AI$7),0,$AD$3/(($AC$5/VLOOKUP($AD$6,AMORT!$A$2:$C$11,3,0))-MAX($AI$6:$AI$7))   ),AC52-AH52-AE52)       )))</f>
        <v>#N/A</v>
      </c>
      <c r="AH52" s="55" t="e">
        <f>IF(AA52="",IF(AA51="","",SUM($AH$13:AH51)),ROUND($AE$4*AI51,0))</f>
        <v>#N/A</v>
      </c>
      <c r="AI52" s="55" t="e">
        <f t="shared" si="6"/>
        <v>#N/A</v>
      </c>
      <c r="AJ52" s="15"/>
      <c r="AK52" s="55" t="e">
        <f>IF(AND(AA52&gt;0,AA52&lt;&gt;"",AD52&gt;0), ROUND( ((AD52/((1+($AD$4/VLOOKUP($AD$6,AMORT!$A$2:$B$11,2,0)))^AA52))),0),0)</f>
        <v>#N/A</v>
      </c>
    </row>
    <row r="53" spans="1:37" x14ac:dyDescent="0.2">
      <c r="A53" s="61" t="e">
        <f t="shared" si="3"/>
        <v>#N/A</v>
      </c>
      <c r="B53" s="62" t="e">
        <f>IF(A53="","",IF(OR($D$6="Diaria",$D$6="Semanal",$D$6="Decadal",$D$6="Quincenal"),B52+VLOOKUP($D$6,AMORT!$A$2:$D$11,4,0),IF(DAY($B$13)=DAY(EOMONTH($B$13,0)),EOMONTH(B52,VLOOKUP($D$6,AMORT!$A$2:$C$11,3,0)),EDATE($B$13,VLOOKUP($D$6,AMORT!$A$2:$C$11,3,0)*A53))))</f>
        <v>#N/A</v>
      </c>
      <c r="C53" s="55" t="e">
        <f>IF(A53="",IF(A52="","",SUM(C$13:C52)),G53+H53)</f>
        <v>#N/A</v>
      </c>
      <c r="D53" s="44"/>
      <c r="E53" s="55" t="e">
        <f>IF(A53="",IF(A52="","",SUM($E$13:E52)),ROUND(((I52*$D$8)/30)*VLOOKUP($D$6,AMORT!$A$2:$D$11,4,0),0))</f>
        <v>#N/A</v>
      </c>
      <c r="F53" s="55" t="e">
        <f>IF(A53="",IF(A52="","",SUM($F$13:F52)),IF(A53&lt;=MAX($I$6:$I$7),0,C53+E53))</f>
        <v>#N/A</v>
      </c>
      <c r="G53" s="55" t="e">
        <f>IF(A53="",IF(A52="","",SUM($G$13:G52)),IF(A53=$E$5,I52,IF($I$8="Cuota fija",IF(A53&lt;=MAX($I$6:$I$7),0,$D$7+D53-H53),IF($I$8="Capital Constante",IF(A53&lt;=MAX($I$6:$I$7),0,$D$3/(($C$5/VLOOKUP($D$6,AMORT!$A$2:$C$11,3,0))-MAX($I$6:$I$7))   ),C53-H53-E53)       )))</f>
        <v>#N/A</v>
      </c>
      <c r="H53" s="55" t="e">
        <f>IF(A53="",IF(A52="","",SUM($H$13:H52)),ROUND($E$4*I52,0))</f>
        <v>#N/A</v>
      </c>
      <c r="I53" s="55" t="e">
        <f t="shared" si="4"/>
        <v>#N/A</v>
      </c>
      <c r="J53" s="15"/>
      <c r="K53" s="55" t="e">
        <f>IF(AND(A53&gt;0,A53&lt;&gt;"",D53&gt;0), ROUND( ((D53/((1+($D$4/VLOOKUP($D$6,AMORT!$A$2:$B$11,2,0)))^A53))),0),0)</f>
        <v>#N/A</v>
      </c>
      <c r="N53" s="61" t="e">
        <f t="shared" si="7"/>
        <v>#N/A</v>
      </c>
      <c r="O53" s="62" t="e">
        <f>IF(N53="","",IF(OR($Q$6="Diaria",$Q$6="Semanal",$Q$6="Decadal",$Q$6="Quincenal"),O52+VLOOKUP($Q$6,AMORT!$A$2:$D$11,4,0),IF(DAY($O$13)=DAY(EOMONTH($O$13,0)),EOMONTH(O52,VLOOKUP($Q$6,AMORT!$A$2:$C$11,3,0)),EDATE($O$13,VLOOKUP($Q$6,AMORT!$A$2:$C$11,3,0)*N53))))</f>
        <v>#N/A</v>
      </c>
      <c r="P53" s="55" t="e">
        <f>IF(N53="",IF(N52="","",SUM(P$13:P52)),T53+U53)</f>
        <v>#N/A</v>
      </c>
      <c r="Q53" s="44"/>
      <c r="R53" s="55" t="e">
        <f>IF(N53="",IF(N52="","",SUM($R$13:R52)),ROUND(((V52*$Q$8)/30)*VLOOKUP($Q$6,AMORT!$A$2:$D$11,4,0),0))</f>
        <v>#N/A</v>
      </c>
      <c r="S53" s="55" t="e">
        <f>IF(N53="",IF(N52="","",SUM($S$13:S52)),IF(N53&lt;=MAX($V$6:$V$7),0,P53+R53))</f>
        <v>#N/A</v>
      </c>
      <c r="T53" s="55" t="e">
        <f>IF(N53="",IF(N52="","",SUM($T$13:T52)),IF(N53=$R$5,V52,IF($V$8="Cuota fija",IF(N53&lt;=MAX($V$6:$V$7),0,$Q$7+Q53-U53),IF($V$8="Capital Constante",IF(N53&lt;=MAX($V$6:$V$7),0,$Q$3/(($P$5/VLOOKUP($Q$6,AMORT!$A$2:$C$11,3,0))-MAX($V$6:$V$7))   ),P53-U53-R53)       )))</f>
        <v>#N/A</v>
      </c>
      <c r="U53" s="55" t="e">
        <f>IF(N53="",IF(N52="","",SUM($U$13:U52)),ROUND($R$4*V52,0))</f>
        <v>#N/A</v>
      </c>
      <c r="V53" s="55" t="e">
        <f t="shared" si="5"/>
        <v>#N/A</v>
      </c>
      <c r="W53" s="15"/>
      <c r="X53" s="55" t="e">
        <f>IF(AND(N53&gt;0,N53&lt;&gt;"",Q53&gt;0), ROUND( ((Q53/((1+($Q$4/VLOOKUP($Q$6,AMORT!$A$2:$B$11,2,0)))^N53))),0),0)</f>
        <v>#N/A</v>
      </c>
      <c r="AA53" s="61" t="e">
        <f t="shared" si="8"/>
        <v>#N/A</v>
      </c>
      <c r="AB53" s="62" t="e">
        <f>IF(AA53="","",IF(OR($AD$6="Diaria",$AD$6="Semanal",$AD$6="Decadal",$AD$6="Quincenal"),AB52+VLOOKUP($AD$6,AMORT!$A$2:$D$11,4,0),IF(DAY($B$13)=DAY(EOMONTH($B$13,0)),EOMONTH(AB52,VLOOKUP($AD$6,AMORT!$A$2:$C$11,3,0)),EDATE($B$13,VLOOKUP($AD$6,AMORT!$A$2:$C$11,3,0)*AA53))))</f>
        <v>#N/A</v>
      </c>
      <c r="AC53" s="55" t="e">
        <f>IF(AA53="",IF(AA52="","",SUM(AC$13:AC52)),AG53+AH53)</f>
        <v>#N/A</v>
      </c>
      <c r="AD53" s="44"/>
      <c r="AE53" s="55" t="e">
        <f>IF(AA53="",IF(AA52="","",SUM($AE$13:AE52)),ROUND(((AI52*$AD$8)/30)*VLOOKUP($AD$6,AMORT!$A$2:$D$11,4,0),0))</f>
        <v>#N/A</v>
      </c>
      <c r="AF53" s="55" t="e">
        <f>IF(AA53="",IF(AA52="","",SUM($AF$13:AF52)),IF(AA53&lt;=MAX($AI$6:$AI$7),0,AC53+AE53))</f>
        <v>#N/A</v>
      </c>
      <c r="AG53" s="55" t="e">
        <f>IF(AA53="",IF(AA52="","",SUM($AG$13:AG52)),IF(AA53=$AE$5,AI52,IF($AI$8="Cuota fija",IF(AA53&lt;=MAX($AI$6:$AI$7),0,$AD$7+AD53-AH53),IF($AI$8="Capital Constante",IF(AA53&lt;=MAX($AI$6:$AI$7),0,$AD$3/(($AC$5/VLOOKUP($AD$6,AMORT!$A$2:$C$11,3,0))-MAX($AI$6:$AI$7))   ),AC53-AH53-AE53)       )))</f>
        <v>#N/A</v>
      </c>
      <c r="AH53" s="55" t="e">
        <f>IF(AA53="",IF(AA52="","",SUM($AH$13:AH52)),ROUND($AE$4*AI52,0))</f>
        <v>#N/A</v>
      </c>
      <c r="AI53" s="55" t="e">
        <f t="shared" si="6"/>
        <v>#N/A</v>
      </c>
      <c r="AJ53" s="15"/>
      <c r="AK53" s="55" t="e">
        <f>IF(AND(AA53&gt;0,AA53&lt;&gt;"",AD53&gt;0), ROUND( ((AD53/((1+($AD$4/VLOOKUP($AD$6,AMORT!$A$2:$B$11,2,0)))^AA53))),0),0)</f>
        <v>#N/A</v>
      </c>
    </row>
    <row r="54" spans="1:37" x14ac:dyDescent="0.2">
      <c r="A54" s="61" t="e">
        <f t="shared" si="3"/>
        <v>#N/A</v>
      </c>
      <c r="B54" s="62" t="e">
        <f>IF(A54="","",IF(OR($D$6="Diaria",$D$6="Semanal",$D$6="Decadal",$D$6="Quincenal"),B53+VLOOKUP($D$6,AMORT!$A$2:$D$11,4,0),IF(DAY($B$13)=DAY(EOMONTH($B$13,0)),EOMONTH(B53,VLOOKUP($D$6,AMORT!$A$2:$C$11,3,0)),EDATE($B$13,VLOOKUP($D$6,AMORT!$A$2:$C$11,3,0)*A54))))</f>
        <v>#N/A</v>
      </c>
      <c r="C54" s="55" t="e">
        <f>IF(A54="",IF(A53="","",SUM(C$13:C53)),G54+H54)</f>
        <v>#N/A</v>
      </c>
      <c r="D54" s="44"/>
      <c r="E54" s="55" t="e">
        <f>IF(A54="",IF(A53="","",SUM($E$13:E53)),ROUND(((I53*$D$8)/30)*VLOOKUP($D$6,AMORT!$A$2:$D$11,4,0),0))</f>
        <v>#N/A</v>
      </c>
      <c r="F54" s="55" t="e">
        <f>IF(A54="",IF(A53="","",SUM($F$13:F53)),IF(A54&lt;=MAX($I$6:$I$7),0,C54+E54))</f>
        <v>#N/A</v>
      </c>
      <c r="G54" s="55" t="e">
        <f>IF(A54="",IF(A53="","",SUM($G$13:G53)),IF(A54=$E$5,I53,IF($I$8="Cuota fija",IF(A54&lt;=MAX($I$6:$I$7),0,$D$7+D54-H54),IF($I$8="Capital Constante",IF(A54&lt;=MAX($I$6:$I$7),0,$D$3/(($C$5/VLOOKUP($D$6,AMORT!$A$2:$C$11,3,0))-MAX($I$6:$I$7))   ),C54-H54-E54)       )))</f>
        <v>#N/A</v>
      </c>
      <c r="H54" s="55" t="e">
        <f>IF(A54="",IF(A53="","",SUM($H$13:H53)),ROUND($E$4*I53,0))</f>
        <v>#N/A</v>
      </c>
      <c r="I54" s="55" t="e">
        <f t="shared" si="4"/>
        <v>#N/A</v>
      </c>
      <c r="J54" s="15"/>
      <c r="K54" s="55" t="e">
        <f>IF(AND(A54&gt;0,A54&lt;&gt;"",D54&gt;0), ROUND( ((D54/((1+($D$4/VLOOKUP($D$6,AMORT!$A$2:$B$11,2,0)))^A54))),0),0)</f>
        <v>#N/A</v>
      </c>
      <c r="N54" s="61" t="e">
        <f t="shared" si="7"/>
        <v>#N/A</v>
      </c>
      <c r="O54" s="62" t="e">
        <f>IF(N54="","",IF(OR($Q$6="Diaria",$Q$6="Semanal",$Q$6="Decadal",$Q$6="Quincenal"),O53+VLOOKUP($Q$6,AMORT!$A$2:$D$11,4,0),IF(DAY($O$13)=DAY(EOMONTH($O$13,0)),EOMONTH(O53,VLOOKUP($Q$6,AMORT!$A$2:$C$11,3,0)),EDATE($O$13,VLOOKUP($Q$6,AMORT!$A$2:$C$11,3,0)*N54))))</f>
        <v>#N/A</v>
      </c>
      <c r="P54" s="55" t="e">
        <f>IF(N54="",IF(N53="","",SUM(P$13:P53)),T54+U54)</f>
        <v>#N/A</v>
      </c>
      <c r="Q54" s="44"/>
      <c r="R54" s="55" t="e">
        <f>IF(N54="",IF(N53="","",SUM($R$13:R53)),ROUND(((V53*$Q$8)/30)*VLOOKUP($Q$6,AMORT!$A$2:$D$11,4,0),0))</f>
        <v>#N/A</v>
      </c>
      <c r="S54" s="55" t="e">
        <f>IF(N54="",IF(N53="","",SUM($S$13:S53)),IF(N54&lt;=MAX($V$6:$V$7),0,P54+R54))</f>
        <v>#N/A</v>
      </c>
      <c r="T54" s="55" t="e">
        <f>IF(N54="",IF(N53="","",SUM($T$13:T53)),IF(N54=$R$5,V53,IF($V$8="Cuota fija",IF(N54&lt;=MAX($V$6:$V$7),0,$Q$7+Q54-U54),IF($V$8="Capital Constante",IF(N54&lt;=MAX($V$6:$V$7),0,$Q$3/(($P$5/VLOOKUP($Q$6,AMORT!$A$2:$C$11,3,0))-MAX($V$6:$V$7))   ),P54-U54-R54)       )))</f>
        <v>#N/A</v>
      </c>
      <c r="U54" s="55" t="e">
        <f>IF(N54="",IF(N53="","",SUM($U$13:U53)),ROUND($R$4*V53,0))</f>
        <v>#N/A</v>
      </c>
      <c r="V54" s="55" t="e">
        <f t="shared" si="5"/>
        <v>#N/A</v>
      </c>
      <c r="W54" s="15"/>
      <c r="X54" s="55" t="e">
        <f>IF(AND(N54&gt;0,N54&lt;&gt;"",Q54&gt;0), ROUND( ((Q54/((1+($Q$4/VLOOKUP($Q$6,AMORT!$A$2:$B$11,2,0)))^N54))),0),0)</f>
        <v>#N/A</v>
      </c>
      <c r="AA54" s="61" t="e">
        <f t="shared" si="8"/>
        <v>#N/A</v>
      </c>
      <c r="AB54" s="62" t="e">
        <f>IF(AA54="","",IF(OR($AD$6="Diaria",$AD$6="Semanal",$AD$6="Decadal",$AD$6="Quincenal"),AB53+VLOOKUP($AD$6,AMORT!$A$2:$D$11,4,0),IF(DAY($B$13)=DAY(EOMONTH($B$13,0)),EOMONTH(AB53,VLOOKUP($AD$6,AMORT!$A$2:$C$11,3,0)),EDATE($B$13,VLOOKUP($AD$6,AMORT!$A$2:$C$11,3,0)*AA54))))</f>
        <v>#N/A</v>
      </c>
      <c r="AC54" s="55" t="e">
        <f>IF(AA54="",IF(AA53="","",SUM(AC$13:AC53)),AG54+AH54)</f>
        <v>#N/A</v>
      </c>
      <c r="AD54" s="44"/>
      <c r="AE54" s="55" t="e">
        <f>IF(AA54="",IF(AA53="","",SUM($AE$13:AE53)),ROUND(((AI53*$AD$8)/30)*VLOOKUP($AD$6,AMORT!$A$2:$D$11,4,0),0))</f>
        <v>#N/A</v>
      </c>
      <c r="AF54" s="55" t="e">
        <f>IF(AA54="",IF(AA53="","",SUM($AF$13:AF53)),IF(AA54&lt;=MAX($AI$6:$AI$7),0,AC54+AE54))</f>
        <v>#N/A</v>
      </c>
      <c r="AG54" s="55" t="e">
        <f>IF(AA54="",IF(AA53="","",SUM($AG$13:AG53)),IF(AA54=$AE$5,AI53,IF($AI$8="Cuota fija",IF(AA54&lt;=MAX($AI$6:$AI$7),0,$AD$7+AD54-AH54),IF($AI$8="Capital Constante",IF(AA54&lt;=MAX($AI$6:$AI$7),0,$AD$3/(($AC$5/VLOOKUP($AD$6,AMORT!$A$2:$C$11,3,0))-MAX($AI$6:$AI$7))   ),AC54-AH54-AE54)       )))</f>
        <v>#N/A</v>
      </c>
      <c r="AH54" s="55" t="e">
        <f>IF(AA54="",IF(AA53="","",SUM($AH$13:AH53)),ROUND($AE$4*AI53,0))</f>
        <v>#N/A</v>
      </c>
      <c r="AI54" s="55" t="e">
        <f t="shared" si="6"/>
        <v>#N/A</v>
      </c>
      <c r="AJ54" s="15"/>
      <c r="AK54" s="55" t="e">
        <f>IF(AND(AA54&gt;0,AA54&lt;&gt;"",AD54&gt;0), ROUND( ((AD54/((1+($AD$4/VLOOKUP($AD$6,AMORT!$A$2:$B$11,2,0)))^AA54))),0),0)</f>
        <v>#N/A</v>
      </c>
    </row>
    <row r="55" spans="1:37" x14ac:dyDescent="0.2">
      <c r="A55" s="61" t="e">
        <f t="shared" si="3"/>
        <v>#N/A</v>
      </c>
      <c r="B55" s="62" t="e">
        <f>IF(A55="","",IF(OR($D$6="Diaria",$D$6="Semanal",$D$6="Decadal",$D$6="Quincenal"),B54+VLOOKUP($D$6,AMORT!$A$2:$D$11,4,0),IF(DAY($B$13)=DAY(EOMONTH($B$13,0)),EOMONTH(B54,VLOOKUP($D$6,AMORT!$A$2:$C$11,3,0)),EDATE($B$13,VLOOKUP($D$6,AMORT!$A$2:$C$11,3,0)*A55))))</f>
        <v>#N/A</v>
      </c>
      <c r="C55" s="55" t="e">
        <f>IF(A55="",IF(A54="","",SUM(C$13:C54)),G55+H55)</f>
        <v>#N/A</v>
      </c>
      <c r="D55" s="44"/>
      <c r="E55" s="55" t="e">
        <f>IF(A55="",IF(A54="","",SUM($E$13:E54)),ROUND(((I54*$D$8)/30)*VLOOKUP($D$6,AMORT!$A$2:$D$11,4,0),0))</f>
        <v>#N/A</v>
      </c>
      <c r="F55" s="55" t="e">
        <f>IF(A55="",IF(A54="","",SUM($F$13:F54)),IF(A55&lt;=MAX($I$6:$I$7),0,C55+E55))</f>
        <v>#N/A</v>
      </c>
      <c r="G55" s="55" t="e">
        <f>IF(A55="",IF(A54="","",SUM($G$13:G54)),IF(A55=$E$5,I54,IF($I$8="Cuota fija",IF(A55&lt;=MAX($I$6:$I$7),0,$D$7+D55-H55),IF($I$8="Capital Constante",IF(A55&lt;=MAX($I$6:$I$7),0,$D$3/(($C$5/VLOOKUP($D$6,AMORT!$A$2:$C$11,3,0))-MAX($I$6:$I$7))   ),C55-H55-E55)       )))</f>
        <v>#N/A</v>
      </c>
      <c r="H55" s="55" t="e">
        <f>IF(A55="",IF(A54="","",SUM($H$13:H54)),ROUND($E$4*I54,0))</f>
        <v>#N/A</v>
      </c>
      <c r="I55" s="55" t="e">
        <f t="shared" si="4"/>
        <v>#N/A</v>
      </c>
      <c r="J55" s="15"/>
      <c r="K55" s="55" t="e">
        <f>IF(AND(A55&gt;0,A55&lt;&gt;"",D55&gt;0), ROUND( ((D55/((1+($D$4/VLOOKUP($D$6,AMORT!$A$2:$B$11,2,0)))^A55))),0),0)</f>
        <v>#N/A</v>
      </c>
      <c r="N55" s="61" t="e">
        <f t="shared" si="7"/>
        <v>#N/A</v>
      </c>
      <c r="O55" s="62" t="e">
        <f>IF(N55="","",IF(OR($Q$6="Diaria",$Q$6="Semanal",$Q$6="Decadal",$Q$6="Quincenal"),O54+VLOOKUP($Q$6,AMORT!$A$2:$D$11,4,0),IF(DAY($O$13)=DAY(EOMONTH($O$13,0)),EOMONTH(O54,VLOOKUP($Q$6,AMORT!$A$2:$C$11,3,0)),EDATE($O$13,VLOOKUP($Q$6,AMORT!$A$2:$C$11,3,0)*N55))))</f>
        <v>#N/A</v>
      </c>
      <c r="P55" s="55" t="e">
        <f>IF(N55="",IF(N54="","",SUM(P$13:P54)),T55+U55)</f>
        <v>#N/A</v>
      </c>
      <c r="Q55" s="44"/>
      <c r="R55" s="55" t="e">
        <f>IF(N55="",IF(N54="","",SUM($R$13:R54)),ROUND(((V54*$Q$8)/30)*VLOOKUP($Q$6,AMORT!$A$2:$D$11,4,0),0))</f>
        <v>#N/A</v>
      </c>
      <c r="S55" s="55" t="e">
        <f>IF(N55="",IF(N54="","",SUM($S$13:S54)),IF(N55&lt;=MAX($V$6:$V$7),0,P55+R55))</f>
        <v>#N/A</v>
      </c>
      <c r="T55" s="55" t="e">
        <f>IF(N55="",IF(N54="","",SUM($T$13:T54)),IF(N55=$R$5,V54,IF($V$8="Cuota fija",IF(N55&lt;=MAX($V$6:$V$7),0,$Q$7+Q55-U55),IF($V$8="Capital Constante",IF(N55&lt;=MAX($V$6:$V$7),0,$Q$3/(($P$5/VLOOKUP($Q$6,AMORT!$A$2:$C$11,3,0))-MAX($V$6:$V$7))   ),P55-U55-R55)       )))</f>
        <v>#N/A</v>
      </c>
      <c r="U55" s="55" t="e">
        <f>IF(N55="",IF(N54="","",SUM($U$13:U54)),ROUND($R$4*V54,0))</f>
        <v>#N/A</v>
      </c>
      <c r="V55" s="55" t="e">
        <f t="shared" si="5"/>
        <v>#N/A</v>
      </c>
      <c r="W55" s="15"/>
      <c r="X55" s="55" t="e">
        <f>IF(AND(N55&gt;0,N55&lt;&gt;"",Q55&gt;0), ROUND( ((Q55/((1+($Q$4/VLOOKUP($Q$6,AMORT!$A$2:$B$11,2,0)))^N55))),0),0)</f>
        <v>#N/A</v>
      </c>
      <c r="AA55" s="61" t="e">
        <f t="shared" si="8"/>
        <v>#N/A</v>
      </c>
      <c r="AB55" s="62" t="e">
        <f>IF(AA55="","",IF(OR($AD$6="Diaria",$AD$6="Semanal",$AD$6="Decadal",$AD$6="Quincenal"),AB54+VLOOKUP($AD$6,AMORT!$A$2:$D$11,4,0),IF(DAY($B$13)=DAY(EOMONTH($B$13,0)),EOMONTH(AB54,VLOOKUP($AD$6,AMORT!$A$2:$C$11,3,0)),EDATE($B$13,VLOOKUP($AD$6,AMORT!$A$2:$C$11,3,0)*AA55))))</f>
        <v>#N/A</v>
      </c>
      <c r="AC55" s="55" t="e">
        <f>IF(AA55="",IF(AA54="","",SUM(AC$13:AC54)),AG55+AH55)</f>
        <v>#N/A</v>
      </c>
      <c r="AD55" s="44"/>
      <c r="AE55" s="55" t="e">
        <f>IF(AA55="",IF(AA54="","",SUM($AE$13:AE54)),ROUND(((AI54*$AD$8)/30)*VLOOKUP($AD$6,AMORT!$A$2:$D$11,4,0),0))</f>
        <v>#N/A</v>
      </c>
      <c r="AF55" s="55" t="e">
        <f>IF(AA55="",IF(AA54="","",SUM($AF$13:AF54)),IF(AA55&lt;=MAX($AI$6:$AI$7),0,AC55+AE55))</f>
        <v>#N/A</v>
      </c>
      <c r="AG55" s="55" t="e">
        <f>IF(AA55="",IF(AA54="","",SUM($AG$13:AG54)),IF(AA55=$AE$5,AI54,IF($AI$8="Cuota fija",IF(AA55&lt;=MAX($AI$6:$AI$7),0,$AD$7+AD55-AH55),IF($AI$8="Capital Constante",IF(AA55&lt;=MAX($AI$6:$AI$7),0,$AD$3/(($AC$5/VLOOKUP($AD$6,AMORT!$A$2:$C$11,3,0))-MAX($AI$6:$AI$7))   ),AC55-AH55-AE55)       )))</f>
        <v>#N/A</v>
      </c>
      <c r="AH55" s="55" t="e">
        <f>IF(AA55="",IF(AA54="","",SUM($AH$13:AH54)),ROUND($AE$4*AI54,0))</f>
        <v>#N/A</v>
      </c>
      <c r="AI55" s="55" t="e">
        <f t="shared" si="6"/>
        <v>#N/A</v>
      </c>
      <c r="AJ55" s="15"/>
      <c r="AK55" s="55" t="e">
        <f>IF(AND(AA55&gt;0,AA55&lt;&gt;"",AD55&gt;0), ROUND( ((AD55/((1+($AD$4/VLOOKUP($AD$6,AMORT!$A$2:$B$11,2,0)))^AA55))),0),0)</f>
        <v>#N/A</v>
      </c>
    </row>
    <row r="56" spans="1:37" x14ac:dyDescent="0.2">
      <c r="A56" s="61" t="e">
        <f t="shared" si="3"/>
        <v>#N/A</v>
      </c>
      <c r="B56" s="62" t="e">
        <f>IF(A56="","",IF(OR($D$6="Diaria",$D$6="Semanal",$D$6="Decadal",$D$6="Quincenal"),B55+VLOOKUP($D$6,AMORT!$A$2:$D$11,4,0),IF(DAY($B$13)=DAY(EOMONTH($B$13,0)),EOMONTH(B55,VLOOKUP($D$6,AMORT!$A$2:$C$11,3,0)),EDATE($B$13,VLOOKUP($D$6,AMORT!$A$2:$C$11,3,0)*A56))))</f>
        <v>#N/A</v>
      </c>
      <c r="C56" s="55" t="e">
        <f>IF(A56="",IF(A55="","",SUM(C$13:C55)),G56+H56)</f>
        <v>#N/A</v>
      </c>
      <c r="D56" s="44"/>
      <c r="E56" s="55" t="e">
        <f>IF(A56="",IF(A55="","",SUM($E$13:E55)),ROUND(((I55*$D$8)/30)*VLOOKUP($D$6,AMORT!$A$2:$D$11,4,0),0))</f>
        <v>#N/A</v>
      </c>
      <c r="F56" s="55" t="e">
        <f>IF(A56="",IF(A55="","",SUM($F$13:F55)),IF(A56&lt;=MAX($I$6:$I$7),0,C56+E56))</f>
        <v>#N/A</v>
      </c>
      <c r="G56" s="55" t="e">
        <f>IF(A56="",IF(A55="","",SUM($G$13:G55)),IF(A56=$E$5,I55,IF($I$8="Cuota fija",IF(A56&lt;=MAX($I$6:$I$7),0,$D$7+D56-H56),IF($I$8="Capital Constante",IF(A56&lt;=MAX($I$6:$I$7),0,$D$3/(($C$5/VLOOKUP($D$6,AMORT!$A$2:$C$11,3,0))-MAX($I$6:$I$7))   ),C56-H56-E56)       )))</f>
        <v>#N/A</v>
      </c>
      <c r="H56" s="55" t="e">
        <f>IF(A56="",IF(A55="","",SUM($H$13:H55)),ROUND($E$4*I55,0))</f>
        <v>#N/A</v>
      </c>
      <c r="I56" s="55" t="e">
        <f t="shared" si="4"/>
        <v>#N/A</v>
      </c>
      <c r="J56" s="15"/>
      <c r="K56" s="55" t="e">
        <f>IF(AND(A56&gt;0,A56&lt;&gt;"",D56&gt;0), ROUND( ((D56/((1+($D$4/VLOOKUP($D$6,AMORT!$A$2:$B$11,2,0)))^A56))),0),0)</f>
        <v>#N/A</v>
      </c>
      <c r="N56" s="61" t="e">
        <f t="shared" si="7"/>
        <v>#N/A</v>
      </c>
      <c r="O56" s="62" t="e">
        <f>IF(N56="","",IF(OR($Q$6="Diaria",$Q$6="Semanal",$Q$6="Decadal",$Q$6="Quincenal"),O55+VLOOKUP($Q$6,AMORT!$A$2:$D$11,4,0),IF(DAY($O$13)=DAY(EOMONTH($O$13,0)),EOMONTH(O55,VLOOKUP($Q$6,AMORT!$A$2:$C$11,3,0)),EDATE($O$13,VLOOKUP($Q$6,AMORT!$A$2:$C$11,3,0)*N56))))</f>
        <v>#N/A</v>
      </c>
      <c r="P56" s="55" t="e">
        <f>IF(N56="",IF(N55="","",SUM(P$13:P55)),T56+U56)</f>
        <v>#N/A</v>
      </c>
      <c r="Q56" s="44"/>
      <c r="R56" s="55" t="e">
        <f>IF(N56="",IF(N55="","",SUM($R$13:R55)),ROUND(((V55*$Q$8)/30)*VLOOKUP($Q$6,AMORT!$A$2:$D$11,4,0),0))</f>
        <v>#N/A</v>
      </c>
      <c r="S56" s="55" t="e">
        <f>IF(N56="",IF(N55="","",SUM($S$13:S55)),IF(N56&lt;=MAX($V$6:$V$7),0,P56+R56))</f>
        <v>#N/A</v>
      </c>
      <c r="T56" s="55" t="e">
        <f>IF(N56="",IF(N55="","",SUM($T$13:T55)),IF(N56=$R$5,V55,IF($V$8="Cuota fija",IF(N56&lt;=MAX($V$6:$V$7),0,$Q$7+Q56-U56),IF($V$8="Capital Constante",IF(N56&lt;=MAX($V$6:$V$7),0,$Q$3/(($P$5/VLOOKUP($Q$6,AMORT!$A$2:$C$11,3,0))-MAX($V$6:$V$7))   ),P56-U56-R56)       )))</f>
        <v>#N/A</v>
      </c>
      <c r="U56" s="55" t="e">
        <f>IF(N56="",IF(N55="","",SUM($U$13:U55)),ROUND($R$4*V55,0))</f>
        <v>#N/A</v>
      </c>
      <c r="V56" s="55" t="e">
        <f t="shared" si="5"/>
        <v>#N/A</v>
      </c>
      <c r="W56" s="15"/>
      <c r="X56" s="55" t="e">
        <f>IF(AND(N56&gt;0,N56&lt;&gt;"",Q56&gt;0), ROUND( ((Q56/((1+($Q$4/VLOOKUP($Q$6,AMORT!$A$2:$B$11,2,0)))^N56))),0),0)</f>
        <v>#N/A</v>
      </c>
      <c r="AA56" s="61" t="e">
        <f t="shared" si="8"/>
        <v>#N/A</v>
      </c>
      <c r="AB56" s="62" t="e">
        <f>IF(AA56="","",IF(OR($AD$6="Diaria",$AD$6="Semanal",$AD$6="Decadal",$AD$6="Quincenal"),AB55+VLOOKUP($AD$6,AMORT!$A$2:$D$11,4,0),IF(DAY($B$13)=DAY(EOMONTH($B$13,0)),EOMONTH(AB55,VLOOKUP($AD$6,AMORT!$A$2:$C$11,3,0)),EDATE($B$13,VLOOKUP($AD$6,AMORT!$A$2:$C$11,3,0)*AA56))))</f>
        <v>#N/A</v>
      </c>
      <c r="AC56" s="55" t="e">
        <f>IF(AA56="",IF(AA55="","",SUM(AC$13:AC55)),AG56+AH56)</f>
        <v>#N/A</v>
      </c>
      <c r="AD56" s="44"/>
      <c r="AE56" s="55" t="e">
        <f>IF(AA56="",IF(AA55="","",SUM($AE$13:AE55)),ROUND(((AI55*$AD$8)/30)*VLOOKUP($AD$6,AMORT!$A$2:$D$11,4,0),0))</f>
        <v>#N/A</v>
      </c>
      <c r="AF56" s="55" t="e">
        <f>IF(AA56="",IF(AA55="","",SUM($AF$13:AF55)),IF(AA56&lt;=MAX($AI$6:$AI$7),0,AC56+AE56))</f>
        <v>#N/A</v>
      </c>
      <c r="AG56" s="55" t="e">
        <f>IF(AA56="",IF(AA55="","",SUM($AG$13:AG55)),IF(AA56=$AE$5,AI55,IF($AI$8="Cuota fija",IF(AA56&lt;=MAX($AI$6:$AI$7),0,$AD$7+AD56-AH56),IF($AI$8="Capital Constante",IF(AA56&lt;=MAX($AI$6:$AI$7),0,$AD$3/(($AC$5/VLOOKUP($AD$6,AMORT!$A$2:$C$11,3,0))-MAX($AI$6:$AI$7))   ),AC56-AH56-AE56)       )))</f>
        <v>#N/A</v>
      </c>
      <c r="AH56" s="55" t="e">
        <f>IF(AA56="",IF(AA55="","",SUM($AH$13:AH55)),ROUND($AE$4*AI55,0))</f>
        <v>#N/A</v>
      </c>
      <c r="AI56" s="55" t="e">
        <f t="shared" si="6"/>
        <v>#N/A</v>
      </c>
      <c r="AJ56" s="15"/>
      <c r="AK56" s="55" t="e">
        <f>IF(AND(AA56&gt;0,AA56&lt;&gt;"",AD56&gt;0), ROUND( ((AD56/((1+($AD$4/VLOOKUP($AD$6,AMORT!$A$2:$B$11,2,0)))^AA56))),0),0)</f>
        <v>#N/A</v>
      </c>
    </row>
    <row r="57" spans="1:37" x14ac:dyDescent="0.2">
      <c r="A57" s="61" t="e">
        <f t="shared" si="3"/>
        <v>#N/A</v>
      </c>
      <c r="B57" s="62" t="e">
        <f>IF(A57="","",IF(OR($D$6="Diaria",$D$6="Semanal",$D$6="Decadal",$D$6="Quincenal"),B56+VLOOKUP($D$6,AMORT!$A$2:$D$11,4,0),IF(DAY($B$13)=DAY(EOMONTH($B$13,0)),EOMONTH(B56,VLOOKUP($D$6,AMORT!$A$2:$C$11,3,0)),EDATE($B$13,VLOOKUP($D$6,AMORT!$A$2:$C$11,3,0)*A57))))</f>
        <v>#N/A</v>
      </c>
      <c r="C57" s="55" t="e">
        <f>IF(A57="",IF(A56="","",SUM(C$13:C56)),G57+H57)</f>
        <v>#N/A</v>
      </c>
      <c r="D57" s="44"/>
      <c r="E57" s="55" t="e">
        <f>IF(A57="",IF(A56="","",SUM($E$13:E56)),ROUND(((I56*$D$8)/30)*VLOOKUP($D$6,AMORT!$A$2:$D$11,4,0),0))</f>
        <v>#N/A</v>
      </c>
      <c r="F57" s="55" t="e">
        <f>IF(A57="",IF(A56="","",SUM($F$13:F56)),IF(A57&lt;=MAX($I$6:$I$7),0,C57+E57))</f>
        <v>#N/A</v>
      </c>
      <c r="G57" s="55" t="e">
        <f>IF(A57="",IF(A56="","",SUM($G$13:G56)),IF(A57=$E$5,I56,IF($I$8="Cuota fija",IF(A57&lt;=MAX($I$6:$I$7),0,$D$7+D57-H57),IF($I$8="Capital Constante",IF(A57&lt;=MAX($I$6:$I$7),0,$D$3/(($C$5/VLOOKUP($D$6,AMORT!$A$2:$C$11,3,0))-MAX($I$6:$I$7))   ),C57-H57-E57)       )))</f>
        <v>#N/A</v>
      </c>
      <c r="H57" s="55" t="e">
        <f>IF(A57="",IF(A56="","",SUM($H$13:H56)),ROUND($E$4*I56,0))</f>
        <v>#N/A</v>
      </c>
      <c r="I57" s="55" t="e">
        <f t="shared" si="4"/>
        <v>#N/A</v>
      </c>
      <c r="J57" s="15"/>
      <c r="K57" s="55" t="e">
        <f>IF(AND(A57&gt;0,A57&lt;&gt;"",D57&gt;0), ROUND( ((D57/((1+($D$4/VLOOKUP($D$6,AMORT!$A$2:$B$11,2,0)))^A57))),0),0)</f>
        <v>#N/A</v>
      </c>
      <c r="N57" s="61" t="e">
        <f t="shared" si="7"/>
        <v>#N/A</v>
      </c>
      <c r="O57" s="62" t="e">
        <f>IF(N57="","",IF(OR($Q$6="Diaria",$Q$6="Semanal",$Q$6="Decadal",$Q$6="Quincenal"),O56+VLOOKUP($Q$6,AMORT!$A$2:$D$11,4,0),IF(DAY($O$13)=DAY(EOMONTH($O$13,0)),EOMONTH(O56,VLOOKUP($Q$6,AMORT!$A$2:$C$11,3,0)),EDATE($O$13,VLOOKUP($Q$6,AMORT!$A$2:$C$11,3,0)*N57))))</f>
        <v>#N/A</v>
      </c>
      <c r="P57" s="55" t="e">
        <f>IF(N57="",IF(N56="","",SUM(P$13:P56)),T57+U57)</f>
        <v>#N/A</v>
      </c>
      <c r="Q57" s="44"/>
      <c r="R57" s="55" t="e">
        <f>IF(N57="",IF(N56="","",SUM($R$13:R56)),ROUND(((V56*$Q$8)/30)*VLOOKUP($Q$6,AMORT!$A$2:$D$11,4,0),0))</f>
        <v>#N/A</v>
      </c>
      <c r="S57" s="55" t="e">
        <f>IF(N57="",IF(N56="","",SUM($S$13:S56)),IF(N57&lt;=MAX($V$6:$V$7),0,P57+R57))</f>
        <v>#N/A</v>
      </c>
      <c r="T57" s="55" t="e">
        <f>IF(N57="",IF(N56="","",SUM($T$13:T56)),IF(N57=$R$5,V56,IF($V$8="Cuota fija",IF(N57&lt;=MAX($V$6:$V$7),0,$Q$7+Q57-U57),IF($V$8="Capital Constante",IF(N57&lt;=MAX($V$6:$V$7),0,$Q$3/(($P$5/VLOOKUP($Q$6,AMORT!$A$2:$C$11,3,0))-MAX($V$6:$V$7))   ),P57-U57-R57)       )))</f>
        <v>#N/A</v>
      </c>
      <c r="U57" s="55" t="e">
        <f>IF(N57="",IF(N56="","",SUM($U$13:U56)),ROUND($R$4*V56,0))</f>
        <v>#N/A</v>
      </c>
      <c r="V57" s="55" t="e">
        <f t="shared" si="5"/>
        <v>#N/A</v>
      </c>
      <c r="W57" s="15"/>
      <c r="X57" s="55" t="e">
        <f>IF(AND(N57&gt;0,N57&lt;&gt;"",Q57&gt;0), ROUND( ((Q57/((1+($Q$4/VLOOKUP($Q$6,AMORT!$A$2:$B$11,2,0)))^N57))),0),0)</f>
        <v>#N/A</v>
      </c>
      <c r="AA57" s="61" t="e">
        <f t="shared" si="8"/>
        <v>#N/A</v>
      </c>
      <c r="AB57" s="62" t="e">
        <f>IF(AA57="","",IF(OR($AD$6="Diaria",$AD$6="Semanal",$AD$6="Decadal",$AD$6="Quincenal"),AB56+VLOOKUP($AD$6,AMORT!$A$2:$D$11,4,0),IF(DAY($B$13)=DAY(EOMONTH($B$13,0)),EOMONTH(AB56,VLOOKUP($AD$6,AMORT!$A$2:$C$11,3,0)),EDATE($B$13,VLOOKUP($AD$6,AMORT!$A$2:$C$11,3,0)*AA57))))</f>
        <v>#N/A</v>
      </c>
      <c r="AC57" s="55" t="e">
        <f>IF(AA57="",IF(AA56="","",SUM(AC$13:AC56)),AG57+AH57)</f>
        <v>#N/A</v>
      </c>
      <c r="AD57" s="44"/>
      <c r="AE57" s="55" t="e">
        <f>IF(AA57="",IF(AA56="","",SUM($AE$13:AE56)),ROUND(((AI56*$AD$8)/30)*VLOOKUP($AD$6,AMORT!$A$2:$D$11,4,0),0))</f>
        <v>#N/A</v>
      </c>
      <c r="AF57" s="55" t="e">
        <f>IF(AA57="",IF(AA56="","",SUM($AF$13:AF56)),IF(AA57&lt;=MAX($AI$6:$AI$7),0,AC57+AE57))</f>
        <v>#N/A</v>
      </c>
      <c r="AG57" s="55" t="e">
        <f>IF(AA57="",IF(AA56="","",SUM($AG$13:AG56)),IF(AA57=$AE$5,AI56,IF($AI$8="Cuota fija",IF(AA57&lt;=MAX($AI$6:$AI$7),0,$AD$7+AD57-AH57),IF($AI$8="Capital Constante",IF(AA57&lt;=MAX($AI$6:$AI$7),0,$AD$3/(($AC$5/VLOOKUP($AD$6,AMORT!$A$2:$C$11,3,0))-MAX($AI$6:$AI$7))   ),AC57-AH57-AE57)       )))</f>
        <v>#N/A</v>
      </c>
      <c r="AH57" s="55" t="e">
        <f>IF(AA57="",IF(AA56="","",SUM($AH$13:AH56)),ROUND($AE$4*AI56,0))</f>
        <v>#N/A</v>
      </c>
      <c r="AI57" s="55" t="e">
        <f t="shared" si="6"/>
        <v>#N/A</v>
      </c>
      <c r="AJ57" s="15"/>
      <c r="AK57" s="55" t="e">
        <f>IF(AND(AA57&gt;0,AA57&lt;&gt;"",AD57&gt;0), ROUND( ((AD57/((1+($AD$4/VLOOKUP($AD$6,AMORT!$A$2:$B$11,2,0)))^AA57))),0),0)</f>
        <v>#N/A</v>
      </c>
    </row>
    <row r="58" spans="1:37" x14ac:dyDescent="0.2">
      <c r="A58" s="61" t="e">
        <f t="shared" si="3"/>
        <v>#N/A</v>
      </c>
      <c r="B58" s="62" t="e">
        <f>IF(A58="","",IF(OR($D$6="Diaria",$D$6="Semanal",$D$6="Decadal",$D$6="Quincenal"),B57+VLOOKUP($D$6,AMORT!$A$2:$D$11,4,0),IF(DAY($B$13)=DAY(EOMONTH($B$13,0)),EOMONTH(B57,VLOOKUP($D$6,AMORT!$A$2:$C$11,3,0)),EDATE($B$13,VLOOKUP($D$6,AMORT!$A$2:$C$11,3,0)*A58))))</f>
        <v>#N/A</v>
      </c>
      <c r="C58" s="55" t="e">
        <f>IF(A58="",IF(A57="","",SUM(C$13:C57)),G58+H58)</f>
        <v>#N/A</v>
      </c>
      <c r="D58" s="44"/>
      <c r="E58" s="55" t="e">
        <f>IF(A58="",IF(A57="","",SUM($E$13:E57)),ROUND(((I57*$D$8)/30)*VLOOKUP($D$6,AMORT!$A$2:$D$11,4,0),0))</f>
        <v>#N/A</v>
      </c>
      <c r="F58" s="55" t="e">
        <f>IF(A58="",IF(A57="","",SUM($F$13:F57)),IF(A58&lt;=MAX($I$6:$I$7),0,C58+E58))</f>
        <v>#N/A</v>
      </c>
      <c r="G58" s="55" t="e">
        <f>IF(A58="",IF(A57="","",SUM($G$13:G57)),IF(A58=$E$5,I57,IF($I$8="Cuota fija",IF(A58&lt;=MAX($I$6:$I$7),0,$D$7+D58-H58),IF($I$8="Capital Constante",IF(A58&lt;=MAX($I$6:$I$7),0,$D$3/(($C$5/VLOOKUP($D$6,AMORT!$A$2:$C$11,3,0))-MAX($I$6:$I$7))   ),C58-H58-E58)       )))</f>
        <v>#N/A</v>
      </c>
      <c r="H58" s="55" t="e">
        <f>IF(A58="",IF(A57="","",SUM($H$13:H57)),ROUND($E$4*I57,0))</f>
        <v>#N/A</v>
      </c>
      <c r="I58" s="55" t="e">
        <f t="shared" si="4"/>
        <v>#N/A</v>
      </c>
      <c r="J58" s="15"/>
      <c r="K58" s="55" t="e">
        <f>IF(AND(A58&gt;0,A58&lt;&gt;"",D58&gt;0), ROUND( ((D58/((1+($D$4/VLOOKUP($D$6,AMORT!$A$2:$B$11,2,0)))^A58))),0),0)</f>
        <v>#N/A</v>
      </c>
      <c r="N58" s="61" t="e">
        <f t="shared" si="7"/>
        <v>#N/A</v>
      </c>
      <c r="O58" s="62" t="e">
        <f>IF(N58="","",IF(OR($Q$6="Diaria",$Q$6="Semanal",$Q$6="Decadal",$Q$6="Quincenal"),O57+VLOOKUP($Q$6,AMORT!$A$2:$D$11,4,0),IF(DAY($O$13)=DAY(EOMONTH($O$13,0)),EOMONTH(O57,VLOOKUP($Q$6,AMORT!$A$2:$C$11,3,0)),EDATE($O$13,VLOOKUP($Q$6,AMORT!$A$2:$C$11,3,0)*N58))))</f>
        <v>#N/A</v>
      </c>
      <c r="P58" s="55" t="e">
        <f>IF(N58="",IF(N57="","",SUM(P$13:P57)),T58+U58)</f>
        <v>#N/A</v>
      </c>
      <c r="Q58" s="44"/>
      <c r="R58" s="55" t="e">
        <f>IF(N58="",IF(N57="","",SUM($R$13:R57)),ROUND(((V57*$Q$8)/30)*VLOOKUP($Q$6,AMORT!$A$2:$D$11,4,0),0))</f>
        <v>#N/A</v>
      </c>
      <c r="S58" s="55" t="e">
        <f>IF(N58="",IF(N57="","",SUM($S$13:S57)),IF(N58&lt;=MAX($V$6:$V$7),0,P58+R58))</f>
        <v>#N/A</v>
      </c>
      <c r="T58" s="55" t="e">
        <f>IF(N58="",IF(N57="","",SUM($T$13:T57)),IF(N58=$R$5,V57,IF($V$8="Cuota fija",IF(N58&lt;=MAX($V$6:$V$7),0,$Q$7+Q58-U58),IF($V$8="Capital Constante",IF(N58&lt;=MAX($V$6:$V$7),0,$Q$3/(($P$5/VLOOKUP($Q$6,AMORT!$A$2:$C$11,3,0))-MAX($V$6:$V$7))   ),P58-U58-R58)       )))</f>
        <v>#N/A</v>
      </c>
      <c r="U58" s="55" t="e">
        <f>IF(N58="",IF(N57="","",SUM($U$13:U57)),ROUND($R$4*V57,0))</f>
        <v>#N/A</v>
      </c>
      <c r="V58" s="55" t="e">
        <f t="shared" si="5"/>
        <v>#N/A</v>
      </c>
      <c r="W58" s="15"/>
      <c r="X58" s="55" t="e">
        <f>IF(AND(N58&gt;0,N58&lt;&gt;"",Q58&gt;0), ROUND( ((Q58/((1+($Q$4/VLOOKUP($Q$6,AMORT!$A$2:$B$11,2,0)))^N58))),0),0)</f>
        <v>#N/A</v>
      </c>
      <c r="AA58" s="61" t="e">
        <f t="shared" si="8"/>
        <v>#N/A</v>
      </c>
      <c r="AB58" s="62" t="e">
        <f>IF(AA58="","",IF(OR($AD$6="Diaria",$AD$6="Semanal",$AD$6="Decadal",$AD$6="Quincenal"),AB57+VLOOKUP($AD$6,AMORT!$A$2:$D$11,4,0),IF(DAY($B$13)=DAY(EOMONTH($B$13,0)),EOMONTH(AB57,VLOOKUP($AD$6,AMORT!$A$2:$C$11,3,0)),EDATE($B$13,VLOOKUP($AD$6,AMORT!$A$2:$C$11,3,0)*AA58))))</f>
        <v>#N/A</v>
      </c>
      <c r="AC58" s="55" t="e">
        <f>IF(AA58="",IF(AA57="","",SUM(AC$13:AC57)),AG58+AH58)</f>
        <v>#N/A</v>
      </c>
      <c r="AD58" s="44"/>
      <c r="AE58" s="55" t="e">
        <f>IF(AA58="",IF(AA57="","",SUM($AE$13:AE57)),ROUND(((AI57*$AD$8)/30)*VLOOKUP($AD$6,AMORT!$A$2:$D$11,4,0),0))</f>
        <v>#N/A</v>
      </c>
      <c r="AF58" s="55" t="e">
        <f>IF(AA58="",IF(AA57="","",SUM($AF$13:AF57)),IF(AA58&lt;=MAX($AI$6:$AI$7),0,AC58+AE58))</f>
        <v>#N/A</v>
      </c>
      <c r="AG58" s="55" t="e">
        <f>IF(AA58="",IF(AA57="","",SUM($AG$13:AG57)),IF(AA58=$AE$5,AI57,IF($AI$8="Cuota fija",IF(AA58&lt;=MAX($AI$6:$AI$7),0,$AD$7+AD58-AH58),IF($AI$8="Capital Constante",IF(AA58&lt;=MAX($AI$6:$AI$7),0,$AD$3/(($AC$5/VLOOKUP($AD$6,AMORT!$A$2:$C$11,3,0))-MAX($AI$6:$AI$7))   ),AC58-AH58-AE58)       )))</f>
        <v>#N/A</v>
      </c>
      <c r="AH58" s="55" t="e">
        <f>IF(AA58="",IF(AA57="","",SUM($AH$13:AH57)),ROUND($AE$4*AI57,0))</f>
        <v>#N/A</v>
      </c>
      <c r="AI58" s="55" t="e">
        <f t="shared" si="6"/>
        <v>#N/A</v>
      </c>
      <c r="AJ58" s="15"/>
      <c r="AK58" s="55" t="e">
        <f>IF(AND(AA58&gt;0,AA58&lt;&gt;"",AD58&gt;0), ROUND( ((AD58/((1+($AD$4/VLOOKUP($AD$6,AMORT!$A$2:$B$11,2,0)))^AA58))),0),0)</f>
        <v>#N/A</v>
      </c>
    </row>
    <row r="59" spans="1:37" x14ac:dyDescent="0.2">
      <c r="A59" s="61" t="e">
        <f t="shared" si="3"/>
        <v>#N/A</v>
      </c>
      <c r="B59" s="62" t="e">
        <f>IF(A59="","",IF(OR($D$6="Diaria",$D$6="Semanal",$D$6="Decadal",$D$6="Quincenal"),B58+VLOOKUP($D$6,AMORT!$A$2:$D$11,4,0),IF(DAY($B$13)=DAY(EOMONTH($B$13,0)),EOMONTH(B58,VLOOKUP($D$6,AMORT!$A$2:$C$11,3,0)),EDATE($B$13,VLOOKUP($D$6,AMORT!$A$2:$C$11,3,0)*A59))))</f>
        <v>#N/A</v>
      </c>
      <c r="C59" s="55" t="e">
        <f>IF(A59="",IF(A58="","",SUM(C$13:C58)),G59+H59)</f>
        <v>#N/A</v>
      </c>
      <c r="D59" s="44"/>
      <c r="E59" s="55" t="e">
        <f>IF(A59="",IF(A58="","",SUM($E$13:E58)),ROUND(((I58*$D$8)/30)*VLOOKUP($D$6,AMORT!$A$2:$D$11,4,0),0))</f>
        <v>#N/A</v>
      </c>
      <c r="F59" s="55" t="e">
        <f>IF(A59="",IF(A58="","",SUM($F$13:F58)),IF(A59&lt;=MAX($I$6:$I$7),0,C59+E59))</f>
        <v>#N/A</v>
      </c>
      <c r="G59" s="55" t="e">
        <f>IF(A59="",IF(A58="","",SUM($G$13:G58)),IF(A59=$E$5,I58,IF($I$8="Cuota fija",IF(A59&lt;=MAX($I$6:$I$7),0,$D$7+D59-H59),IF($I$8="Capital Constante",IF(A59&lt;=MAX($I$6:$I$7),0,$D$3/(($C$5/VLOOKUP($D$6,AMORT!$A$2:$C$11,3,0))-MAX($I$6:$I$7))   ),C59-H59-E59)       )))</f>
        <v>#N/A</v>
      </c>
      <c r="H59" s="55" t="e">
        <f>IF(A59="",IF(A58="","",SUM($H$13:H58)),ROUND($E$4*I58,0))</f>
        <v>#N/A</v>
      </c>
      <c r="I59" s="55" t="e">
        <f t="shared" si="4"/>
        <v>#N/A</v>
      </c>
      <c r="J59" s="15"/>
      <c r="K59" s="55" t="e">
        <f>IF(AND(A59&gt;0,A59&lt;&gt;"",D59&gt;0), ROUND( ((D59/((1+($D$4/VLOOKUP($D$6,AMORT!$A$2:$B$11,2,0)))^A59))),0),0)</f>
        <v>#N/A</v>
      </c>
      <c r="N59" s="61" t="e">
        <f t="shared" si="7"/>
        <v>#N/A</v>
      </c>
      <c r="O59" s="62" t="e">
        <f>IF(N59="","",IF(OR($Q$6="Diaria",$Q$6="Semanal",$Q$6="Decadal",$Q$6="Quincenal"),O58+VLOOKUP($Q$6,AMORT!$A$2:$D$11,4,0),IF(DAY($O$13)=DAY(EOMONTH($O$13,0)),EOMONTH(O58,VLOOKUP($Q$6,AMORT!$A$2:$C$11,3,0)),EDATE($O$13,VLOOKUP($Q$6,AMORT!$A$2:$C$11,3,0)*N59))))</f>
        <v>#N/A</v>
      </c>
      <c r="P59" s="55" t="e">
        <f>IF(N59="",IF(N58="","",SUM(P$13:P58)),T59+U59)</f>
        <v>#N/A</v>
      </c>
      <c r="Q59" s="44"/>
      <c r="R59" s="55" t="e">
        <f>IF(N59="",IF(N58="","",SUM($R$13:R58)),ROUND(((V58*$Q$8)/30)*VLOOKUP($Q$6,AMORT!$A$2:$D$11,4,0),0))</f>
        <v>#N/A</v>
      </c>
      <c r="S59" s="55" t="e">
        <f>IF(N59="",IF(N58="","",SUM($S$13:S58)),IF(N59&lt;=MAX($V$6:$V$7),0,P59+R59))</f>
        <v>#N/A</v>
      </c>
      <c r="T59" s="55" t="e">
        <f>IF(N59="",IF(N58="","",SUM($T$13:T58)),IF(N59=$R$5,V58,IF($V$8="Cuota fija",IF(N59&lt;=MAX($V$6:$V$7),0,$Q$7+Q59-U59),IF($V$8="Capital Constante",IF(N59&lt;=MAX($V$6:$V$7),0,$Q$3/(($P$5/VLOOKUP($Q$6,AMORT!$A$2:$C$11,3,0))-MAX($V$6:$V$7))   ),P59-U59-R59)       )))</f>
        <v>#N/A</v>
      </c>
      <c r="U59" s="55" t="e">
        <f>IF(N59="",IF(N58="","",SUM($U$13:U58)),ROUND($R$4*V58,0))</f>
        <v>#N/A</v>
      </c>
      <c r="V59" s="55" t="e">
        <f t="shared" si="5"/>
        <v>#N/A</v>
      </c>
      <c r="W59" s="15"/>
      <c r="X59" s="55" t="e">
        <f>IF(AND(N59&gt;0,N59&lt;&gt;"",Q59&gt;0), ROUND( ((Q59/((1+($Q$4/VLOOKUP($Q$6,AMORT!$A$2:$B$11,2,0)))^N59))),0),0)</f>
        <v>#N/A</v>
      </c>
      <c r="AA59" s="61" t="e">
        <f t="shared" si="8"/>
        <v>#N/A</v>
      </c>
      <c r="AB59" s="62" t="e">
        <f>IF(AA59="","",IF(OR($AD$6="Diaria",$AD$6="Semanal",$AD$6="Decadal",$AD$6="Quincenal"),AB58+VLOOKUP($AD$6,AMORT!$A$2:$D$11,4,0),IF(DAY($B$13)=DAY(EOMONTH($B$13,0)),EOMONTH(AB58,VLOOKUP($AD$6,AMORT!$A$2:$C$11,3,0)),EDATE($B$13,VLOOKUP($AD$6,AMORT!$A$2:$C$11,3,0)*AA59))))</f>
        <v>#N/A</v>
      </c>
      <c r="AC59" s="55" t="e">
        <f>IF(AA59="",IF(AA58="","",SUM(AC$13:AC58)),AG59+AH59)</f>
        <v>#N/A</v>
      </c>
      <c r="AD59" s="44"/>
      <c r="AE59" s="55" t="e">
        <f>IF(AA59="",IF(AA58="","",SUM($AE$13:AE58)),ROUND(((AI58*$AD$8)/30)*VLOOKUP($AD$6,AMORT!$A$2:$D$11,4,0),0))</f>
        <v>#N/A</v>
      </c>
      <c r="AF59" s="55" t="e">
        <f>IF(AA59="",IF(AA58="","",SUM($AF$13:AF58)),IF(AA59&lt;=MAX($AI$6:$AI$7),0,AC59+AE59))</f>
        <v>#N/A</v>
      </c>
      <c r="AG59" s="55" t="e">
        <f>IF(AA59="",IF(AA58="","",SUM($AG$13:AG58)),IF(AA59=$AE$5,AI58,IF($AI$8="Cuota fija",IF(AA59&lt;=MAX($AI$6:$AI$7),0,$AD$7+AD59-AH59),IF($AI$8="Capital Constante",IF(AA59&lt;=MAX($AI$6:$AI$7),0,$AD$3/(($AC$5/VLOOKUP($AD$6,AMORT!$A$2:$C$11,3,0))-MAX($AI$6:$AI$7))   ),AC59-AH59-AE59)       )))</f>
        <v>#N/A</v>
      </c>
      <c r="AH59" s="55" t="e">
        <f>IF(AA59="",IF(AA58="","",SUM($AH$13:AH58)),ROUND($AE$4*AI58,0))</f>
        <v>#N/A</v>
      </c>
      <c r="AI59" s="55" t="e">
        <f t="shared" si="6"/>
        <v>#N/A</v>
      </c>
      <c r="AJ59" s="15"/>
      <c r="AK59" s="55" t="e">
        <f>IF(AND(AA59&gt;0,AA59&lt;&gt;"",AD59&gt;0), ROUND( ((AD59/((1+($AD$4/VLOOKUP($AD$6,AMORT!$A$2:$B$11,2,0)))^AA59))),0),0)</f>
        <v>#N/A</v>
      </c>
    </row>
    <row r="60" spans="1:37" x14ac:dyDescent="0.2">
      <c r="A60" s="61" t="e">
        <f t="shared" si="3"/>
        <v>#N/A</v>
      </c>
      <c r="B60" s="62" t="e">
        <f>IF(A60="","",IF(OR($D$6="Diaria",$D$6="Semanal",$D$6="Decadal",$D$6="Quincenal"),B59+VLOOKUP($D$6,AMORT!$A$2:$D$11,4,0),IF(DAY($B$13)=DAY(EOMONTH($B$13,0)),EOMONTH(B59,VLOOKUP($D$6,AMORT!$A$2:$C$11,3,0)),EDATE($B$13,VLOOKUP($D$6,AMORT!$A$2:$C$11,3,0)*A60))))</f>
        <v>#N/A</v>
      </c>
      <c r="C60" s="55" t="e">
        <f>IF(A60="",IF(A59="","",SUM(C$13:C59)),G60+H60)</f>
        <v>#N/A</v>
      </c>
      <c r="D60" s="44"/>
      <c r="E60" s="55" t="e">
        <f>IF(A60="",IF(A59="","",SUM($E$13:E59)),ROUND(((I59*$D$8)/30)*VLOOKUP($D$6,AMORT!$A$2:$D$11,4,0),0))</f>
        <v>#N/A</v>
      </c>
      <c r="F60" s="55" t="e">
        <f>IF(A60="",IF(A59="","",SUM($F$13:F59)),IF(A60&lt;=MAX($I$6:$I$7),0,C60+E60))</f>
        <v>#N/A</v>
      </c>
      <c r="G60" s="55" t="e">
        <f>IF(A60="",IF(A59="","",SUM($G$13:G59)),IF(A60=$E$5,I59,IF($I$8="Cuota fija",IF(A60&lt;=MAX($I$6:$I$7),0,$D$7+D60-H60),IF($I$8="Capital Constante",IF(A60&lt;=MAX($I$6:$I$7),0,$D$3/(($C$5/VLOOKUP($D$6,AMORT!$A$2:$C$11,3,0))-MAX($I$6:$I$7))   ),C60-H60-E60)       )))</f>
        <v>#N/A</v>
      </c>
      <c r="H60" s="55" t="e">
        <f>IF(A60="",IF(A59="","",SUM($H$13:H59)),ROUND($E$4*I59,0))</f>
        <v>#N/A</v>
      </c>
      <c r="I60" s="55" t="e">
        <f t="shared" si="4"/>
        <v>#N/A</v>
      </c>
      <c r="J60" s="15"/>
      <c r="K60" s="55" t="e">
        <f>IF(AND(A60&gt;0,A60&lt;&gt;"",D60&gt;0), ROUND( ((D60/((1+($D$4/VLOOKUP($D$6,AMORT!$A$2:$B$11,2,0)))^A60))),0),0)</f>
        <v>#N/A</v>
      </c>
      <c r="N60" s="61" t="e">
        <f t="shared" si="7"/>
        <v>#N/A</v>
      </c>
      <c r="O60" s="62" t="e">
        <f>IF(N60="","",IF(OR($Q$6="Diaria",$Q$6="Semanal",$Q$6="Decadal",$Q$6="Quincenal"),O59+VLOOKUP($Q$6,AMORT!$A$2:$D$11,4,0),IF(DAY($O$13)=DAY(EOMONTH($O$13,0)),EOMONTH(O59,VLOOKUP($Q$6,AMORT!$A$2:$C$11,3,0)),EDATE($O$13,VLOOKUP($Q$6,AMORT!$A$2:$C$11,3,0)*N60))))</f>
        <v>#N/A</v>
      </c>
      <c r="P60" s="55" t="e">
        <f>IF(N60="",IF(N59="","",SUM(P$13:P59)),T60+U60)</f>
        <v>#N/A</v>
      </c>
      <c r="Q60" s="44"/>
      <c r="R60" s="55" t="e">
        <f>IF(N60="",IF(N59="","",SUM($R$13:R59)),ROUND(((V59*$Q$8)/30)*VLOOKUP($Q$6,AMORT!$A$2:$D$11,4,0),0))</f>
        <v>#N/A</v>
      </c>
      <c r="S60" s="55" t="e">
        <f>IF(N60="",IF(N59="","",SUM($S$13:S59)),IF(N60&lt;=MAX($V$6:$V$7),0,P60+R60))</f>
        <v>#N/A</v>
      </c>
      <c r="T60" s="55" t="e">
        <f>IF(N60="",IF(N59="","",SUM($T$13:T59)),IF(N60=$R$5,V59,IF($V$8="Cuota fija",IF(N60&lt;=MAX($V$6:$V$7),0,$Q$7+Q60-U60),IF($V$8="Capital Constante",IF(N60&lt;=MAX($V$6:$V$7),0,$Q$3/(($P$5/VLOOKUP($Q$6,AMORT!$A$2:$C$11,3,0))-MAX($V$6:$V$7))   ),P60-U60-R60)       )))</f>
        <v>#N/A</v>
      </c>
      <c r="U60" s="55" t="e">
        <f>IF(N60="",IF(N59="","",SUM($U$13:U59)),ROUND($R$4*V59,0))</f>
        <v>#N/A</v>
      </c>
      <c r="V60" s="55" t="e">
        <f t="shared" si="5"/>
        <v>#N/A</v>
      </c>
      <c r="W60" s="15"/>
      <c r="X60" s="55" t="e">
        <f>IF(AND(N60&gt;0,N60&lt;&gt;"",Q60&gt;0), ROUND( ((Q60/((1+($Q$4/VLOOKUP($Q$6,AMORT!$A$2:$B$11,2,0)))^N60))),0),0)</f>
        <v>#N/A</v>
      </c>
      <c r="AA60" s="61" t="e">
        <f t="shared" si="8"/>
        <v>#N/A</v>
      </c>
      <c r="AB60" s="62" t="e">
        <f>IF(AA60="","",IF(OR($AD$6="Diaria",$AD$6="Semanal",$AD$6="Decadal",$AD$6="Quincenal"),AB59+VLOOKUP($AD$6,AMORT!$A$2:$D$11,4,0),IF(DAY($B$13)=DAY(EOMONTH($B$13,0)),EOMONTH(AB59,VLOOKUP($AD$6,AMORT!$A$2:$C$11,3,0)),EDATE($B$13,VLOOKUP($AD$6,AMORT!$A$2:$C$11,3,0)*AA60))))</f>
        <v>#N/A</v>
      </c>
      <c r="AC60" s="55" t="e">
        <f>IF(AA60="",IF(AA59="","",SUM(AC$13:AC59)),AG60+AH60)</f>
        <v>#N/A</v>
      </c>
      <c r="AD60" s="44"/>
      <c r="AE60" s="55" t="e">
        <f>IF(AA60="",IF(AA59="","",SUM($AE$13:AE59)),ROUND(((AI59*$AD$8)/30)*VLOOKUP($AD$6,AMORT!$A$2:$D$11,4,0),0))</f>
        <v>#N/A</v>
      </c>
      <c r="AF60" s="55" t="e">
        <f>IF(AA60="",IF(AA59="","",SUM($AF$13:AF59)),IF(AA60&lt;=MAX($AI$6:$AI$7),0,AC60+AE60))</f>
        <v>#N/A</v>
      </c>
      <c r="AG60" s="55" t="e">
        <f>IF(AA60="",IF(AA59="","",SUM($AG$13:AG59)),IF(AA60=$AE$5,AI59,IF($AI$8="Cuota fija",IF(AA60&lt;=MAX($AI$6:$AI$7),0,$AD$7+AD60-AH60),IF($AI$8="Capital Constante",IF(AA60&lt;=MAX($AI$6:$AI$7),0,$AD$3/(($AC$5/VLOOKUP($AD$6,AMORT!$A$2:$C$11,3,0))-MAX($AI$6:$AI$7))   ),AC60-AH60-AE60)       )))</f>
        <v>#N/A</v>
      </c>
      <c r="AH60" s="55" t="e">
        <f>IF(AA60="",IF(AA59="","",SUM($AH$13:AH59)),ROUND($AE$4*AI59,0))</f>
        <v>#N/A</v>
      </c>
      <c r="AI60" s="55" t="e">
        <f t="shared" si="6"/>
        <v>#N/A</v>
      </c>
      <c r="AJ60" s="15"/>
      <c r="AK60" s="55" t="e">
        <f>IF(AND(AA60&gt;0,AA60&lt;&gt;"",AD60&gt;0), ROUND( ((AD60/((1+($AD$4/VLOOKUP($AD$6,AMORT!$A$2:$B$11,2,0)))^AA60))),0),0)</f>
        <v>#N/A</v>
      </c>
    </row>
    <row r="61" spans="1:37" x14ac:dyDescent="0.2">
      <c r="A61" s="61" t="e">
        <f t="shared" si="3"/>
        <v>#N/A</v>
      </c>
      <c r="B61" s="62" t="e">
        <f>IF(A61="","",IF(OR($D$6="Diaria",$D$6="Semanal",$D$6="Decadal",$D$6="Quincenal"),B60+VLOOKUP($D$6,AMORT!$A$2:$D$11,4,0),IF(DAY($B$13)=DAY(EOMONTH($B$13,0)),EOMONTH(B60,VLOOKUP($D$6,AMORT!$A$2:$C$11,3,0)),EDATE($B$13,VLOOKUP($D$6,AMORT!$A$2:$C$11,3,0)*A61))))</f>
        <v>#N/A</v>
      </c>
      <c r="C61" s="55" t="e">
        <f>IF(A61="",IF(A60="","",SUM(C$13:C60)),G61+H61)</f>
        <v>#N/A</v>
      </c>
      <c r="D61" s="44"/>
      <c r="E61" s="55" t="e">
        <f>IF(A61="",IF(A60="","",SUM($E$13:E60)),ROUND(((I60*$D$8)/30)*VLOOKUP($D$6,AMORT!$A$2:$D$11,4,0),0))</f>
        <v>#N/A</v>
      </c>
      <c r="F61" s="55" t="e">
        <f>IF(A61="",IF(A60="","",SUM($F$13:F60)),IF(A61&lt;=MAX($I$6:$I$7),0,C61+E61))</f>
        <v>#N/A</v>
      </c>
      <c r="G61" s="55" t="e">
        <f>IF(A61="",IF(A60="","",SUM($G$13:G60)),IF(A61=$E$5,I60,IF($I$8="Cuota fija",IF(A61&lt;=MAX($I$6:$I$7),0,$D$7+D61-H61),IF($I$8="Capital Constante",IF(A61&lt;=MAX($I$6:$I$7),0,$D$3/(($C$5/VLOOKUP($D$6,AMORT!$A$2:$C$11,3,0))-MAX($I$6:$I$7))   ),C61-H61-E61)       )))</f>
        <v>#N/A</v>
      </c>
      <c r="H61" s="55" t="e">
        <f>IF(A61="",IF(A60="","",SUM($H$13:H60)),ROUND($E$4*I60,0))</f>
        <v>#N/A</v>
      </c>
      <c r="I61" s="55" t="e">
        <f t="shared" si="4"/>
        <v>#N/A</v>
      </c>
      <c r="J61" s="15"/>
      <c r="K61" s="55" t="e">
        <f>IF(AND(A61&gt;0,A61&lt;&gt;"",D61&gt;0), ROUND( ((D61/((1+($D$4/VLOOKUP($D$6,AMORT!$A$2:$B$11,2,0)))^A61))),0),0)</f>
        <v>#N/A</v>
      </c>
      <c r="N61" s="61" t="e">
        <f t="shared" si="7"/>
        <v>#N/A</v>
      </c>
      <c r="O61" s="62" t="e">
        <f>IF(N61="","",IF(OR($Q$6="Diaria",$Q$6="Semanal",$Q$6="Decadal",$Q$6="Quincenal"),O60+VLOOKUP($Q$6,AMORT!$A$2:$D$11,4,0),IF(DAY($O$13)=DAY(EOMONTH($O$13,0)),EOMONTH(O60,VLOOKUP($Q$6,AMORT!$A$2:$C$11,3,0)),EDATE($O$13,VLOOKUP($Q$6,AMORT!$A$2:$C$11,3,0)*N61))))</f>
        <v>#N/A</v>
      </c>
      <c r="P61" s="55" t="e">
        <f>IF(N61="",IF(N60="","",SUM(P$13:P60)),T61+U61)</f>
        <v>#N/A</v>
      </c>
      <c r="Q61" s="44"/>
      <c r="R61" s="55" t="e">
        <f>IF(N61="",IF(N60="","",SUM($R$13:R60)),ROUND(((V60*$Q$8)/30)*VLOOKUP($Q$6,AMORT!$A$2:$D$11,4,0),0))</f>
        <v>#N/A</v>
      </c>
      <c r="S61" s="55" t="e">
        <f>IF(N61="",IF(N60="","",SUM($S$13:S60)),IF(N61&lt;=MAX($V$6:$V$7),0,P61+R61))</f>
        <v>#N/A</v>
      </c>
      <c r="T61" s="55" t="e">
        <f>IF(N61="",IF(N60="","",SUM($T$13:T60)),IF(N61=$R$5,V60,IF($V$8="Cuota fija",IF(N61&lt;=MAX($V$6:$V$7),0,$Q$7+Q61-U61),IF($V$8="Capital Constante",IF(N61&lt;=MAX($V$6:$V$7),0,$Q$3/(($P$5/VLOOKUP($Q$6,AMORT!$A$2:$C$11,3,0))-MAX($V$6:$V$7))   ),P61-U61-R61)       )))</f>
        <v>#N/A</v>
      </c>
      <c r="U61" s="55" t="e">
        <f>IF(N61="",IF(N60="","",SUM($U$13:U60)),ROUND($R$4*V60,0))</f>
        <v>#N/A</v>
      </c>
      <c r="V61" s="55" t="e">
        <f t="shared" si="5"/>
        <v>#N/A</v>
      </c>
      <c r="W61" s="15"/>
      <c r="X61" s="55" t="e">
        <f>IF(AND(N61&gt;0,N61&lt;&gt;"",Q61&gt;0), ROUND( ((Q61/((1+($Q$4/VLOOKUP($Q$6,AMORT!$A$2:$B$11,2,0)))^N61))),0),0)</f>
        <v>#N/A</v>
      </c>
      <c r="AA61" s="61" t="e">
        <f t="shared" si="8"/>
        <v>#N/A</v>
      </c>
      <c r="AB61" s="62" t="e">
        <f>IF(AA61="","",IF(OR($AD$6="Diaria",$AD$6="Semanal",$AD$6="Decadal",$AD$6="Quincenal"),AB60+VLOOKUP($AD$6,AMORT!$A$2:$D$11,4,0),IF(DAY($B$13)=DAY(EOMONTH($B$13,0)),EOMONTH(AB60,VLOOKUP($AD$6,AMORT!$A$2:$C$11,3,0)),EDATE($B$13,VLOOKUP($AD$6,AMORT!$A$2:$C$11,3,0)*AA61))))</f>
        <v>#N/A</v>
      </c>
      <c r="AC61" s="55" t="e">
        <f>IF(AA61="",IF(AA60="","",SUM(AC$13:AC60)),AG61+AH61)</f>
        <v>#N/A</v>
      </c>
      <c r="AD61" s="44"/>
      <c r="AE61" s="55" t="e">
        <f>IF(AA61="",IF(AA60="","",SUM($AE$13:AE60)),ROUND(((AI60*$AD$8)/30)*VLOOKUP($AD$6,AMORT!$A$2:$D$11,4,0),0))</f>
        <v>#N/A</v>
      </c>
      <c r="AF61" s="55" t="e">
        <f>IF(AA61="",IF(AA60="","",SUM($AF$13:AF60)),IF(AA61&lt;=MAX($AI$6:$AI$7),0,AC61+AE61))</f>
        <v>#N/A</v>
      </c>
      <c r="AG61" s="55" t="e">
        <f>IF(AA61="",IF(AA60="","",SUM($AG$13:AG60)),IF(AA61=$AE$5,AI60,IF($AI$8="Cuota fija",IF(AA61&lt;=MAX($AI$6:$AI$7),0,$AD$7+AD61-AH61),IF($AI$8="Capital Constante",IF(AA61&lt;=MAX($AI$6:$AI$7),0,$AD$3/(($AC$5/VLOOKUP($AD$6,AMORT!$A$2:$C$11,3,0))-MAX($AI$6:$AI$7))   ),AC61-AH61-AE61)       )))</f>
        <v>#N/A</v>
      </c>
      <c r="AH61" s="55" t="e">
        <f>IF(AA61="",IF(AA60="","",SUM($AH$13:AH60)),ROUND($AE$4*AI60,0))</f>
        <v>#N/A</v>
      </c>
      <c r="AI61" s="55" t="e">
        <f t="shared" si="6"/>
        <v>#N/A</v>
      </c>
      <c r="AJ61" s="15"/>
      <c r="AK61" s="55" t="e">
        <f>IF(AND(AA61&gt;0,AA61&lt;&gt;"",AD61&gt;0), ROUND( ((AD61/((1+($AD$4/VLOOKUP($AD$6,AMORT!$A$2:$B$11,2,0)))^AA61))),0),0)</f>
        <v>#N/A</v>
      </c>
    </row>
    <row r="62" spans="1:37" x14ac:dyDescent="0.2">
      <c r="A62" s="61" t="e">
        <f t="shared" si="3"/>
        <v>#N/A</v>
      </c>
      <c r="B62" s="62" t="e">
        <f>IF(A62="","",IF(OR($D$6="Diaria",$D$6="Semanal",$D$6="Decadal",$D$6="Quincenal"),B61+VLOOKUP($D$6,AMORT!$A$2:$D$11,4,0),IF(DAY($B$13)=DAY(EOMONTH($B$13,0)),EOMONTH(B61,VLOOKUP($D$6,AMORT!$A$2:$C$11,3,0)),EDATE($B$13,VLOOKUP($D$6,AMORT!$A$2:$C$11,3,0)*A62))))</f>
        <v>#N/A</v>
      </c>
      <c r="C62" s="55" t="e">
        <f>IF(A62="",IF(A61="","",SUM(C$13:C61)),G62+H62)</f>
        <v>#N/A</v>
      </c>
      <c r="D62" s="44"/>
      <c r="E62" s="55" t="e">
        <f>IF(A62="",IF(A61="","",SUM($E$13:E61)),ROUND(((I61*$D$8)/30)*VLOOKUP($D$6,AMORT!$A$2:$D$11,4,0),0))</f>
        <v>#N/A</v>
      </c>
      <c r="F62" s="55" t="e">
        <f>IF(A62="",IF(A61="","",SUM($F$13:F61)),IF(A62&lt;=MAX($I$6:$I$7),0,C62+E62))</f>
        <v>#N/A</v>
      </c>
      <c r="G62" s="55" t="e">
        <f>IF(A62="",IF(A61="","",SUM($G$13:G61)),IF(A62=$E$5,I61,IF($I$8="Cuota fija",IF(A62&lt;=MAX($I$6:$I$7),0,$D$7+D62-H62),IF($I$8="Capital Constante",IF(A62&lt;=MAX($I$6:$I$7),0,$D$3/(($C$5/VLOOKUP($D$6,AMORT!$A$2:$C$11,3,0))-MAX($I$6:$I$7))   ),C62-H62-E62)       )))</f>
        <v>#N/A</v>
      </c>
      <c r="H62" s="55" t="e">
        <f>IF(A62="",IF(A61="","",SUM($H$13:H61)),ROUND($E$4*I61,0))</f>
        <v>#N/A</v>
      </c>
      <c r="I62" s="55" t="e">
        <f t="shared" si="4"/>
        <v>#N/A</v>
      </c>
      <c r="J62" s="15"/>
      <c r="K62" s="55" t="e">
        <f>IF(AND(A62&gt;0,A62&lt;&gt;"",D62&gt;0), ROUND( ((D62/((1+($D$4/VLOOKUP($D$6,AMORT!$A$2:$B$11,2,0)))^A62))),0),0)</f>
        <v>#N/A</v>
      </c>
      <c r="N62" s="61" t="e">
        <f t="shared" si="7"/>
        <v>#N/A</v>
      </c>
      <c r="O62" s="62" t="e">
        <f>IF(N62="","",IF(OR($Q$6="Diaria",$Q$6="Semanal",$Q$6="Decadal",$Q$6="Quincenal"),O61+VLOOKUP($Q$6,AMORT!$A$2:$D$11,4,0),IF(DAY($O$13)=DAY(EOMONTH($O$13,0)),EOMONTH(O61,VLOOKUP($Q$6,AMORT!$A$2:$C$11,3,0)),EDATE($O$13,VLOOKUP($Q$6,AMORT!$A$2:$C$11,3,0)*N62))))</f>
        <v>#N/A</v>
      </c>
      <c r="P62" s="55" t="e">
        <f>IF(N62="",IF(N61="","",SUM(P$13:P61)),T62+U62)</f>
        <v>#N/A</v>
      </c>
      <c r="Q62" s="44"/>
      <c r="R62" s="55" t="e">
        <f>IF(N62="",IF(N61="","",SUM($R$13:R61)),ROUND(((V61*$Q$8)/30)*VLOOKUP($Q$6,AMORT!$A$2:$D$11,4,0),0))</f>
        <v>#N/A</v>
      </c>
      <c r="S62" s="55" t="e">
        <f>IF(N62="",IF(N61="","",SUM($S$13:S61)),IF(N62&lt;=MAX($V$6:$V$7),0,P62+R62))</f>
        <v>#N/A</v>
      </c>
      <c r="T62" s="55" t="e">
        <f>IF(N62="",IF(N61="","",SUM($T$13:T61)),IF(N62=$R$5,V61,IF($V$8="Cuota fija",IF(N62&lt;=MAX($V$6:$V$7),0,$Q$7+Q62-U62),IF($V$8="Capital Constante",IF(N62&lt;=MAX($V$6:$V$7),0,$Q$3/(($P$5/VLOOKUP($Q$6,AMORT!$A$2:$C$11,3,0))-MAX($V$6:$V$7))   ),P62-U62-R62)       )))</f>
        <v>#N/A</v>
      </c>
      <c r="U62" s="55" t="e">
        <f>IF(N62="",IF(N61="","",SUM($U$13:U61)),ROUND($R$4*V61,0))</f>
        <v>#N/A</v>
      </c>
      <c r="V62" s="55" t="e">
        <f t="shared" si="5"/>
        <v>#N/A</v>
      </c>
      <c r="W62" s="15"/>
      <c r="X62" s="55" t="e">
        <f>IF(AND(N62&gt;0,N62&lt;&gt;"",Q62&gt;0), ROUND( ((Q62/((1+($Q$4/VLOOKUP($Q$6,AMORT!$A$2:$B$11,2,0)))^N62))),0),0)</f>
        <v>#N/A</v>
      </c>
      <c r="AA62" s="61" t="e">
        <f t="shared" si="8"/>
        <v>#N/A</v>
      </c>
      <c r="AB62" s="62" t="e">
        <f>IF(AA62="","",IF(OR($AD$6="Diaria",$AD$6="Semanal",$AD$6="Decadal",$AD$6="Quincenal"),AB61+VLOOKUP($AD$6,AMORT!$A$2:$D$11,4,0),IF(DAY($B$13)=DAY(EOMONTH($B$13,0)),EOMONTH(AB61,VLOOKUP($AD$6,AMORT!$A$2:$C$11,3,0)),EDATE($B$13,VLOOKUP($AD$6,AMORT!$A$2:$C$11,3,0)*AA62))))</f>
        <v>#N/A</v>
      </c>
      <c r="AC62" s="55" t="e">
        <f>IF(AA62="",IF(AA61="","",SUM(AC$13:AC61)),AG62+AH62)</f>
        <v>#N/A</v>
      </c>
      <c r="AD62" s="44"/>
      <c r="AE62" s="55" t="e">
        <f>IF(AA62="",IF(AA61="","",SUM($AE$13:AE61)),ROUND(((AI61*$AD$8)/30)*VLOOKUP($AD$6,AMORT!$A$2:$D$11,4,0),0))</f>
        <v>#N/A</v>
      </c>
      <c r="AF62" s="55" t="e">
        <f>IF(AA62="",IF(AA61="","",SUM($AF$13:AF61)),IF(AA62&lt;=MAX($AI$6:$AI$7),0,AC62+AE62))</f>
        <v>#N/A</v>
      </c>
      <c r="AG62" s="55" t="e">
        <f>IF(AA62="",IF(AA61="","",SUM($AG$13:AG61)),IF(AA62=$AE$5,AI61,IF($AI$8="Cuota fija",IF(AA62&lt;=MAX($AI$6:$AI$7),0,$AD$7+AD62-AH62),IF($AI$8="Capital Constante",IF(AA62&lt;=MAX($AI$6:$AI$7),0,$AD$3/(($AC$5/VLOOKUP($AD$6,AMORT!$A$2:$C$11,3,0))-MAX($AI$6:$AI$7))   ),AC62-AH62-AE62)       )))</f>
        <v>#N/A</v>
      </c>
      <c r="AH62" s="55" t="e">
        <f>IF(AA62="",IF(AA61="","",SUM($AH$13:AH61)),ROUND($AE$4*AI61,0))</f>
        <v>#N/A</v>
      </c>
      <c r="AI62" s="55" t="e">
        <f t="shared" si="6"/>
        <v>#N/A</v>
      </c>
      <c r="AJ62" s="15"/>
      <c r="AK62" s="55" t="e">
        <f>IF(AND(AA62&gt;0,AA62&lt;&gt;"",AD62&gt;0), ROUND( ((AD62/((1+($AD$4/VLOOKUP($AD$6,AMORT!$A$2:$B$11,2,0)))^AA62))),0),0)</f>
        <v>#N/A</v>
      </c>
    </row>
    <row r="63" spans="1:37" x14ac:dyDescent="0.2">
      <c r="A63" s="61" t="e">
        <f t="shared" si="3"/>
        <v>#N/A</v>
      </c>
      <c r="B63" s="62" t="e">
        <f>IF(A63="","",IF(OR($D$6="Diaria",$D$6="Semanal",$D$6="Decadal",$D$6="Quincenal"),B62+VLOOKUP($D$6,AMORT!$A$2:$D$11,4,0),IF(DAY($B$13)=DAY(EOMONTH($B$13,0)),EOMONTH(B62,VLOOKUP($D$6,AMORT!$A$2:$C$11,3,0)),EDATE($B$13,VLOOKUP($D$6,AMORT!$A$2:$C$11,3,0)*A63))))</f>
        <v>#N/A</v>
      </c>
      <c r="C63" s="55" t="e">
        <f>IF(A63="",IF(A62="","",SUM(C$13:C62)),G63+H63)</f>
        <v>#N/A</v>
      </c>
      <c r="D63" s="44"/>
      <c r="E63" s="55" t="e">
        <f>IF(A63="",IF(A62="","",SUM($E$13:E62)),ROUND(((I62*$D$8)/30)*VLOOKUP($D$6,AMORT!$A$2:$D$11,4,0),0))</f>
        <v>#N/A</v>
      </c>
      <c r="F63" s="55" t="e">
        <f>IF(A63="",IF(A62="","",SUM($F$13:F62)),IF(A63&lt;=MAX($I$6:$I$7),0,C63+E63))</f>
        <v>#N/A</v>
      </c>
      <c r="G63" s="55" t="e">
        <f>IF(A63="",IF(A62="","",SUM($G$13:G62)),IF(A63=$E$5,I62,IF($I$8="Cuota fija",IF(A63&lt;=MAX($I$6:$I$7),0,$D$7+D63-H63),IF($I$8="Capital Constante",IF(A63&lt;=MAX($I$6:$I$7),0,$D$3/(($C$5/VLOOKUP($D$6,AMORT!$A$2:$C$11,3,0))-MAX($I$6:$I$7))   ),C63-H63-E63)       )))</f>
        <v>#N/A</v>
      </c>
      <c r="H63" s="55" t="e">
        <f>IF(A63="",IF(A62="","",SUM($H$13:H62)),ROUND($E$4*I62,0))</f>
        <v>#N/A</v>
      </c>
      <c r="I63" s="55" t="e">
        <f t="shared" si="4"/>
        <v>#N/A</v>
      </c>
      <c r="J63" s="15"/>
      <c r="K63" s="55" t="e">
        <f>IF(AND(A63&gt;0,A63&lt;&gt;"",D63&gt;0), ROUND( ((D63/((1+($D$4/VLOOKUP($D$6,AMORT!$A$2:$B$11,2,0)))^A63))),0),0)</f>
        <v>#N/A</v>
      </c>
      <c r="N63" s="61" t="e">
        <f t="shared" si="7"/>
        <v>#N/A</v>
      </c>
      <c r="O63" s="62" t="e">
        <f>IF(N63="","",IF(OR($Q$6="Diaria",$Q$6="Semanal",$Q$6="Decadal",$Q$6="Quincenal"),O62+VLOOKUP($Q$6,AMORT!$A$2:$D$11,4,0),IF(DAY($O$13)=DAY(EOMONTH($O$13,0)),EOMONTH(O62,VLOOKUP($Q$6,AMORT!$A$2:$C$11,3,0)),EDATE($O$13,VLOOKUP($Q$6,AMORT!$A$2:$C$11,3,0)*N63))))</f>
        <v>#N/A</v>
      </c>
      <c r="P63" s="55" t="e">
        <f>IF(N63="",IF(N62="","",SUM(P$13:P62)),T63+U63)</f>
        <v>#N/A</v>
      </c>
      <c r="Q63" s="44"/>
      <c r="R63" s="55" t="e">
        <f>IF(N63="",IF(N62="","",SUM($R$13:R62)),ROUND(((V62*$Q$8)/30)*VLOOKUP($Q$6,AMORT!$A$2:$D$11,4,0),0))</f>
        <v>#N/A</v>
      </c>
      <c r="S63" s="55" t="e">
        <f>IF(N63="",IF(N62="","",SUM($S$13:S62)),IF(N63&lt;=MAX($V$6:$V$7),0,P63+R63))</f>
        <v>#N/A</v>
      </c>
      <c r="T63" s="55" t="e">
        <f>IF(N63="",IF(N62="","",SUM($T$13:T62)),IF(N63=$R$5,V62,IF($V$8="Cuota fija",IF(N63&lt;=MAX($V$6:$V$7),0,$Q$7+Q63-U63),IF($V$8="Capital Constante",IF(N63&lt;=MAX($V$6:$V$7),0,$Q$3/(($P$5/VLOOKUP($Q$6,AMORT!$A$2:$C$11,3,0))-MAX($V$6:$V$7))   ),P63-U63-R63)       )))</f>
        <v>#N/A</v>
      </c>
      <c r="U63" s="55" t="e">
        <f>IF(N63="",IF(N62="","",SUM($U$13:U62)),ROUND($R$4*V62,0))</f>
        <v>#N/A</v>
      </c>
      <c r="V63" s="55" t="e">
        <f t="shared" si="5"/>
        <v>#N/A</v>
      </c>
      <c r="W63" s="15"/>
      <c r="X63" s="55" t="e">
        <f>IF(AND(N63&gt;0,N63&lt;&gt;"",Q63&gt;0), ROUND( ((Q63/((1+($Q$4/VLOOKUP($Q$6,AMORT!$A$2:$B$11,2,0)))^N63))),0),0)</f>
        <v>#N/A</v>
      </c>
      <c r="AA63" s="61" t="e">
        <f t="shared" si="8"/>
        <v>#N/A</v>
      </c>
      <c r="AB63" s="62" t="e">
        <f>IF(AA63="","",IF(OR($AD$6="Diaria",$AD$6="Semanal",$AD$6="Decadal",$AD$6="Quincenal"),AB62+VLOOKUP($AD$6,AMORT!$A$2:$D$11,4,0),IF(DAY($B$13)=DAY(EOMONTH($B$13,0)),EOMONTH(AB62,VLOOKUP($AD$6,AMORT!$A$2:$C$11,3,0)),EDATE($B$13,VLOOKUP($AD$6,AMORT!$A$2:$C$11,3,0)*AA63))))</f>
        <v>#N/A</v>
      </c>
      <c r="AC63" s="55" t="e">
        <f>IF(AA63="",IF(AA62="","",SUM(AC$13:AC62)),AG63+AH63)</f>
        <v>#N/A</v>
      </c>
      <c r="AD63" s="44"/>
      <c r="AE63" s="55" t="e">
        <f>IF(AA63="",IF(AA62="","",SUM($AE$13:AE62)),ROUND(((AI62*$AD$8)/30)*VLOOKUP($AD$6,AMORT!$A$2:$D$11,4,0),0))</f>
        <v>#N/A</v>
      </c>
      <c r="AF63" s="55" t="e">
        <f>IF(AA63="",IF(AA62="","",SUM($AF$13:AF62)),IF(AA63&lt;=MAX($AI$6:$AI$7),0,AC63+AE63))</f>
        <v>#N/A</v>
      </c>
      <c r="AG63" s="55" t="e">
        <f>IF(AA63="",IF(AA62="","",SUM($AG$13:AG62)),IF(AA63=$AE$5,AI62,IF($AI$8="Cuota fija",IF(AA63&lt;=MAX($AI$6:$AI$7),0,$AD$7+AD63-AH63),IF($AI$8="Capital Constante",IF(AA63&lt;=MAX($AI$6:$AI$7),0,$AD$3/(($AC$5/VLOOKUP($AD$6,AMORT!$A$2:$C$11,3,0))-MAX($AI$6:$AI$7))   ),AC63-AH63-AE63)       )))</f>
        <v>#N/A</v>
      </c>
      <c r="AH63" s="55" t="e">
        <f>IF(AA63="",IF(AA62="","",SUM($AH$13:AH62)),ROUND($AE$4*AI62,0))</f>
        <v>#N/A</v>
      </c>
      <c r="AI63" s="55" t="e">
        <f t="shared" si="6"/>
        <v>#N/A</v>
      </c>
      <c r="AJ63" s="15"/>
      <c r="AK63" s="55" t="e">
        <f>IF(AND(AA63&gt;0,AA63&lt;&gt;"",AD63&gt;0), ROUND( ((AD63/((1+($AD$4/VLOOKUP($AD$6,AMORT!$A$2:$B$11,2,0)))^AA63))),0),0)</f>
        <v>#N/A</v>
      </c>
    </row>
    <row r="64" spans="1:37" x14ac:dyDescent="0.2">
      <c r="A64" s="61" t="e">
        <f t="shared" si="3"/>
        <v>#N/A</v>
      </c>
      <c r="B64" s="62" t="e">
        <f>IF(A64="","",IF(OR($D$6="Diaria",$D$6="Semanal",$D$6="Decadal",$D$6="Quincenal"),B63+VLOOKUP($D$6,AMORT!$A$2:$D$11,4,0),IF(DAY($B$13)=DAY(EOMONTH($B$13,0)),EOMONTH(B63,VLOOKUP($D$6,AMORT!$A$2:$C$11,3,0)),EDATE($B$13,VLOOKUP($D$6,AMORT!$A$2:$C$11,3,0)*A64))))</f>
        <v>#N/A</v>
      </c>
      <c r="C64" s="55" t="e">
        <f>IF(A64="",IF(A63="","",SUM(C$13:C63)),G64+H64)</f>
        <v>#N/A</v>
      </c>
      <c r="D64" s="44"/>
      <c r="E64" s="55" t="e">
        <f>IF(A64="",IF(A63="","",SUM($E$13:E63)),ROUND(((I63*$D$8)/30)*VLOOKUP($D$6,AMORT!$A$2:$D$11,4,0),0))</f>
        <v>#N/A</v>
      </c>
      <c r="F64" s="55" t="e">
        <f>IF(A64="",IF(A63="","",SUM($F$13:F63)),IF(A64&lt;=MAX($I$6:$I$7),0,C64+E64))</f>
        <v>#N/A</v>
      </c>
      <c r="G64" s="55" t="e">
        <f>IF(A64="",IF(A63="","",SUM($G$13:G63)),IF(A64=$E$5,I63,IF($I$8="Cuota fija",IF(A64&lt;=MAX($I$6:$I$7),0,$D$7+D64-H64),IF($I$8="Capital Constante",IF(A64&lt;=MAX($I$6:$I$7),0,$D$3/(($C$5/VLOOKUP($D$6,AMORT!$A$2:$C$11,3,0))-MAX($I$6:$I$7))   ),C64-H64-E64)       )))</f>
        <v>#N/A</v>
      </c>
      <c r="H64" s="55" t="e">
        <f>IF(A64="",IF(A63="","",SUM($H$13:H63)),ROUND($E$4*I63,0))</f>
        <v>#N/A</v>
      </c>
      <c r="I64" s="55" t="e">
        <f t="shared" si="4"/>
        <v>#N/A</v>
      </c>
      <c r="J64" s="15"/>
      <c r="K64" s="55" t="e">
        <f>IF(AND(A64&gt;0,A64&lt;&gt;"",D64&gt;0), ROUND( ((D64/((1+($D$4/VLOOKUP($D$6,AMORT!$A$2:$B$11,2,0)))^A64))),0),0)</f>
        <v>#N/A</v>
      </c>
      <c r="N64" s="61" t="e">
        <f t="shared" si="7"/>
        <v>#N/A</v>
      </c>
      <c r="O64" s="62" t="e">
        <f>IF(N64="","",IF(OR($Q$6="Diaria",$Q$6="Semanal",$Q$6="Decadal",$Q$6="Quincenal"),O63+VLOOKUP($Q$6,AMORT!$A$2:$D$11,4,0),IF(DAY($O$13)=DAY(EOMONTH($O$13,0)),EOMONTH(O63,VLOOKUP($Q$6,AMORT!$A$2:$C$11,3,0)),EDATE($O$13,VLOOKUP($Q$6,AMORT!$A$2:$C$11,3,0)*N64))))</f>
        <v>#N/A</v>
      </c>
      <c r="P64" s="55" t="e">
        <f>IF(N64="",IF(N63="","",SUM(P$13:P63)),T64+U64)</f>
        <v>#N/A</v>
      </c>
      <c r="Q64" s="44"/>
      <c r="R64" s="55" t="e">
        <f>IF(N64="",IF(N63="","",SUM($R$13:R63)),ROUND(((V63*$Q$8)/30)*VLOOKUP($Q$6,AMORT!$A$2:$D$11,4,0),0))</f>
        <v>#N/A</v>
      </c>
      <c r="S64" s="55" t="e">
        <f>IF(N64="",IF(N63="","",SUM($S$13:S63)),IF(N64&lt;=MAX($V$6:$V$7),0,P64+R64))</f>
        <v>#N/A</v>
      </c>
      <c r="T64" s="55" t="e">
        <f>IF(N64="",IF(N63="","",SUM($T$13:T63)),IF(N64=$R$5,V63,IF($V$8="Cuota fija",IF(N64&lt;=MAX($V$6:$V$7),0,$Q$7+Q64-U64),IF($V$8="Capital Constante",IF(N64&lt;=MAX($V$6:$V$7),0,$Q$3/(($P$5/VLOOKUP($Q$6,AMORT!$A$2:$C$11,3,0))-MAX($V$6:$V$7))   ),P64-U64-R64)       )))</f>
        <v>#N/A</v>
      </c>
      <c r="U64" s="55" t="e">
        <f>IF(N64="",IF(N63="","",SUM($U$13:U63)),ROUND($R$4*V63,0))</f>
        <v>#N/A</v>
      </c>
      <c r="V64" s="55" t="e">
        <f t="shared" si="5"/>
        <v>#N/A</v>
      </c>
      <c r="W64" s="15"/>
      <c r="X64" s="55" t="e">
        <f>IF(AND(N64&gt;0,N64&lt;&gt;"",Q64&gt;0), ROUND( ((Q64/((1+($Q$4/VLOOKUP($Q$6,AMORT!$A$2:$B$11,2,0)))^N64))),0),0)</f>
        <v>#N/A</v>
      </c>
      <c r="AA64" s="61" t="e">
        <f t="shared" si="8"/>
        <v>#N/A</v>
      </c>
      <c r="AB64" s="62" t="e">
        <f>IF(AA64="","",IF(OR($AD$6="Diaria",$AD$6="Semanal",$AD$6="Decadal",$AD$6="Quincenal"),AB63+VLOOKUP($AD$6,AMORT!$A$2:$D$11,4,0),IF(DAY($B$13)=DAY(EOMONTH($B$13,0)),EOMONTH(AB63,VLOOKUP($AD$6,AMORT!$A$2:$C$11,3,0)),EDATE($B$13,VLOOKUP($AD$6,AMORT!$A$2:$C$11,3,0)*AA64))))</f>
        <v>#N/A</v>
      </c>
      <c r="AC64" s="55" t="e">
        <f>IF(AA64="",IF(AA63="","",SUM(AC$13:AC63)),AG64+AH64)</f>
        <v>#N/A</v>
      </c>
      <c r="AD64" s="44"/>
      <c r="AE64" s="55" t="e">
        <f>IF(AA64="",IF(AA63="","",SUM($AE$13:AE63)),ROUND(((AI63*$AD$8)/30)*VLOOKUP($AD$6,AMORT!$A$2:$D$11,4,0),0))</f>
        <v>#N/A</v>
      </c>
      <c r="AF64" s="55" t="e">
        <f>IF(AA64="",IF(AA63="","",SUM($AF$13:AF63)),IF(AA64&lt;=MAX($AI$6:$AI$7),0,AC64+AE64))</f>
        <v>#N/A</v>
      </c>
      <c r="AG64" s="55" t="e">
        <f>IF(AA64="",IF(AA63="","",SUM($AG$13:AG63)),IF(AA64=$AE$5,AI63,IF($AI$8="Cuota fija",IF(AA64&lt;=MAX($AI$6:$AI$7),0,$AD$7+AD64-AH64),IF($AI$8="Capital Constante",IF(AA64&lt;=MAX($AI$6:$AI$7),0,$AD$3/(($AC$5/VLOOKUP($AD$6,AMORT!$A$2:$C$11,3,0))-MAX($AI$6:$AI$7))   ),AC64-AH64-AE64)       )))</f>
        <v>#N/A</v>
      </c>
      <c r="AH64" s="55" t="e">
        <f>IF(AA64="",IF(AA63="","",SUM($AH$13:AH63)),ROUND($AE$4*AI63,0))</f>
        <v>#N/A</v>
      </c>
      <c r="AI64" s="55" t="e">
        <f t="shared" si="6"/>
        <v>#N/A</v>
      </c>
      <c r="AJ64" s="15"/>
      <c r="AK64" s="55" t="e">
        <f>IF(AND(AA64&gt;0,AA64&lt;&gt;"",AD64&gt;0), ROUND( ((AD64/((1+($AD$4/VLOOKUP($AD$6,AMORT!$A$2:$B$11,2,0)))^AA64))),0),0)</f>
        <v>#N/A</v>
      </c>
    </row>
    <row r="65" spans="1:37" x14ac:dyDescent="0.2">
      <c r="A65" s="61" t="e">
        <f t="shared" si="3"/>
        <v>#N/A</v>
      </c>
      <c r="B65" s="62" t="e">
        <f>IF(A65="","",IF(OR($D$6="Diaria",$D$6="Semanal",$D$6="Decadal",$D$6="Quincenal"),B64+VLOOKUP($D$6,AMORT!$A$2:$D$11,4,0),IF(DAY($B$13)=DAY(EOMONTH($B$13,0)),EOMONTH(B64,VLOOKUP($D$6,AMORT!$A$2:$C$11,3,0)),EDATE($B$13,VLOOKUP($D$6,AMORT!$A$2:$C$11,3,0)*A65))))</f>
        <v>#N/A</v>
      </c>
      <c r="C65" s="55" t="e">
        <f>IF(A65="",IF(A64="","",SUM(C$13:C64)),G65+H65)</f>
        <v>#N/A</v>
      </c>
      <c r="D65" s="44"/>
      <c r="E65" s="55" t="e">
        <f>IF(A65="",IF(A64="","",SUM($E$13:E64)),ROUND(((I64*$D$8)/30)*VLOOKUP($D$6,AMORT!$A$2:$D$11,4,0),0))</f>
        <v>#N/A</v>
      </c>
      <c r="F65" s="55" t="e">
        <f>IF(A65="",IF(A64="","",SUM($F$13:F64)),IF(A65&lt;=MAX($I$6:$I$7),0,C65+E65))</f>
        <v>#N/A</v>
      </c>
      <c r="G65" s="55" t="e">
        <f>IF(A65="",IF(A64="","",SUM($G$13:G64)),IF(A65=$E$5,I64,IF($I$8="Cuota fija",IF(A65&lt;=MAX($I$6:$I$7),0,$D$7+D65-H65),IF($I$8="Capital Constante",IF(A65&lt;=MAX($I$6:$I$7),0,$D$3/(($C$5/VLOOKUP($D$6,AMORT!$A$2:$C$11,3,0))-MAX($I$6:$I$7))   ),C65-H65-E65)       )))</f>
        <v>#N/A</v>
      </c>
      <c r="H65" s="55" t="e">
        <f>IF(A65="",IF(A64="","",SUM($H$13:H64)),ROUND($E$4*I64,0))</f>
        <v>#N/A</v>
      </c>
      <c r="I65" s="55" t="e">
        <f t="shared" si="4"/>
        <v>#N/A</v>
      </c>
      <c r="J65" s="15"/>
      <c r="K65" s="55" t="e">
        <f>IF(AND(A65&gt;0,A65&lt;&gt;"",D65&gt;0), ROUND( ((D65/((1+($D$4/VLOOKUP($D$6,AMORT!$A$2:$B$11,2,0)))^A65))),0),0)</f>
        <v>#N/A</v>
      </c>
      <c r="N65" s="61" t="e">
        <f t="shared" si="7"/>
        <v>#N/A</v>
      </c>
      <c r="O65" s="62" t="e">
        <f>IF(N65="","",IF(OR($Q$6="Diaria",$Q$6="Semanal",$Q$6="Decadal",$Q$6="Quincenal"),O64+VLOOKUP($Q$6,AMORT!$A$2:$D$11,4,0),IF(DAY($O$13)=DAY(EOMONTH($O$13,0)),EOMONTH(O64,VLOOKUP($Q$6,AMORT!$A$2:$C$11,3,0)),EDATE($O$13,VLOOKUP($Q$6,AMORT!$A$2:$C$11,3,0)*N65))))</f>
        <v>#N/A</v>
      </c>
      <c r="P65" s="55" t="e">
        <f>IF(N65="",IF(N64="","",SUM(P$13:P64)),T65+U65)</f>
        <v>#N/A</v>
      </c>
      <c r="Q65" s="44"/>
      <c r="R65" s="55" t="e">
        <f>IF(N65="",IF(N64="","",SUM($R$13:R64)),ROUND(((V64*$Q$8)/30)*VLOOKUP($Q$6,AMORT!$A$2:$D$11,4,0),0))</f>
        <v>#N/A</v>
      </c>
      <c r="S65" s="55" t="e">
        <f>IF(N65="",IF(N64="","",SUM($S$13:S64)),IF(N65&lt;=MAX($V$6:$V$7),0,P65+R65))</f>
        <v>#N/A</v>
      </c>
      <c r="T65" s="55" t="e">
        <f>IF(N65="",IF(N64="","",SUM($T$13:T64)),IF(N65=$R$5,V64,IF($V$8="Cuota fija",IF(N65&lt;=MAX($V$6:$V$7),0,$Q$7+Q65-U65),IF($V$8="Capital Constante",IF(N65&lt;=MAX($V$6:$V$7),0,$Q$3/(($P$5/VLOOKUP($Q$6,AMORT!$A$2:$C$11,3,0))-MAX($V$6:$V$7))   ),P65-U65-R65)       )))</f>
        <v>#N/A</v>
      </c>
      <c r="U65" s="55" t="e">
        <f>IF(N65="",IF(N64="","",SUM($U$13:U64)),ROUND($R$4*V64,0))</f>
        <v>#N/A</v>
      </c>
      <c r="V65" s="55" t="e">
        <f t="shared" si="5"/>
        <v>#N/A</v>
      </c>
      <c r="W65" s="15"/>
      <c r="X65" s="55" t="e">
        <f>IF(AND(N65&gt;0,N65&lt;&gt;"",Q65&gt;0), ROUND( ((Q65/((1+($Q$4/VLOOKUP($Q$6,AMORT!$A$2:$B$11,2,0)))^N65))),0),0)</f>
        <v>#N/A</v>
      </c>
      <c r="AA65" s="61" t="e">
        <f t="shared" si="8"/>
        <v>#N/A</v>
      </c>
      <c r="AB65" s="62" t="e">
        <f>IF(AA65="","",IF(OR($AD$6="Diaria",$AD$6="Semanal",$AD$6="Decadal",$AD$6="Quincenal"),AB64+VLOOKUP($AD$6,AMORT!$A$2:$D$11,4,0),IF(DAY($B$13)=DAY(EOMONTH($B$13,0)),EOMONTH(AB64,VLOOKUP($AD$6,AMORT!$A$2:$C$11,3,0)),EDATE($B$13,VLOOKUP($AD$6,AMORT!$A$2:$C$11,3,0)*AA65))))</f>
        <v>#N/A</v>
      </c>
      <c r="AC65" s="55" t="e">
        <f>IF(AA65="",IF(AA64="","",SUM(AC$13:AC64)),AG65+AH65)</f>
        <v>#N/A</v>
      </c>
      <c r="AD65" s="44"/>
      <c r="AE65" s="55" t="e">
        <f>IF(AA65="",IF(AA64="","",SUM($AE$13:AE64)),ROUND(((AI64*$AD$8)/30)*VLOOKUP($AD$6,AMORT!$A$2:$D$11,4,0),0))</f>
        <v>#N/A</v>
      </c>
      <c r="AF65" s="55" t="e">
        <f>IF(AA65="",IF(AA64="","",SUM($AF$13:AF64)),IF(AA65&lt;=MAX($AI$6:$AI$7),0,AC65+AE65))</f>
        <v>#N/A</v>
      </c>
      <c r="AG65" s="55" t="e">
        <f>IF(AA65="",IF(AA64="","",SUM($AG$13:AG64)),IF(AA65=$AE$5,AI64,IF($AI$8="Cuota fija",IF(AA65&lt;=MAX($AI$6:$AI$7),0,$AD$7+AD65-AH65),IF($AI$8="Capital Constante",IF(AA65&lt;=MAX($AI$6:$AI$7),0,$AD$3/(($AC$5/VLOOKUP($AD$6,AMORT!$A$2:$C$11,3,0))-MAX($AI$6:$AI$7))   ),AC65-AH65-AE65)       )))</f>
        <v>#N/A</v>
      </c>
      <c r="AH65" s="55" t="e">
        <f>IF(AA65="",IF(AA64="","",SUM($AH$13:AH64)),ROUND($AE$4*AI64,0))</f>
        <v>#N/A</v>
      </c>
      <c r="AI65" s="55" t="e">
        <f t="shared" si="6"/>
        <v>#N/A</v>
      </c>
      <c r="AJ65" s="15"/>
      <c r="AK65" s="55" t="e">
        <f>IF(AND(AA65&gt;0,AA65&lt;&gt;"",AD65&gt;0), ROUND( ((AD65/((1+($AD$4/VLOOKUP($AD$6,AMORT!$A$2:$B$11,2,0)))^AA65))),0),0)</f>
        <v>#N/A</v>
      </c>
    </row>
    <row r="66" spans="1:37" x14ac:dyDescent="0.2">
      <c r="A66" s="61" t="e">
        <f t="shared" si="3"/>
        <v>#N/A</v>
      </c>
      <c r="B66" s="62" t="e">
        <f>IF(A66="","",IF(OR($D$6="Diaria",$D$6="Semanal",$D$6="Decadal",$D$6="Quincenal"),B65+VLOOKUP($D$6,AMORT!$A$2:$D$11,4,0),IF(DAY($B$13)=DAY(EOMONTH($B$13,0)),EOMONTH(B65,VLOOKUP($D$6,AMORT!$A$2:$C$11,3,0)),EDATE($B$13,VLOOKUP($D$6,AMORT!$A$2:$C$11,3,0)*A66))))</f>
        <v>#N/A</v>
      </c>
      <c r="C66" s="55" t="e">
        <f>IF(A66="",IF(A65="","",SUM(C$13:C65)),G66+H66)</f>
        <v>#N/A</v>
      </c>
      <c r="D66" s="44"/>
      <c r="E66" s="55" t="e">
        <f>IF(A66="",IF(A65="","",SUM($E$13:E65)),ROUND(((I65*$D$8)/30)*VLOOKUP($D$6,AMORT!$A$2:$D$11,4,0),0))</f>
        <v>#N/A</v>
      </c>
      <c r="F66" s="55" t="e">
        <f>IF(A66="",IF(A65="","",SUM($F$13:F65)),IF(A66&lt;=MAX($I$6:$I$7),0,C66+E66))</f>
        <v>#N/A</v>
      </c>
      <c r="G66" s="55" t="e">
        <f>IF(A66="",IF(A65="","",SUM($G$13:G65)),IF(A66=$E$5,I65,IF($I$8="Cuota fija",IF(A66&lt;=MAX($I$6:$I$7),0,$D$7+D66-H66),IF($I$8="Capital Constante",IF(A66&lt;=MAX($I$6:$I$7),0,$D$3/(($C$5/VLOOKUP($D$6,AMORT!$A$2:$C$11,3,0))-MAX($I$6:$I$7))   ),C66-H66-E66)       )))</f>
        <v>#N/A</v>
      </c>
      <c r="H66" s="55" t="e">
        <f>IF(A66="",IF(A65="","",SUM($H$13:H65)),ROUND($E$4*I65,0))</f>
        <v>#N/A</v>
      </c>
      <c r="I66" s="55" t="e">
        <f t="shared" si="4"/>
        <v>#N/A</v>
      </c>
      <c r="J66" s="15"/>
      <c r="K66" s="55" t="e">
        <f>IF(AND(A66&gt;0,A66&lt;&gt;"",D66&gt;0), ROUND( ((D66/((1+($D$4/VLOOKUP($D$6,AMORT!$A$2:$B$11,2,0)))^A66))),0),0)</f>
        <v>#N/A</v>
      </c>
      <c r="N66" s="61" t="e">
        <f t="shared" si="7"/>
        <v>#N/A</v>
      </c>
      <c r="O66" s="62" t="e">
        <f>IF(N66="","",IF(OR($Q$6="Diaria",$Q$6="Semanal",$Q$6="Decadal",$Q$6="Quincenal"),O65+VLOOKUP($Q$6,AMORT!$A$2:$D$11,4,0),IF(DAY($O$13)=DAY(EOMONTH($O$13,0)),EOMONTH(O65,VLOOKUP($Q$6,AMORT!$A$2:$C$11,3,0)),EDATE($O$13,VLOOKUP($Q$6,AMORT!$A$2:$C$11,3,0)*N66))))</f>
        <v>#N/A</v>
      </c>
      <c r="P66" s="55" t="e">
        <f>IF(N66="",IF(N65="","",SUM(P$13:P65)),T66+U66)</f>
        <v>#N/A</v>
      </c>
      <c r="Q66" s="44"/>
      <c r="R66" s="55" t="e">
        <f>IF(N66="",IF(N65="","",SUM($R$13:R65)),ROUND(((V65*$Q$8)/30)*VLOOKUP($Q$6,AMORT!$A$2:$D$11,4,0),0))</f>
        <v>#N/A</v>
      </c>
      <c r="S66" s="55" t="e">
        <f>IF(N66="",IF(N65="","",SUM($S$13:S65)),IF(N66&lt;=MAX($V$6:$V$7),0,P66+R66))</f>
        <v>#N/A</v>
      </c>
      <c r="T66" s="55" t="e">
        <f>IF(N66="",IF(N65="","",SUM($T$13:T65)),IF(N66=$R$5,V65,IF($V$8="Cuota fija",IF(N66&lt;=MAX($V$6:$V$7),0,$Q$7+Q66-U66),IF($V$8="Capital Constante",IF(N66&lt;=MAX($V$6:$V$7),0,$Q$3/(($P$5/VLOOKUP($Q$6,AMORT!$A$2:$C$11,3,0))-MAX($V$6:$V$7))   ),P66-U66-R66)       )))</f>
        <v>#N/A</v>
      </c>
      <c r="U66" s="55" t="e">
        <f>IF(N66="",IF(N65="","",SUM($U$13:U65)),ROUND($R$4*V65,0))</f>
        <v>#N/A</v>
      </c>
      <c r="V66" s="55" t="e">
        <f t="shared" si="5"/>
        <v>#N/A</v>
      </c>
      <c r="W66" s="15"/>
      <c r="X66" s="55" t="e">
        <f>IF(AND(N66&gt;0,N66&lt;&gt;"",Q66&gt;0), ROUND( ((Q66/((1+($Q$4/VLOOKUP($Q$6,AMORT!$A$2:$B$11,2,0)))^N66))),0),0)</f>
        <v>#N/A</v>
      </c>
      <c r="AA66" s="61" t="e">
        <f t="shared" si="8"/>
        <v>#N/A</v>
      </c>
      <c r="AB66" s="62" t="e">
        <f>IF(AA66="","",IF(OR($AD$6="Diaria",$AD$6="Semanal",$AD$6="Decadal",$AD$6="Quincenal"),AB65+VLOOKUP($AD$6,AMORT!$A$2:$D$11,4,0),IF(DAY($B$13)=DAY(EOMONTH($B$13,0)),EOMONTH(AB65,VLOOKUP($AD$6,AMORT!$A$2:$C$11,3,0)),EDATE($B$13,VLOOKUP($AD$6,AMORT!$A$2:$C$11,3,0)*AA66))))</f>
        <v>#N/A</v>
      </c>
      <c r="AC66" s="55" t="e">
        <f>IF(AA66="",IF(AA65="","",SUM(AC$13:AC65)),AG66+AH66)</f>
        <v>#N/A</v>
      </c>
      <c r="AD66" s="44"/>
      <c r="AE66" s="55" t="e">
        <f>IF(AA66="",IF(AA65="","",SUM($AE$13:AE65)),ROUND(((AI65*$AD$8)/30)*VLOOKUP($AD$6,AMORT!$A$2:$D$11,4,0),0))</f>
        <v>#N/A</v>
      </c>
      <c r="AF66" s="55" t="e">
        <f>IF(AA66="",IF(AA65="","",SUM($AF$13:AF65)),IF(AA66&lt;=MAX($AI$6:$AI$7),0,AC66+AE66))</f>
        <v>#N/A</v>
      </c>
      <c r="AG66" s="55" t="e">
        <f>IF(AA66="",IF(AA65="","",SUM($AG$13:AG65)),IF(AA66=$AE$5,AI65,IF($AI$8="Cuota fija",IF(AA66&lt;=MAX($AI$6:$AI$7),0,$AD$7+AD66-AH66),IF($AI$8="Capital Constante",IF(AA66&lt;=MAX($AI$6:$AI$7),0,$AD$3/(($AC$5/VLOOKUP($AD$6,AMORT!$A$2:$C$11,3,0))-MAX($AI$6:$AI$7))   ),AC66-AH66-AE66)       )))</f>
        <v>#N/A</v>
      </c>
      <c r="AH66" s="55" t="e">
        <f>IF(AA66="",IF(AA65="","",SUM($AH$13:AH65)),ROUND($AE$4*AI65,0))</f>
        <v>#N/A</v>
      </c>
      <c r="AI66" s="55" t="e">
        <f t="shared" si="6"/>
        <v>#N/A</v>
      </c>
      <c r="AJ66" s="15"/>
      <c r="AK66" s="55" t="e">
        <f>IF(AND(AA66&gt;0,AA66&lt;&gt;"",AD66&gt;0), ROUND( ((AD66/((1+($AD$4/VLOOKUP($AD$6,AMORT!$A$2:$B$11,2,0)))^AA66))),0),0)</f>
        <v>#N/A</v>
      </c>
    </row>
    <row r="67" spans="1:37" x14ac:dyDescent="0.2">
      <c r="A67" s="61" t="e">
        <f t="shared" si="3"/>
        <v>#N/A</v>
      </c>
      <c r="B67" s="62" t="e">
        <f>IF(A67="","",IF(OR($D$6="Diaria",$D$6="Semanal",$D$6="Decadal",$D$6="Quincenal"),B66+VLOOKUP($D$6,AMORT!$A$2:$D$11,4,0),IF(DAY($B$13)=DAY(EOMONTH($B$13,0)),EOMONTH(B66,VLOOKUP($D$6,AMORT!$A$2:$C$11,3,0)),EDATE($B$13,VLOOKUP($D$6,AMORT!$A$2:$C$11,3,0)*A67))))</f>
        <v>#N/A</v>
      </c>
      <c r="C67" s="55" t="e">
        <f>IF(A67="",IF(A66="","",SUM(C$13:C66)),G67+H67)</f>
        <v>#N/A</v>
      </c>
      <c r="D67" s="44"/>
      <c r="E67" s="55" t="e">
        <f>IF(A67="",IF(A66="","",SUM($E$13:E66)),ROUND(((I66*$D$8)/30)*VLOOKUP($D$6,AMORT!$A$2:$D$11,4,0),0))</f>
        <v>#N/A</v>
      </c>
      <c r="F67" s="55" t="e">
        <f>IF(A67="",IF(A66="","",SUM($F$13:F66)),IF(A67&lt;=MAX($I$6:$I$7),0,C67+E67))</f>
        <v>#N/A</v>
      </c>
      <c r="G67" s="55" t="e">
        <f>IF(A67="",IF(A66="","",SUM($G$13:G66)),IF(A67=$E$5,I66,IF($I$8="Cuota fija",IF(A67&lt;=MAX($I$6:$I$7),0,$D$7+D67-H67),IF($I$8="Capital Constante",IF(A67&lt;=MAX($I$6:$I$7),0,$D$3/(($C$5/VLOOKUP($D$6,AMORT!$A$2:$C$11,3,0))-MAX($I$6:$I$7))   ),C67-H67-E67)       )))</f>
        <v>#N/A</v>
      </c>
      <c r="H67" s="55" t="e">
        <f>IF(A67="",IF(A66="","",SUM($H$13:H66)),ROUND($E$4*I66,0))</f>
        <v>#N/A</v>
      </c>
      <c r="I67" s="55" t="e">
        <f t="shared" si="4"/>
        <v>#N/A</v>
      </c>
      <c r="J67" s="15"/>
      <c r="K67" s="55" t="e">
        <f>IF(AND(A67&gt;0,A67&lt;&gt;"",D67&gt;0), ROUND( ((D67/((1+($D$4/VLOOKUP($D$6,AMORT!$A$2:$B$11,2,0)))^A67))),0),0)</f>
        <v>#N/A</v>
      </c>
      <c r="N67" s="61" t="e">
        <f t="shared" si="7"/>
        <v>#N/A</v>
      </c>
      <c r="O67" s="62" t="e">
        <f>IF(N67="","",IF(OR($Q$6="Diaria",$Q$6="Semanal",$Q$6="Decadal",$Q$6="Quincenal"),O66+VLOOKUP($Q$6,AMORT!$A$2:$D$11,4,0),IF(DAY($O$13)=DAY(EOMONTH($O$13,0)),EOMONTH(O66,VLOOKUP($Q$6,AMORT!$A$2:$C$11,3,0)),EDATE($O$13,VLOOKUP($Q$6,AMORT!$A$2:$C$11,3,0)*N67))))</f>
        <v>#N/A</v>
      </c>
      <c r="P67" s="55" t="e">
        <f>IF(N67="",IF(N66="","",SUM(P$13:P66)),T67+U67)</f>
        <v>#N/A</v>
      </c>
      <c r="Q67" s="44"/>
      <c r="R67" s="55" t="e">
        <f>IF(N67="",IF(N66="","",SUM($R$13:R66)),ROUND(((V66*$Q$8)/30)*VLOOKUP($Q$6,AMORT!$A$2:$D$11,4,0),0))</f>
        <v>#N/A</v>
      </c>
      <c r="S67" s="55" t="e">
        <f>IF(N67="",IF(N66="","",SUM($S$13:S66)),IF(N67&lt;=MAX($V$6:$V$7),0,P67+R67))</f>
        <v>#N/A</v>
      </c>
      <c r="T67" s="55" t="e">
        <f>IF(N67="",IF(N66="","",SUM($T$13:T66)),IF(N67=$R$5,V66,IF($V$8="Cuota fija",IF(N67&lt;=MAX($V$6:$V$7),0,$Q$7+Q67-U67),IF($V$8="Capital Constante",IF(N67&lt;=MAX($V$6:$V$7),0,$Q$3/(($P$5/VLOOKUP($Q$6,AMORT!$A$2:$C$11,3,0))-MAX($V$6:$V$7))   ),P67-U67-R67)       )))</f>
        <v>#N/A</v>
      </c>
      <c r="U67" s="55" t="e">
        <f>IF(N67="",IF(N66="","",SUM($U$13:U66)),ROUND($R$4*V66,0))</f>
        <v>#N/A</v>
      </c>
      <c r="V67" s="55" t="e">
        <f t="shared" si="5"/>
        <v>#N/A</v>
      </c>
      <c r="W67" s="15"/>
      <c r="X67" s="55" t="e">
        <f>IF(AND(N67&gt;0,N67&lt;&gt;"",Q67&gt;0), ROUND( ((Q67/((1+($Q$4/VLOOKUP($Q$6,AMORT!$A$2:$B$11,2,0)))^N67))),0),0)</f>
        <v>#N/A</v>
      </c>
      <c r="AA67" s="61" t="e">
        <f t="shared" si="8"/>
        <v>#N/A</v>
      </c>
      <c r="AB67" s="62" t="e">
        <f>IF(AA67="","",IF(OR($AD$6="Diaria",$AD$6="Semanal",$AD$6="Decadal",$AD$6="Quincenal"),AB66+VLOOKUP($AD$6,AMORT!$A$2:$D$11,4,0),IF(DAY($B$13)=DAY(EOMONTH($B$13,0)),EOMONTH(AB66,VLOOKUP($AD$6,AMORT!$A$2:$C$11,3,0)),EDATE($B$13,VLOOKUP($AD$6,AMORT!$A$2:$C$11,3,0)*AA67))))</f>
        <v>#N/A</v>
      </c>
      <c r="AC67" s="55" t="e">
        <f>IF(AA67="",IF(AA66="","",SUM(AC$13:AC66)),AG67+AH67)</f>
        <v>#N/A</v>
      </c>
      <c r="AD67" s="44"/>
      <c r="AE67" s="55" t="e">
        <f>IF(AA67="",IF(AA66="","",SUM($AE$13:AE66)),ROUND(((AI66*$AD$8)/30)*VLOOKUP($AD$6,AMORT!$A$2:$D$11,4,0),0))</f>
        <v>#N/A</v>
      </c>
      <c r="AF67" s="55" t="e">
        <f>IF(AA67="",IF(AA66="","",SUM($AF$13:AF66)),IF(AA67&lt;=MAX($AI$6:$AI$7),0,AC67+AE67))</f>
        <v>#N/A</v>
      </c>
      <c r="AG67" s="55" t="e">
        <f>IF(AA67="",IF(AA66="","",SUM($AG$13:AG66)),IF(AA67=$AE$5,AI66,IF($AI$8="Cuota fija",IF(AA67&lt;=MAX($AI$6:$AI$7),0,$AD$7+AD67-AH67),IF($AI$8="Capital Constante",IF(AA67&lt;=MAX($AI$6:$AI$7),0,$AD$3/(($AC$5/VLOOKUP($AD$6,AMORT!$A$2:$C$11,3,0))-MAX($AI$6:$AI$7))   ),AC67-AH67-AE67)       )))</f>
        <v>#N/A</v>
      </c>
      <c r="AH67" s="55" t="e">
        <f>IF(AA67="",IF(AA66="","",SUM($AH$13:AH66)),ROUND($AE$4*AI66,0))</f>
        <v>#N/A</v>
      </c>
      <c r="AI67" s="55" t="e">
        <f t="shared" si="6"/>
        <v>#N/A</v>
      </c>
      <c r="AJ67" s="15"/>
      <c r="AK67" s="55" t="e">
        <f>IF(AND(AA67&gt;0,AA67&lt;&gt;"",AD67&gt;0), ROUND( ((AD67/((1+($AD$4/VLOOKUP($AD$6,AMORT!$A$2:$B$11,2,0)))^AA67))),0),0)</f>
        <v>#N/A</v>
      </c>
    </row>
    <row r="68" spans="1:37" x14ac:dyDescent="0.2">
      <c r="A68" s="61" t="e">
        <f t="shared" si="3"/>
        <v>#N/A</v>
      </c>
      <c r="B68" s="62" t="e">
        <f>IF(A68="","",IF(OR($D$6="Diaria",$D$6="Semanal",$D$6="Decadal",$D$6="Quincenal"),B67+VLOOKUP($D$6,AMORT!$A$2:$D$11,4,0),IF(DAY($B$13)=DAY(EOMONTH($B$13,0)),EOMONTH(B67,VLOOKUP($D$6,AMORT!$A$2:$C$11,3,0)),EDATE($B$13,VLOOKUP($D$6,AMORT!$A$2:$C$11,3,0)*A68))))</f>
        <v>#N/A</v>
      </c>
      <c r="C68" s="55" t="e">
        <f>IF(A68="",IF(A67="","",SUM(C$13:C67)),G68+H68)</f>
        <v>#N/A</v>
      </c>
      <c r="D68" s="44"/>
      <c r="E68" s="55" t="e">
        <f>IF(A68="",IF(A67="","",SUM($E$13:E67)),ROUND(((I67*$D$8)/30)*VLOOKUP($D$6,AMORT!$A$2:$D$11,4,0),0))</f>
        <v>#N/A</v>
      </c>
      <c r="F68" s="55" t="e">
        <f>IF(A68="",IF(A67="","",SUM($F$13:F67)),IF(A68&lt;=MAX($I$6:$I$7),0,C68+E68))</f>
        <v>#N/A</v>
      </c>
      <c r="G68" s="55" t="e">
        <f>IF(A68="",IF(A67="","",SUM($G$13:G67)),IF(A68=$E$5,I67,IF($I$8="Cuota fija",IF(A68&lt;=MAX($I$6:$I$7),0,$D$7+D68-H68),IF($I$8="Capital Constante",IF(A68&lt;=MAX($I$6:$I$7),0,$D$3/(($C$5/VLOOKUP($D$6,AMORT!$A$2:$C$11,3,0))-MAX($I$6:$I$7))   ),C68-H68-E68)       )))</f>
        <v>#N/A</v>
      </c>
      <c r="H68" s="55" t="e">
        <f>IF(A68="",IF(A67="","",SUM($H$13:H67)),ROUND($E$4*I67,0))</f>
        <v>#N/A</v>
      </c>
      <c r="I68" s="55" t="e">
        <f t="shared" si="4"/>
        <v>#N/A</v>
      </c>
      <c r="J68" s="15"/>
      <c r="K68" s="55" t="e">
        <f>IF(AND(A68&gt;0,A68&lt;&gt;"",D68&gt;0), ROUND( ((D68/((1+($D$4/VLOOKUP($D$6,AMORT!$A$2:$B$11,2,0)))^A68))),0),0)</f>
        <v>#N/A</v>
      </c>
      <c r="N68" s="61" t="e">
        <f t="shared" si="7"/>
        <v>#N/A</v>
      </c>
      <c r="O68" s="62" t="e">
        <f>IF(N68="","",IF(OR($Q$6="Diaria",$Q$6="Semanal",$Q$6="Decadal",$Q$6="Quincenal"),O67+VLOOKUP($Q$6,AMORT!$A$2:$D$11,4,0),IF(DAY($O$13)=DAY(EOMONTH($O$13,0)),EOMONTH(O67,VLOOKUP($Q$6,AMORT!$A$2:$C$11,3,0)),EDATE($O$13,VLOOKUP($Q$6,AMORT!$A$2:$C$11,3,0)*N68))))</f>
        <v>#N/A</v>
      </c>
      <c r="P68" s="55" t="e">
        <f>IF(N68="",IF(N67="","",SUM(P$13:P67)),T68+U68)</f>
        <v>#N/A</v>
      </c>
      <c r="Q68" s="44"/>
      <c r="R68" s="55" t="e">
        <f>IF(N68="",IF(N67="","",SUM($R$13:R67)),ROUND(((V67*$Q$8)/30)*VLOOKUP($Q$6,AMORT!$A$2:$D$11,4,0),0))</f>
        <v>#N/A</v>
      </c>
      <c r="S68" s="55" t="e">
        <f>IF(N68="",IF(N67="","",SUM($S$13:S67)),IF(N68&lt;=MAX($V$6:$V$7),0,P68+R68))</f>
        <v>#N/A</v>
      </c>
      <c r="T68" s="55" t="e">
        <f>IF(N68="",IF(N67="","",SUM($T$13:T67)),IF(N68=$R$5,V67,IF($V$8="Cuota fija",IF(N68&lt;=MAX($V$6:$V$7),0,$Q$7+Q68-U68),IF($V$8="Capital Constante",IF(N68&lt;=MAX($V$6:$V$7),0,$Q$3/(($P$5/VLOOKUP($Q$6,AMORT!$A$2:$C$11,3,0))-MAX($V$6:$V$7))   ),P68-U68-R68)       )))</f>
        <v>#N/A</v>
      </c>
      <c r="U68" s="55" t="e">
        <f>IF(N68="",IF(N67="","",SUM($U$13:U67)),ROUND($R$4*V67,0))</f>
        <v>#N/A</v>
      </c>
      <c r="V68" s="55" t="e">
        <f t="shared" si="5"/>
        <v>#N/A</v>
      </c>
      <c r="W68" s="15"/>
      <c r="X68" s="55" t="e">
        <f>IF(AND(N68&gt;0,N68&lt;&gt;"",Q68&gt;0), ROUND( ((Q68/((1+($Q$4/VLOOKUP($Q$6,AMORT!$A$2:$B$11,2,0)))^N68))),0),0)</f>
        <v>#N/A</v>
      </c>
      <c r="AA68" s="61" t="e">
        <f t="shared" si="8"/>
        <v>#N/A</v>
      </c>
      <c r="AB68" s="62" t="e">
        <f>IF(AA68="","",IF(OR($AD$6="Diaria",$AD$6="Semanal",$AD$6="Decadal",$AD$6="Quincenal"),AB67+VLOOKUP($AD$6,AMORT!$A$2:$D$11,4,0),IF(DAY($B$13)=DAY(EOMONTH($B$13,0)),EOMONTH(AB67,VLOOKUP($AD$6,AMORT!$A$2:$C$11,3,0)),EDATE($B$13,VLOOKUP($AD$6,AMORT!$A$2:$C$11,3,0)*AA68))))</f>
        <v>#N/A</v>
      </c>
      <c r="AC68" s="55" t="e">
        <f>IF(AA68="",IF(AA67="","",SUM(AC$13:AC67)),AG68+AH68)</f>
        <v>#N/A</v>
      </c>
      <c r="AD68" s="44"/>
      <c r="AE68" s="55" t="e">
        <f>IF(AA68="",IF(AA67="","",SUM($AE$13:AE67)),ROUND(((AI67*$AD$8)/30)*VLOOKUP($AD$6,AMORT!$A$2:$D$11,4,0),0))</f>
        <v>#N/A</v>
      </c>
      <c r="AF68" s="55" t="e">
        <f>IF(AA68="",IF(AA67="","",SUM($AF$13:AF67)),IF(AA68&lt;=MAX($AI$6:$AI$7),0,AC68+AE68))</f>
        <v>#N/A</v>
      </c>
      <c r="AG68" s="55" t="e">
        <f>IF(AA68="",IF(AA67="","",SUM($AG$13:AG67)),IF(AA68=$AE$5,AI67,IF($AI$8="Cuota fija",IF(AA68&lt;=MAX($AI$6:$AI$7),0,$AD$7+AD68-AH68),IF($AI$8="Capital Constante",IF(AA68&lt;=MAX($AI$6:$AI$7),0,$AD$3/(($AC$5/VLOOKUP($AD$6,AMORT!$A$2:$C$11,3,0))-MAX($AI$6:$AI$7))   ),AC68-AH68-AE68)       )))</f>
        <v>#N/A</v>
      </c>
      <c r="AH68" s="55" t="e">
        <f>IF(AA68="",IF(AA67="","",SUM($AH$13:AH67)),ROUND($AE$4*AI67,0))</f>
        <v>#N/A</v>
      </c>
      <c r="AI68" s="55" t="e">
        <f t="shared" si="6"/>
        <v>#N/A</v>
      </c>
      <c r="AJ68" s="15"/>
      <c r="AK68" s="55" t="e">
        <f>IF(AND(AA68&gt;0,AA68&lt;&gt;"",AD68&gt;0), ROUND( ((AD68/((1+($AD$4/VLOOKUP($AD$6,AMORT!$A$2:$B$11,2,0)))^AA68))),0),0)</f>
        <v>#N/A</v>
      </c>
    </row>
    <row r="69" spans="1:37" x14ac:dyDescent="0.2">
      <c r="A69" s="61" t="e">
        <f t="shared" si="3"/>
        <v>#N/A</v>
      </c>
      <c r="B69" s="62" t="e">
        <f>IF(A69="","",IF(OR($D$6="Diaria",$D$6="Semanal",$D$6="Decadal",$D$6="Quincenal"),B68+VLOOKUP($D$6,AMORT!$A$2:$D$11,4,0),IF(DAY($B$13)=DAY(EOMONTH($B$13,0)),EOMONTH(B68,VLOOKUP($D$6,AMORT!$A$2:$C$11,3,0)),EDATE($B$13,VLOOKUP($D$6,AMORT!$A$2:$C$11,3,0)*A69))))</f>
        <v>#N/A</v>
      </c>
      <c r="C69" s="55" t="e">
        <f>IF(A69="",IF(A68="","",SUM(C$13:C68)),G69+H69)</f>
        <v>#N/A</v>
      </c>
      <c r="D69" s="44"/>
      <c r="E69" s="55" t="e">
        <f>IF(A69="",IF(A68="","",SUM($E$13:E68)),ROUND(((I68*$D$8)/30)*VLOOKUP($D$6,AMORT!$A$2:$D$11,4,0),0))</f>
        <v>#N/A</v>
      </c>
      <c r="F69" s="55" t="e">
        <f>IF(A69="",IF(A68="","",SUM($F$13:F68)),IF(A69&lt;=MAX($I$6:$I$7),0,C69+E69))</f>
        <v>#N/A</v>
      </c>
      <c r="G69" s="55" t="e">
        <f>IF(A69="",IF(A68="","",SUM($G$13:G68)),IF(A69=$E$5,I68,IF($I$8="Cuota fija",IF(A69&lt;=MAX($I$6:$I$7),0,$D$7+D69-H69),IF($I$8="Capital Constante",IF(A69&lt;=MAX($I$6:$I$7),0,$D$3/(($C$5/VLOOKUP($D$6,AMORT!$A$2:$C$11,3,0))-MAX($I$6:$I$7))   ),C69-H69-E69)       )))</f>
        <v>#N/A</v>
      </c>
      <c r="H69" s="55" t="e">
        <f>IF(A69="",IF(A68="","",SUM($H$13:H68)),ROUND($E$4*I68,0))</f>
        <v>#N/A</v>
      </c>
      <c r="I69" s="55" t="e">
        <f t="shared" si="4"/>
        <v>#N/A</v>
      </c>
      <c r="J69" s="15"/>
      <c r="K69" s="55" t="e">
        <f>IF(AND(A69&gt;0,A69&lt;&gt;"",D69&gt;0), ROUND( ((D69/((1+($D$4/VLOOKUP($D$6,AMORT!$A$2:$B$11,2,0)))^A69))),0),0)</f>
        <v>#N/A</v>
      </c>
      <c r="N69" s="61" t="e">
        <f t="shared" si="7"/>
        <v>#N/A</v>
      </c>
      <c r="O69" s="62" t="e">
        <f>IF(N69="","",IF(OR($Q$6="Diaria",$Q$6="Semanal",$Q$6="Decadal",$Q$6="Quincenal"),O68+VLOOKUP($Q$6,AMORT!$A$2:$D$11,4,0),IF(DAY($O$13)=DAY(EOMONTH($O$13,0)),EOMONTH(O68,VLOOKUP($Q$6,AMORT!$A$2:$C$11,3,0)),EDATE($O$13,VLOOKUP($Q$6,AMORT!$A$2:$C$11,3,0)*N69))))</f>
        <v>#N/A</v>
      </c>
      <c r="P69" s="55" t="e">
        <f>IF(N69="",IF(N68="","",SUM(P$13:P68)),T69+U69)</f>
        <v>#N/A</v>
      </c>
      <c r="Q69" s="44"/>
      <c r="R69" s="55" t="e">
        <f>IF(N69="",IF(N68="","",SUM($R$13:R68)),ROUND(((V68*$Q$8)/30)*VLOOKUP($Q$6,AMORT!$A$2:$D$11,4,0),0))</f>
        <v>#N/A</v>
      </c>
      <c r="S69" s="55" t="e">
        <f>IF(N69="",IF(N68="","",SUM($S$13:S68)),IF(N69&lt;=MAX($V$6:$V$7),0,P69+R69))</f>
        <v>#N/A</v>
      </c>
      <c r="T69" s="55" t="e">
        <f>IF(N69="",IF(N68="","",SUM($T$13:T68)),IF(N69=$R$5,V68,IF($V$8="Cuota fija",IF(N69&lt;=MAX($V$6:$V$7),0,$Q$7+Q69-U69),IF($V$8="Capital Constante",IF(N69&lt;=MAX($V$6:$V$7),0,$Q$3/(($P$5/VLOOKUP($Q$6,AMORT!$A$2:$C$11,3,0))-MAX($V$6:$V$7))   ),P69-U69-R69)       )))</f>
        <v>#N/A</v>
      </c>
      <c r="U69" s="55" t="e">
        <f>IF(N69="",IF(N68="","",SUM($U$13:U68)),ROUND($R$4*V68,0))</f>
        <v>#N/A</v>
      </c>
      <c r="V69" s="55" t="e">
        <f t="shared" si="5"/>
        <v>#N/A</v>
      </c>
      <c r="W69" s="15"/>
      <c r="X69" s="55" t="e">
        <f>IF(AND(N69&gt;0,N69&lt;&gt;"",Q69&gt;0), ROUND( ((Q69/((1+($Q$4/VLOOKUP($Q$6,AMORT!$A$2:$B$11,2,0)))^N69))),0),0)</f>
        <v>#N/A</v>
      </c>
      <c r="AA69" s="61" t="e">
        <f t="shared" si="8"/>
        <v>#N/A</v>
      </c>
      <c r="AB69" s="62" t="e">
        <f>IF(AA69="","",IF(OR($AD$6="Diaria",$AD$6="Semanal",$AD$6="Decadal",$AD$6="Quincenal"),AB68+VLOOKUP($AD$6,AMORT!$A$2:$D$11,4,0),IF(DAY($B$13)=DAY(EOMONTH($B$13,0)),EOMONTH(AB68,VLOOKUP($AD$6,AMORT!$A$2:$C$11,3,0)),EDATE($B$13,VLOOKUP($AD$6,AMORT!$A$2:$C$11,3,0)*AA69))))</f>
        <v>#N/A</v>
      </c>
      <c r="AC69" s="55" t="e">
        <f>IF(AA69="",IF(AA68="","",SUM(AC$13:AC68)),AG69+AH69)</f>
        <v>#N/A</v>
      </c>
      <c r="AD69" s="44"/>
      <c r="AE69" s="55" t="e">
        <f>IF(AA69="",IF(AA68="","",SUM($AE$13:AE68)),ROUND(((AI68*$AD$8)/30)*VLOOKUP($AD$6,AMORT!$A$2:$D$11,4,0),0))</f>
        <v>#N/A</v>
      </c>
      <c r="AF69" s="55" t="e">
        <f>IF(AA69="",IF(AA68="","",SUM($AF$13:AF68)),IF(AA69&lt;=MAX($AI$6:$AI$7),0,AC69+AE69))</f>
        <v>#N/A</v>
      </c>
      <c r="AG69" s="55" t="e">
        <f>IF(AA69="",IF(AA68="","",SUM($AG$13:AG68)),IF(AA69=$AE$5,AI68,IF($AI$8="Cuota fija",IF(AA69&lt;=MAX($AI$6:$AI$7),0,$AD$7+AD69-AH69),IF($AI$8="Capital Constante",IF(AA69&lt;=MAX($AI$6:$AI$7),0,$AD$3/(($AC$5/VLOOKUP($AD$6,AMORT!$A$2:$C$11,3,0))-MAX($AI$6:$AI$7))   ),AC69-AH69-AE69)       )))</f>
        <v>#N/A</v>
      </c>
      <c r="AH69" s="55" t="e">
        <f>IF(AA69="",IF(AA68="","",SUM($AH$13:AH68)),ROUND($AE$4*AI68,0))</f>
        <v>#N/A</v>
      </c>
      <c r="AI69" s="55" t="e">
        <f t="shared" si="6"/>
        <v>#N/A</v>
      </c>
      <c r="AJ69" s="15"/>
      <c r="AK69" s="55" t="e">
        <f>IF(AND(AA69&gt;0,AA69&lt;&gt;"",AD69&gt;0), ROUND( ((AD69/((1+($AD$4/VLOOKUP($AD$6,AMORT!$A$2:$B$11,2,0)))^AA69))),0),0)</f>
        <v>#N/A</v>
      </c>
    </row>
    <row r="70" spans="1:37" x14ac:dyDescent="0.2">
      <c r="A70" s="61" t="e">
        <f t="shared" si="3"/>
        <v>#N/A</v>
      </c>
      <c r="B70" s="62" t="e">
        <f>IF(A70="","",IF(OR($D$6="Diaria",$D$6="Semanal",$D$6="Decadal",$D$6="Quincenal"),B69+VLOOKUP($D$6,AMORT!$A$2:$D$11,4,0),IF(DAY($B$13)=DAY(EOMONTH($B$13,0)),EOMONTH(B69,VLOOKUP($D$6,AMORT!$A$2:$C$11,3,0)),EDATE($B$13,VLOOKUP($D$6,AMORT!$A$2:$C$11,3,0)*A70))))</f>
        <v>#N/A</v>
      </c>
      <c r="C70" s="55" t="e">
        <f>IF(A70="",IF(A69="","",SUM(C$13:C69)),G70+H70)</f>
        <v>#N/A</v>
      </c>
      <c r="D70" s="44"/>
      <c r="E70" s="55" t="e">
        <f>IF(A70="",IF(A69="","",SUM($E$13:E69)),ROUND(((I69*$D$8)/30)*VLOOKUP($D$6,AMORT!$A$2:$D$11,4,0),0))</f>
        <v>#N/A</v>
      </c>
      <c r="F70" s="55" t="e">
        <f>IF(A70="",IF(A69="","",SUM($F$13:F69)),IF(A70&lt;=MAX($I$6:$I$7),0,C70+E70))</f>
        <v>#N/A</v>
      </c>
      <c r="G70" s="55" t="e">
        <f>IF(A70="",IF(A69="","",SUM($G$13:G69)),IF(A70=$E$5,I69,IF($I$8="Cuota fija",IF(A70&lt;=MAX($I$6:$I$7),0,$D$7+D70-H70),IF($I$8="Capital Constante",IF(A70&lt;=MAX($I$6:$I$7),0,$D$3/(($C$5/VLOOKUP($D$6,AMORT!$A$2:$C$11,3,0))-MAX($I$6:$I$7))   ),C70-H70-E70)       )))</f>
        <v>#N/A</v>
      </c>
      <c r="H70" s="55" t="e">
        <f>IF(A70="",IF(A69="","",SUM($H$13:H69)),ROUND($E$4*I69,0))</f>
        <v>#N/A</v>
      </c>
      <c r="I70" s="55" t="e">
        <f t="shared" si="4"/>
        <v>#N/A</v>
      </c>
      <c r="J70" s="15"/>
      <c r="K70" s="55" t="e">
        <f>IF(AND(A70&gt;0,A70&lt;&gt;"",D70&gt;0), ROUND( ((D70/((1+($D$4/VLOOKUP($D$6,AMORT!$A$2:$B$11,2,0)))^A70))),0),0)</f>
        <v>#N/A</v>
      </c>
      <c r="N70" s="61" t="e">
        <f t="shared" si="7"/>
        <v>#N/A</v>
      </c>
      <c r="O70" s="62" t="e">
        <f>IF(N70="","",IF(OR($Q$6="Diaria",$Q$6="Semanal",$Q$6="Decadal",$Q$6="Quincenal"),O69+VLOOKUP($Q$6,AMORT!$A$2:$D$11,4,0),IF(DAY($O$13)=DAY(EOMONTH($O$13,0)),EOMONTH(O69,VLOOKUP($Q$6,AMORT!$A$2:$C$11,3,0)),EDATE($O$13,VLOOKUP($Q$6,AMORT!$A$2:$C$11,3,0)*N70))))</f>
        <v>#N/A</v>
      </c>
      <c r="P70" s="55" t="e">
        <f>IF(N70="",IF(N69="","",SUM(P$13:P69)),T70+U70)</f>
        <v>#N/A</v>
      </c>
      <c r="Q70" s="44"/>
      <c r="R70" s="55" t="e">
        <f>IF(N70="",IF(N69="","",SUM($R$13:R69)),ROUND(((V69*$Q$8)/30)*VLOOKUP($Q$6,AMORT!$A$2:$D$11,4,0),0))</f>
        <v>#N/A</v>
      </c>
      <c r="S70" s="55" t="e">
        <f>IF(N70="",IF(N69="","",SUM($S$13:S69)),IF(N70&lt;=MAX($V$6:$V$7),0,P70+R70))</f>
        <v>#N/A</v>
      </c>
      <c r="T70" s="55" t="e">
        <f>IF(N70="",IF(N69="","",SUM($T$13:T69)),IF(N70=$R$5,V69,IF($V$8="Cuota fija",IF(N70&lt;=MAX($V$6:$V$7),0,$Q$7+Q70-U70),IF($V$8="Capital Constante",IF(N70&lt;=MAX($V$6:$V$7),0,$Q$3/(($P$5/VLOOKUP($Q$6,AMORT!$A$2:$C$11,3,0))-MAX($V$6:$V$7))   ),P70-U70-R70)       )))</f>
        <v>#N/A</v>
      </c>
      <c r="U70" s="55" t="e">
        <f>IF(N70="",IF(N69="","",SUM($U$13:U69)),ROUND($R$4*V69,0))</f>
        <v>#N/A</v>
      </c>
      <c r="V70" s="55" t="e">
        <f t="shared" si="5"/>
        <v>#N/A</v>
      </c>
      <c r="W70" s="15"/>
      <c r="X70" s="55" t="e">
        <f>IF(AND(N70&gt;0,N70&lt;&gt;"",Q70&gt;0), ROUND( ((Q70/((1+($Q$4/VLOOKUP($Q$6,AMORT!$A$2:$B$11,2,0)))^N70))),0),0)</f>
        <v>#N/A</v>
      </c>
      <c r="AA70" s="61" t="e">
        <f t="shared" si="8"/>
        <v>#N/A</v>
      </c>
      <c r="AB70" s="62" t="e">
        <f>IF(AA70="","",IF(OR($AD$6="Diaria",$AD$6="Semanal",$AD$6="Decadal",$AD$6="Quincenal"),AB69+VLOOKUP($AD$6,AMORT!$A$2:$D$11,4,0),IF(DAY($B$13)=DAY(EOMONTH($B$13,0)),EOMONTH(AB69,VLOOKUP($AD$6,AMORT!$A$2:$C$11,3,0)),EDATE($B$13,VLOOKUP($AD$6,AMORT!$A$2:$C$11,3,0)*AA70))))</f>
        <v>#N/A</v>
      </c>
      <c r="AC70" s="55" t="e">
        <f>IF(AA70="",IF(AA69="","",SUM(AC$13:AC69)),AG70+AH70)</f>
        <v>#N/A</v>
      </c>
      <c r="AD70" s="44"/>
      <c r="AE70" s="55" t="e">
        <f>IF(AA70="",IF(AA69="","",SUM($AE$13:AE69)),ROUND(((AI69*$AD$8)/30)*VLOOKUP($AD$6,AMORT!$A$2:$D$11,4,0),0))</f>
        <v>#N/A</v>
      </c>
      <c r="AF70" s="55" t="e">
        <f>IF(AA70="",IF(AA69="","",SUM($AF$13:AF69)),IF(AA70&lt;=MAX($AI$6:$AI$7),0,AC70+AE70))</f>
        <v>#N/A</v>
      </c>
      <c r="AG70" s="55" t="e">
        <f>IF(AA70="",IF(AA69="","",SUM($AG$13:AG69)),IF(AA70=$AE$5,AI69,IF($AI$8="Cuota fija",IF(AA70&lt;=MAX($AI$6:$AI$7),0,$AD$7+AD70-AH70),IF($AI$8="Capital Constante",IF(AA70&lt;=MAX($AI$6:$AI$7),0,$AD$3/(($AC$5/VLOOKUP($AD$6,AMORT!$A$2:$C$11,3,0))-MAX($AI$6:$AI$7))   ),AC70-AH70-AE70)       )))</f>
        <v>#N/A</v>
      </c>
      <c r="AH70" s="55" t="e">
        <f>IF(AA70="",IF(AA69="","",SUM($AH$13:AH69)),ROUND($AE$4*AI69,0))</f>
        <v>#N/A</v>
      </c>
      <c r="AI70" s="55" t="e">
        <f t="shared" si="6"/>
        <v>#N/A</v>
      </c>
      <c r="AJ70" s="15"/>
      <c r="AK70" s="55" t="e">
        <f>IF(AND(AA70&gt;0,AA70&lt;&gt;"",AD70&gt;0), ROUND( ((AD70/((1+($AD$4/VLOOKUP($AD$6,AMORT!$A$2:$B$11,2,0)))^AA70))),0),0)</f>
        <v>#N/A</v>
      </c>
    </row>
    <row r="71" spans="1:37" x14ac:dyDescent="0.2">
      <c r="A71" s="61" t="e">
        <f t="shared" si="3"/>
        <v>#N/A</v>
      </c>
      <c r="B71" s="62" t="e">
        <f>IF(A71="","",IF(OR($D$6="Diaria",$D$6="Semanal",$D$6="Decadal",$D$6="Quincenal"),B70+VLOOKUP($D$6,AMORT!$A$2:$D$11,4,0),IF(DAY($B$13)=DAY(EOMONTH($B$13,0)),EOMONTH(B70,VLOOKUP($D$6,AMORT!$A$2:$C$11,3,0)),EDATE($B$13,VLOOKUP($D$6,AMORT!$A$2:$C$11,3,0)*A71))))</f>
        <v>#N/A</v>
      </c>
      <c r="C71" s="55" t="e">
        <f>IF(A71="",IF(A70="","",SUM(C$13:C70)),G71+H71)</f>
        <v>#N/A</v>
      </c>
      <c r="D71" s="44"/>
      <c r="E71" s="55" t="e">
        <f>IF(A71="",IF(A70="","",SUM($E$13:E70)),ROUND(((I70*$D$8)/30)*VLOOKUP($D$6,AMORT!$A$2:$D$11,4,0),0))</f>
        <v>#N/A</v>
      </c>
      <c r="F71" s="55" t="e">
        <f>IF(A71="",IF(A70="","",SUM($F$13:F70)),IF(A71&lt;=MAX($I$6:$I$7),0,C71+E71))</f>
        <v>#N/A</v>
      </c>
      <c r="G71" s="55" t="e">
        <f>IF(A71="",IF(A70="","",SUM($G$13:G70)),IF(A71=$E$5,I70,IF($I$8="Cuota fija",IF(A71&lt;=MAX($I$6:$I$7),0,$D$7+D71-H71),IF($I$8="Capital Constante",IF(A71&lt;=MAX($I$6:$I$7),0,$D$3/(($C$5/VLOOKUP($D$6,AMORT!$A$2:$C$11,3,0))-MAX($I$6:$I$7))   ),C71-H71-E71)       )))</f>
        <v>#N/A</v>
      </c>
      <c r="H71" s="55" t="e">
        <f>IF(A71="",IF(A70="","",SUM($H$13:H70)),ROUND($E$4*I70,0))</f>
        <v>#N/A</v>
      </c>
      <c r="I71" s="55" t="e">
        <f t="shared" si="4"/>
        <v>#N/A</v>
      </c>
      <c r="J71" s="15"/>
      <c r="K71" s="55" t="e">
        <f>IF(AND(A71&gt;0,A71&lt;&gt;"",D71&gt;0), ROUND( ((D71/((1+($D$4/VLOOKUP($D$6,AMORT!$A$2:$B$11,2,0)))^A71))),0),0)</f>
        <v>#N/A</v>
      </c>
      <c r="N71" s="61" t="e">
        <f t="shared" si="7"/>
        <v>#N/A</v>
      </c>
      <c r="O71" s="62" t="e">
        <f>IF(N71="","",IF(OR($Q$6="Diaria",$Q$6="Semanal",$Q$6="Decadal",$Q$6="Quincenal"),O70+VLOOKUP($Q$6,AMORT!$A$2:$D$11,4,0),IF(DAY($O$13)=DAY(EOMONTH($O$13,0)),EOMONTH(O70,VLOOKUP($Q$6,AMORT!$A$2:$C$11,3,0)),EDATE($O$13,VLOOKUP($Q$6,AMORT!$A$2:$C$11,3,0)*N71))))</f>
        <v>#N/A</v>
      </c>
      <c r="P71" s="55" t="e">
        <f>IF(N71="",IF(N70="","",SUM(P$13:P70)),T71+U71)</f>
        <v>#N/A</v>
      </c>
      <c r="Q71" s="44"/>
      <c r="R71" s="55" t="e">
        <f>IF(N71="",IF(N70="","",SUM($R$13:R70)),ROUND(((V70*$Q$8)/30)*VLOOKUP($Q$6,AMORT!$A$2:$D$11,4,0),0))</f>
        <v>#N/A</v>
      </c>
      <c r="S71" s="55" t="e">
        <f>IF(N71="",IF(N70="","",SUM($S$13:S70)),IF(N71&lt;=MAX($V$6:$V$7),0,P71+R71))</f>
        <v>#N/A</v>
      </c>
      <c r="T71" s="55" t="e">
        <f>IF(N71="",IF(N70="","",SUM($T$13:T70)),IF(N71=$R$5,V70,IF($V$8="Cuota fija",IF(N71&lt;=MAX($V$6:$V$7),0,$Q$7+Q71-U71),IF($V$8="Capital Constante",IF(N71&lt;=MAX($V$6:$V$7),0,$Q$3/(($P$5/VLOOKUP($Q$6,AMORT!$A$2:$C$11,3,0))-MAX($V$6:$V$7))   ),P71-U71-R71)       )))</f>
        <v>#N/A</v>
      </c>
      <c r="U71" s="55" t="e">
        <f>IF(N71="",IF(N70="","",SUM($U$13:U70)),ROUND($R$4*V70,0))</f>
        <v>#N/A</v>
      </c>
      <c r="V71" s="55" t="e">
        <f t="shared" si="5"/>
        <v>#N/A</v>
      </c>
      <c r="W71" s="15"/>
      <c r="X71" s="55" t="e">
        <f>IF(AND(N71&gt;0,N71&lt;&gt;"",Q71&gt;0), ROUND( ((Q71/((1+($Q$4/VLOOKUP($Q$6,AMORT!$A$2:$B$11,2,0)))^N71))),0),0)</f>
        <v>#N/A</v>
      </c>
      <c r="AA71" s="61" t="e">
        <f t="shared" si="8"/>
        <v>#N/A</v>
      </c>
      <c r="AB71" s="62" t="e">
        <f>IF(AA71="","",IF(OR($AD$6="Diaria",$AD$6="Semanal",$AD$6="Decadal",$AD$6="Quincenal"),AB70+VLOOKUP($AD$6,AMORT!$A$2:$D$11,4,0),IF(DAY($B$13)=DAY(EOMONTH($B$13,0)),EOMONTH(AB70,VLOOKUP($AD$6,AMORT!$A$2:$C$11,3,0)),EDATE($B$13,VLOOKUP($AD$6,AMORT!$A$2:$C$11,3,0)*AA71))))</f>
        <v>#N/A</v>
      </c>
      <c r="AC71" s="55" t="e">
        <f>IF(AA71="",IF(AA70="","",SUM(AC$13:AC70)),AG71+AH71)</f>
        <v>#N/A</v>
      </c>
      <c r="AD71" s="44"/>
      <c r="AE71" s="55" t="e">
        <f>IF(AA71="",IF(AA70="","",SUM($AE$13:AE70)),ROUND(((AI70*$AD$8)/30)*VLOOKUP($AD$6,AMORT!$A$2:$D$11,4,0),0))</f>
        <v>#N/A</v>
      </c>
      <c r="AF71" s="55" t="e">
        <f>IF(AA71="",IF(AA70="","",SUM($AF$13:AF70)),IF(AA71&lt;=MAX($AI$6:$AI$7),0,AC71+AE71))</f>
        <v>#N/A</v>
      </c>
      <c r="AG71" s="55" t="e">
        <f>IF(AA71="",IF(AA70="","",SUM($AG$13:AG70)),IF(AA71=$AE$5,AI70,IF($AI$8="Cuota fija",IF(AA71&lt;=MAX($AI$6:$AI$7),0,$AD$7+AD71-AH71),IF($AI$8="Capital Constante",IF(AA71&lt;=MAX($AI$6:$AI$7),0,$AD$3/(($AC$5/VLOOKUP($AD$6,AMORT!$A$2:$C$11,3,0))-MAX($AI$6:$AI$7))   ),AC71-AH71-AE71)       )))</f>
        <v>#N/A</v>
      </c>
      <c r="AH71" s="55" t="e">
        <f>IF(AA71="",IF(AA70="","",SUM($AH$13:AH70)),ROUND($AE$4*AI70,0))</f>
        <v>#N/A</v>
      </c>
      <c r="AI71" s="55" t="e">
        <f t="shared" si="6"/>
        <v>#N/A</v>
      </c>
      <c r="AJ71" s="15"/>
      <c r="AK71" s="55" t="e">
        <f>IF(AND(AA71&gt;0,AA71&lt;&gt;"",AD71&gt;0), ROUND( ((AD71/((1+($AD$4/VLOOKUP($AD$6,AMORT!$A$2:$B$11,2,0)))^AA71))),0),0)</f>
        <v>#N/A</v>
      </c>
    </row>
    <row r="72" spans="1:37" x14ac:dyDescent="0.2">
      <c r="A72" s="61" t="e">
        <f t="shared" si="3"/>
        <v>#N/A</v>
      </c>
      <c r="B72" s="62" t="e">
        <f>IF(A72="","",IF(OR($D$6="Diaria",$D$6="Semanal",$D$6="Decadal",$D$6="Quincenal"),B71+VLOOKUP($D$6,AMORT!$A$2:$D$11,4,0),IF(DAY($B$13)=DAY(EOMONTH($B$13,0)),EOMONTH(B71,VLOOKUP($D$6,AMORT!$A$2:$C$11,3,0)),EDATE($B$13,VLOOKUP($D$6,AMORT!$A$2:$C$11,3,0)*A72))))</f>
        <v>#N/A</v>
      </c>
      <c r="C72" s="55" t="e">
        <f>IF(A72="",IF(A71="","",SUM(C$13:C71)),G72+H72)</f>
        <v>#N/A</v>
      </c>
      <c r="D72" s="44"/>
      <c r="E72" s="55" t="e">
        <f>IF(A72="",IF(A71="","",SUM($E$13:E71)),ROUND(((I71*$D$8)/30)*VLOOKUP($D$6,AMORT!$A$2:$D$11,4,0),0))</f>
        <v>#N/A</v>
      </c>
      <c r="F72" s="55" t="e">
        <f>IF(A72="",IF(A71="","",SUM($F$13:F71)),IF(A72&lt;=MAX($I$6:$I$7),0,C72+E72))</f>
        <v>#N/A</v>
      </c>
      <c r="G72" s="55" t="e">
        <f>IF(A72="",IF(A71="","",SUM($G$13:G71)),IF(A72=$E$5,I71,IF($I$8="Cuota fija",IF(A72&lt;=MAX($I$6:$I$7),0,$D$7+D72-H72),IF($I$8="Capital Constante",IF(A72&lt;=MAX($I$6:$I$7),0,$D$3/(($C$5/VLOOKUP($D$6,AMORT!$A$2:$C$11,3,0))-MAX($I$6:$I$7))   ),C72-H72-E72)       )))</f>
        <v>#N/A</v>
      </c>
      <c r="H72" s="55" t="e">
        <f>IF(A72="",IF(A71="","",SUM($H$13:H71)),ROUND($E$4*I71,0))</f>
        <v>#N/A</v>
      </c>
      <c r="I72" s="55" t="e">
        <f t="shared" si="4"/>
        <v>#N/A</v>
      </c>
      <c r="J72" s="15"/>
      <c r="K72" s="55" t="e">
        <f>IF(AND(A72&gt;0,A72&lt;&gt;"",D72&gt;0), ROUND( ((D72/((1+($D$4/VLOOKUP($D$6,AMORT!$A$2:$B$11,2,0)))^A72))),0),0)</f>
        <v>#N/A</v>
      </c>
      <c r="N72" s="61" t="e">
        <f t="shared" si="7"/>
        <v>#N/A</v>
      </c>
      <c r="O72" s="62" t="e">
        <f>IF(N72="","",IF(OR($Q$6="Diaria",$Q$6="Semanal",$Q$6="Decadal",$Q$6="Quincenal"),O71+VLOOKUP($Q$6,AMORT!$A$2:$D$11,4,0),IF(DAY($O$13)=DAY(EOMONTH($O$13,0)),EOMONTH(O71,VLOOKUP($Q$6,AMORT!$A$2:$C$11,3,0)),EDATE($O$13,VLOOKUP($Q$6,AMORT!$A$2:$C$11,3,0)*N72))))</f>
        <v>#N/A</v>
      </c>
      <c r="P72" s="55" t="e">
        <f>IF(N72="",IF(N71="","",SUM(P$13:P71)),T72+U72)</f>
        <v>#N/A</v>
      </c>
      <c r="Q72" s="44"/>
      <c r="R72" s="55" t="e">
        <f>IF(N72="",IF(N71="","",SUM($R$13:R71)),ROUND(((V71*$Q$8)/30)*VLOOKUP($Q$6,AMORT!$A$2:$D$11,4,0),0))</f>
        <v>#N/A</v>
      </c>
      <c r="S72" s="55" t="e">
        <f>IF(N72="",IF(N71="","",SUM($S$13:S71)),IF(N72&lt;=MAX($V$6:$V$7),0,P72+R72))</f>
        <v>#N/A</v>
      </c>
      <c r="T72" s="55" t="e">
        <f>IF(N72="",IF(N71="","",SUM($T$13:T71)),IF(N72=$R$5,V71,IF($V$8="Cuota fija",IF(N72&lt;=MAX($V$6:$V$7),0,$Q$7+Q72-U72),IF($V$8="Capital Constante",IF(N72&lt;=MAX($V$6:$V$7),0,$Q$3/(($P$5/VLOOKUP($Q$6,AMORT!$A$2:$C$11,3,0))-MAX($V$6:$V$7))   ),P72-U72-R72)       )))</f>
        <v>#N/A</v>
      </c>
      <c r="U72" s="55" t="e">
        <f>IF(N72="",IF(N71="","",SUM($U$13:U71)),ROUND($R$4*V71,0))</f>
        <v>#N/A</v>
      </c>
      <c r="V72" s="55" t="e">
        <f t="shared" si="5"/>
        <v>#N/A</v>
      </c>
      <c r="W72" s="15"/>
      <c r="X72" s="55" t="e">
        <f>IF(AND(N72&gt;0,N72&lt;&gt;"",Q72&gt;0), ROUND( ((Q72/((1+($Q$4/VLOOKUP($Q$6,AMORT!$A$2:$B$11,2,0)))^N72))),0),0)</f>
        <v>#N/A</v>
      </c>
      <c r="AA72" s="61" t="e">
        <f t="shared" si="8"/>
        <v>#N/A</v>
      </c>
      <c r="AB72" s="62" t="e">
        <f>IF(AA72="","",IF(OR($AD$6="Diaria",$AD$6="Semanal",$AD$6="Decadal",$AD$6="Quincenal"),AB71+VLOOKUP($AD$6,AMORT!$A$2:$D$11,4,0),IF(DAY($B$13)=DAY(EOMONTH($B$13,0)),EOMONTH(AB71,VLOOKUP($AD$6,AMORT!$A$2:$C$11,3,0)),EDATE($B$13,VLOOKUP($AD$6,AMORT!$A$2:$C$11,3,0)*AA72))))</f>
        <v>#N/A</v>
      </c>
      <c r="AC72" s="55" t="e">
        <f>IF(AA72="",IF(AA71="","",SUM(AC$13:AC71)),AG72+AH72)</f>
        <v>#N/A</v>
      </c>
      <c r="AD72" s="44"/>
      <c r="AE72" s="55" t="e">
        <f>IF(AA72="",IF(AA71="","",SUM($AE$13:AE71)),ROUND(((AI71*$AD$8)/30)*VLOOKUP($AD$6,AMORT!$A$2:$D$11,4,0),0))</f>
        <v>#N/A</v>
      </c>
      <c r="AF72" s="55" t="e">
        <f>IF(AA72="",IF(AA71="","",SUM($AF$13:AF71)),IF(AA72&lt;=MAX($AI$6:$AI$7),0,AC72+AE72))</f>
        <v>#N/A</v>
      </c>
      <c r="AG72" s="55" t="e">
        <f>IF(AA72="",IF(AA71="","",SUM($AG$13:AG71)),IF(AA72=$AE$5,AI71,IF($AI$8="Cuota fija",IF(AA72&lt;=MAX($AI$6:$AI$7),0,$AD$7+AD72-AH72),IF($AI$8="Capital Constante",IF(AA72&lt;=MAX($AI$6:$AI$7),0,$AD$3/(($AC$5/VLOOKUP($AD$6,AMORT!$A$2:$C$11,3,0))-MAX($AI$6:$AI$7))   ),AC72-AH72-AE72)       )))</f>
        <v>#N/A</v>
      </c>
      <c r="AH72" s="55" t="e">
        <f>IF(AA72="",IF(AA71="","",SUM($AH$13:AH71)),ROUND($AE$4*AI71,0))</f>
        <v>#N/A</v>
      </c>
      <c r="AI72" s="55" t="e">
        <f t="shared" si="6"/>
        <v>#N/A</v>
      </c>
      <c r="AJ72" s="15"/>
      <c r="AK72" s="55" t="e">
        <f>IF(AND(AA72&gt;0,AA72&lt;&gt;"",AD72&gt;0), ROUND( ((AD72/((1+($AD$4/VLOOKUP($AD$6,AMORT!$A$2:$B$11,2,0)))^AA72))),0),0)</f>
        <v>#N/A</v>
      </c>
    </row>
    <row r="73" spans="1:37" x14ac:dyDescent="0.2">
      <c r="A73" s="61" t="e">
        <f t="shared" si="3"/>
        <v>#N/A</v>
      </c>
      <c r="B73" s="62" t="e">
        <f>IF(A73="","",IF(OR($D$6="Diaria",$D$6="Semanal",$D$6="Decadal",$D$6="Quincenal"),B72+VLOOKUP($D$6,AMORT!$A$2:$D$11,4,0),IF(DAY($B$13)=DAY(EOMONTH($B$13,0)),EOMONTH(B72,VLOOKUP($D$6,AMORT!$A$2:$C$11,3,0)),EDATE($B$13,VLOOKUP($D$6,AMORT!$A$2:$C$11,3,0)*A73))))</f>
        <v>#N/A</v>
      </c>
      <c r="C73" s="55" t="e">
        <f>IF(A73="",IF(A72="","",SUM(C$13:C72)),G73+H73)</f>
        <v>#N/A</v>
      </c>
      <c r="D73" s="44"/>
      <c r="E73" s="55" t="e">
        <f>IF(A73="",IF(A72="","",SUM($E$13:E72)),ROUND(((I72*$D$8)/30)*VLOOKUP($D$6,AMORT!$A$2:$D$11,4,0),0))</f>
        <v>#N/A</v>
      </c>
      <c r="F73" s="55" t="e">
        <f>IF(A73="",IF(A72="","",SUM($F$13:F72)),IF(A73&lt;=MAX($I$6:$I$7),0,C73+E73))</f>
        <v>#N/A</v>
      </c>
      <c r="G73" s="55" t="e">
        <f>IF(A73="",IF(A72="","",SUM($G$13:G72)),IF(A73=$E$5,I72,IF($I$8="Cuota fija",IF(A73&lt;=MAX($I$6:$I$7),0,$D$7+D73-H73),IF($I$8="Capital Constante",IF(A73&lt;=MAX($I$6:$I$7),0,$D$3/(($C$5/VLOOKUP($D$6,AMORT!$A$2:$C$11,3,0))-MAX($I$6:$I$7))   ),C73-H73-E73)       )))</f>
        <v>#N/A</v>
      </c>
      <c r="H73" s="55" t="e">
        <f>IF(A73="",IF(A72="","",SUM($H$13:H72)),ROUND($E$4*I72,0))</f>
        <v>#N/A</v>
      </c>
      <c r="I73" s="55" t="e">
        <f t="shared" si="4"/>
        <v>#N/A</v>
      </c>
      <c r="J73" s="15"/>
      <c r="K73" s="55" t="e">
        <f>IF(AND(A73&gt;0,A73&lt;&gt;"",D73&gt;0), ROUND( ((D73/((1+($D$4/VLOOKUP($D$6,AMORT!$A$2:$B$11,2,0)))^A73))),0),0)</f>
        <v>#N/A</v>
      </c>
      <c r="N73" s="61" t="e">
        <f t="shared" si="7"/>
        <v>#N/A</v>
      </c>
      <c r="O73" s="62" t="e">
        <f>IF(N73="","",IF(OR($Q$6="Diaria",$Q$6="Semanal",$Q$6="Decadal",$Q$6="Quincenal"),O72+VLOOKUP($Q$6,AMORT!$A$2:$D$11,4,0),IF(DAY($O$13)=DAY(EOMONTH($O$13,0)),EOMONTH(O72,VLOOKUP($Q$6,AMORT!$A$2:$C$11,3,0)),EDATE($O$13,VLOOKUP($Q$6,AMORT!$A$2:$C$11,3,0)*N73))))</f>
        <v>#N/A</v>
      </c>
      <c r="P73" s="55" t="e">
        <f>IF(N73="",IF(N72="","",SUM(P$13:P72)),T73+U73)</f>
        <v>#N/A</v>
      </c>
      <c r="Q73" s="44"/>
      <c r="R73" s="55" t="e">
        <f>IF(N73="",IF(N72="","",SUM($R$13:R72)),ROUND(((V72*$Q$8)/30)*VLOOKUP($Q$6,AMORT!$A$2:$D$11,4,0),0))</f>
        <v>#N/A</v>
      </c>
      <c r="S73" s="55" t="e">
        <f>IF(N73="",IF(N72="","",SUM($S$13:S72)),IF(N73&lt;=MAX($V$6:$V$7),0,P73+R73))</f>
        <v>#N/A</v>
      </c>
      <c r="T73" s="55" t="e">
        <f>IF(N73="",IF(N72="","",SUM($T$13:T72)),IF(N73=$R$5,V72,IF($V$8="Cuota fija",IF(N73&lt;=MAX($V$6:$V$7),0,$Q$7+Q73-U73),IF($V$8="Capital Constante",IF(N73&lt;=MAX($V$6:$V$7),0,$Q$3/(($P$5/VLOOKUP($Q$6,AMORT!$A$2:$C$11,3,0))-MAX($V$6:$V$7))   ),P73-U73-R73)       )))</f>
        <v>#N/A</v>
      </c>
      <c r="U73" s="55" t="e">
        <f>IF(N73="",IF(N72="","",SUM($U$13:U72)),ROUND($R$4*V72,0))</f>
        <v>#N/A</v>
      </c>
      <c r="V73" s="55" t="e">
        <f t="shared" si="5"/>
        <v>#N/A</v>
      </c>
      <c r="W73" s="15"/>
      <c r="X73" s="55" t="e">
        <f>IF(AND(N73&gt;0,N73&lt;&gt;"",Q73&gt;0), ROUND( ((Q73/((1+($Q$4/VLOOKUP($Q$6,AMORT!$A$2:$B$11,2,0)))^N73))),0),0)</f>
        <v>#N/A</v>
      </c>
      <c r="AA73" s="61" t="e">
        <f t="shared" si="8"/>
        <v>#N/A</v>
      </c>
      <c r="AB73" s="62" t="e">
        <f>IF(AA73="","",IF(OR($AD$6="Diaria",$AD$6="Semanal",$AD$6="Decadal",$AD$6="Quincenal"),AB72+VLOOKUP($AD$6,AMORT!$A$2:$D$11,4,0),IF(DAY($B$13)=DAY(EOMONTH($B$13,0)),EOMONTH(AB72,VLOOKUP($AD$6,AMORT!$A$2:$C$11,3,0)),EDATE($B$13,VLOOKUP($AD$6,AMORT!$A$2:$C$11,3,0)*AA73))))</f>
        <v>#N/A</v>
      </c>
      <c r="AC73" s="55" t="e">
        <f>IF(AA73="",IF(AA72="","",SUM(AC$13:AC72)),AG73+AH73)</f>
        <v>#N/A</v>
      </c>
      <c r="AD73" s="44"/>
      <c r="AE73" s="55" t="e">
        <f>IF(AA73="",IF(AA72="","",SUM($AE$13:AE72)),ROUND(((AI72*$AD$8)/30)*VLOOKUP($AD$6,AMORT!$A$2:$D$11,4,0),0))</f>
        <v>#N/A</v>
      </c>
      <c r="AF73" s="55" t="e">
        <f>IF(AA73="",IF(AA72="","",SUM($AF$13:AF72)),IF(AA73&lt;=MAX($AI$6:$AI$7),0,AC73+AE73))</f>
        <v>#N/A</v>
      </c>
      <c r="AG73" s="55" t="e">
        <f>IF(AA73="",IF(AA72="","",SUM($AG$13:AG72)),IF(AA73=$AE$5,AI72,IF($AI$8="Cuota fija",IF(AA73&lt;=MAX($AI$6:$AI$7),0,$AD$7+AD73-AH73),IF($AI$8="Capital Constante",IF(AA73&lt;=MAX($AI$6:$AI$7),0,$AD$3/(($AC$5/VLOOKUP($AD$6,AMORT!$A$2:$C$11,3,0))-MAX($AI$6:$AI$7))   ),AC73-AH73-AE73)       )))</f>
        <v>#N/A</v>
      </c>
      <c r="AH73" s="55" t="e">
        <f>IF(AA73="",IF(AA72="","",SUM($AH$13:AH72)),ROUND($AE$4*AI72,0))</f>
        <v>#N/A</v>
      </c>
      <c r="AI73" s="55" t="e">
        <f t="shared" si="6"/>
        <v>#N/A</v>
      </c>
      <c r="AJ73" s="15"/>
      <c r="AK73" s="55" t="e">
        <f>IF(AND(AA73&gt;0,AA73&lt;&gt;"",AD73&gt;0), ROUND( ((AD73/((1+($AD$4/VLOOKUP($AD$6,AMORT!$A$2:$B$11,2,0)))^AA73))),0),0)</f>
        <v>#N/A</v>
      </c>
    </row>
    <row r="74" spans="1:37" x14ac:dyDescent="0.2">
      <c r="A74" s="61" t="e">
        <f t="shared" si="3"/>
        <v>#N/A</v>
      </c>
      <c r="B74" s="62" t="e">
        <f>IF(A74="","",IF(OR($D$6="Diaria",$D$6="Semanal",$D$6="Decadal",$D$6="Quincenal"),B73+VLOOKUP($D$6,AMORT!$A$2:$D$11,4,0),IF(DAY($B$13)=DAY(EOMONTH($B$13,0)),EOMONTH(B73,VLOOKUP($D$6,AMORT!$A$2:$C$11,3,0)),EDATE($B$13,VLOOKUP($D$6,AMORT!$A$2:$C$11,3,0)*A74))))</f>
        <v>#N/A</v>
      </c>
      <c r="C74" s="55" t="e">
        <f>IF(A74="",IF(A73="","",SUM(C$13:C73)),G74+H74)</f>
        <v>#N/A</v>
      </c>
      <c r="D74" s="44"/>
      <c r="E74" s="55" t="e">
        <f>IF(A74="",IF(A73="","",SUM($E$13:E73)),ROUND(((I73*$D$8)/30)*VLOOKUP($D$6,AMORT!$A$2:$D$11,4,0),0))</f>
        <v>#N/A</v>
      </c>
      <c r="F74" s="55" t="e">
        <f>IF(A74="",IF(A73="","",SUM($F$13:F73)),IF(A74&lt;=MAX($I$6:$I$7),0,C74+E74))</f>
        <v>#N/A</v>
      </c>
      <c r="G74" s="55" t="e">
        <f>IF(A74="",IF(A73="","",SUM($G$13:G73)),IF(A74=$E$5,I73,IF($I$8="Cuota fija",IF(A74&lt;=MAX($I$6:$I$7),0,$D$7+D74-H74),IF($I$8="Capital Constante",IF(A74&lt;=MAX($I$6:$I$7),0,$D$3/(($C$5/VLOOKUP($D$6,AMORT!$A$2:$C$11,3,0))-MAX($I$6:$I$7))   ),C74-H74-E74)       )))</f>
        <v>#N/A</v>
      </c>
      <c r="H74" s="55" t="e">
        <f>IF(A74="",IF(A73="","",SUM($H$13:H73)),ROUND($E$4*I73,0))</f>
        <v>#N/A</v>
      </c>
      <c r="I74" s="55" t="e">
        <f t="shared" si="4"/>
        <v>#N/A</v>
      </c>
      <c r="J74" s="15"/>
      <c r="K74" s="55" t="e">
        <f>IF(AND(A74&gt;0,A74&lt;&gt;"",D74&gt;0), ROUND( ((D74/((1+($D$4/VLOOKUP($D$6,AMORT!$A$2:$B$11,2,0)))^A74))),0),0)</f>
        <v>#N/A</v>
      </c>
      <c r="N74" s="61" t="e">
        <f t="shared" si="7"/>
        <v>#N/A</v>
      </c>
      <c r="O74" s="62" t="e">
        <f>IF(N74="","",IF(OR($Q$6="Diaria",$Q$6="Semanal",$Q$6="Decadal",$Q$6="Quincenal"),O73+VLOOKUP($Q$6,AMORT!$A$2:$D$11,4,0),IF(DAY($O$13)=DAY(EOMONTH($O$13,0)),EOMONTH(O73,VLOOKUP($Q$6,AMORT!$A$2:$C$11,3,0)),EDATE($O$13,VLOOKUP($Q$6,AMORT!$A$2:$C$11,3,0)*N74))))</f>
        <v>#N/A</v>
      </c>
      <c r="P74" s="55" t="e">
        <f>IF(N74="",IF(N73="","",SUM(P$13:P73)),T74+U74)</f>
        <v>#N/A</v>
      </c>
      <c r="Q74" s="44"/>
      <c r="R74" s="55" t="e">
        <f>IF(N74="",IF(N73="","",SUM($R$13:R73)),ROUND(((V73*$Q$8)/30)*VLOOKUP($Q$6,AMORT!$A$2:$D$11,4,0),0))</f>
        <v>#N/A</v>
      </c>
      <c r="S74" s="55" t="e">
        <f>IF(N74="",IF(N73="","",SUM($S$13:S73)),IF(N74&lt;=MAX($V$6:$V$7),0,P74+R74))</f>
        <v>#N/A</v>
      </c>
      <c r="T74" s="55" t="e">
        <f>IF(N74="",IF(N73="","",SUM($T$13:T73)),IF(N74=$R$5,V73,IF($V$8="Cuota fija",IF(N74&lt;=MAX($V$6:$V$7),0,$Q$7+Q74-U74),IF($V$8="Capital Constante",IF(N74&lt;=MAX($V$6:$V$7),0,$Q$3/(($P$5/VLOOKUP($Q$6,AMORT!$A$2:$C$11,3,0))-MAX($V$6:$V$7))   ),P74-U74-R74)       )))</f>
        <v>#N/A</v>
      </c>
      <c r="U74" s="55" t="e">
        <f>IF(N74="",IF(N73="","",SUM($U$13:U73)),ROUND($R$4*V73,0))</f>
        <v>#N/A</v>
      </c>
      <c r="V74" s="55" t="e">
        <f t="shared" si="5"/>
        <v>#N/A</v>
      </c>
      <c r="W74" s="15"/>
      <c r="X74" s="55" t="e">
        <f>IF(AND(N74&gt;0,N74&lt;&gt;"",Q74&gt;0), ROUND( ((Q74/((1+($Q$4/VLOOKUP($Q$6,AMORT!$A$2:$B$11,2,0)))^N74))),0),0)</f>
        <v>#N/A</v>
      </c>
      <c r="AA74" s="61" t="e">
        <f t="shared" si="8"/>
        <v>#N/A</v>
      </c>
      <c r="AB74" s="62" t="e">
        <f>IF(AA74="","",IF(OR($AD$6="Diaria",$AD$6="Semanal",$AD$6="Decadal",$AD$6="Quincenal"),AB73+VLOOKUP($AD$6,AMORT!$A$2:$D$11,4,0),IF(DAY($B$13)=DAY(EOMONTH($B$13,0)),EOMONTH(AB73,VLOOKUP($AD$6,AMORT!$A$2:$C$11,3,0)),EDATE($B$13,VLOOKUP($AD$6,AMORT!$A$2:$C$11,3,0)*AA74))))</f>
        <v>#N/A</v>
      </c>
      <c r="AC74" s="55" t="e">
        <f>IF(AA74="",IF(AA73="","",SUM(AC$13:AC73)),AG74+AH74)</f>
        <v>#N/A</v>
      </c>
      <c r="AD74" s="44"/>
      <c r="AE74" s="55" t="e">
        <f>IF(AA74="",IF(AA73="","",SUM($AE$13:AE73)),ROUND(((AI73*$AD$8)/30)*VLOOKUP($AD$6,AMORT!$A$2:$D$11,4,0),0))</f>
        <v>#N/A</v>
      </c>
      <c r="AF74" s="55" t="e">
        <f>IF(AA74="",IF(AA73="","",SUM($AF$13:AF73)),IF(AA74&lt;=MAX($AI$6:$AI$7),0,AC74+AE74))</f>
        <v>#N/A</v>
      </c>
      <c r="AG74" s="55" t="e">
        <f>IF(AA74="",IF(AA73="","",SUM($AG$13:AG73)),IF(AA74=$AE$5,AI73,IF($AI$8="Cuota fija",IF(AA74&lt;=MAX($AI$6:$AI$7),0,$AD$7+AD74-AH74),IF($AI$8="Capital Constante",IF(AA74&lt;=MAX($AI$6:$AI$7),0,$AD$3/(($AC$5/VLOOKUP($AD$6,AMORT!$A$2:$C$11,3,0))-MAX($AI$6:$AI$7))   ),AC74-AH74-AE74)       )))</f>
        <v>#N/A</v>
      </c>
      <c r="AH74" s="55" t="e">
        <f>IF(AA74="",IF(AA73="","",SUM($AH$13:AH73)),ROUND($AE$4*AI73,0))</f>
        <v>#N/A</v>
      </c>
      <c r="AI74" s="55" t="e">
        <f t="shared" si="6"/>
        <v>#N/A</v>
      </c>
      <c r="AJ74" s="15"/>
      <c r="AK74" s="55" t="e">
        <f>IF(AND(AA74&gt;0,AA74&lt;&gt;"",AD74&gt;0), ROUND( ((AD74/((1+($AD$4/VLOOKUP($AD$6,AMORT!$A$2:$B$11,2,0)))^AA74))),0),0)</f>
        <v>#N/A</v>
      </c>
    </row>
    <row r="75" spans="1:37" x14ac:dyDescent="0.2">
      <c r="A75" s="61" t="e">
        <f t="shared" si="3"/>
        <v>#N/A</v>
      </c>
      <c r="B75" s="62" t="e">
        <f>IF(A75="","",IF(OR($D$6="Diaria",$D$6="Semanal",$D$6="Decadal",$D$6="Quincenal"),B74+VLOOKUP($D$6,AMORT!$A$2:$D$11,4,0),IF(DAY($B$13)=DAY(EOMONTH($B$13,0)),EOMONTH(B74,VLOOKUP($D$6,AMORT!$A$2:$C$11,3,0)),EDATE($B$13,VLOOKUP($D$6,AMORT!$A$2:$C$11,3,0)*A75))))</f>
        <v>#N/A</v>
      </c>
      <c r="C75" s="55" t="e">
        <f>IF(A75="",IF(A74="","",SUM(C$13:C74)),G75+H75)</f>
        <v>#N/A</v>
      </c>
      <c r="D75" s="44"/>
      <c r="E75" s="55" t="e">
        <f>IF(A75="",IF(A74="","",SUM($E$13:E74)),ROUND(((I74*$D$8)/30)*VLOOKUP($D$6,AMORT!$A$2:$D$11,4,0),0))</f>
        <v>#N/A</v>
      </c>
      <c r="F75" s="55" t="e">
        <f>IF(A75="",IF(A74="","",SUM($F$13:F74)),IF(A75&lt;=MAX($I$6:$I$7),0,C75+E75))</f>
        <v>#N/A</v>
      </c>
      <c r="G75" s="55" t="e">
        <f>IF(A75="",IF(A74="","",SUM($G$13:G74)),IF(A75=$E$5,I74,IF($I$8="Cuota fija",IF(A75&lt;=MAX($I$6:$I$7),0,$D$7+D75-H75),IF($I$8="Capital Constante",IF(A75&lt;=MAX($I$6:$I$7),0,$D$3/(($C$5/VLOOKUP($D$6,AMORT!$A$2:$C$11,3,0))-MAX($I$6:$I$7))   ),C75-H75-E75)       )))</f>
        <v>#N/A</v>
      </c>
      <c r="H75" s="55" t="e">
        <f>IF(A75="",IF(A74="","",SUM($H$13:H74)),ROUND($E$4*I74,0))</f>
        <v>#N/A</v>
      </c>
      <c r="I75" s="55" t="e">
        <f t="shared" si="4"/>
        <v>#N/A</v>
      </c>
      <c r="J75" s="15"/>
      <c r="K75" s="55" t="e">
        <f>IF(AND(A75&gt;0,A75&lt;&gt;"",D75&gt;0), ROUND( ((D75/((1+($D$4/VLOOKUP($D$6,AMORT!$A$2:$B$11,2,0)))^A75))),0),0)</f>
        <v>#N/A</v>
      </c>
      <c r="N75" s="61" t="e">
        <f t="shared" si="7"/>
        <v>#N/A</v>
      </c>
      <c r="O75" s="62" t="e">
        <f>IF(N75="","",IF(OR($Q$6="Diaria",$Q$6="Semanal",$Q$6="Decadal",$Q$6="Quincenal"),O74+VLOOKUP($Q$6,AMORT!$A$2:$D$11,4,0),IF(DAY($O$13)=DAY(EOMONTH($O$13,0)),EOMONTH(O74,VLOOKUP($Q$6,AMORT!$A$2:$C$11,3,0)),EDATE($O$13,VLOOKUP($Q$6,AMORT!$A$2:$C$11,3,0)*N75))))</f>
        <v>#N/A</v>
      </c>
      <c r="P75" s="55" t="e">
        <f>IF(N75="",IF(N74="","",SUM(P$13:P74)),T75+U75)</f>
        <v>#N/A</v>
      </c>
      <c r="Q75" s="44"/>
      <c r="R75" s="55" t="e">
        <f>IF(N75="",IF(N74="","",SUM($R$13:R74)),ROUND(((V74*$Q$8)/30)*VLOOKUP($Q$6,AMORT!$A$2:$D$11,4,0),0))</f>
        <v>#N/A</v>
      </c>
      <c r="S75" s="55" t="e">
        <f>IF(N75="",IF(N74="","",SUM($S$13:S74)),IF(N75&lt;=MAX($V$6:$V$7),0,P75+R75))</f>
        <v>#N/A</v>
      </c>
      <c r="T75" s="55" t="e">
        <f>IF(N75="",IF(N74="","",SUM($T$13:T74)),IF(N75=$R$5,V74,IF($V$8="Cuota fija",IF(N75&lt;=MAX($V$6:$V$7),0,$Q$7+Q75-U75),IF($V$8="Capital Constante",IF(N75&lt;=MAX($V$6:$V$7),0,$Q$3/(($P$5/VLOOKUP($Q$6,AMORT!$A$2:$C$11,3,0))-MAX($V$6:$V$7))   ),P75-U75-R75)       )))</f>
        <v>#N/A</v>
      </c>
      <c r="U75" s="55" t="e">
        <f>IF(N75="",IF(N74="","",SUM($U$13:U74)),ROUND($R$4*V74,0))</f>
        <v>#N/A</v>
      </c>
      <c r="V75" s="55" t="e">
        <f t="shared" si="5"/>
        <v>#N/A</v>
      </c>
      <c r="W75" s="15"/>
      <c r="X75" s="55" t="e">
        <f>IF(AND(N75&gt;0,N75&lt;&gt;"",Q75&gt;0), ROUND( ((Q75/((1+($Q$4/VLOOKUP($Q$6,AMORT!$A$2:$B$11,2,0)))^N75))),0),0)</f>
        <v>#N/A</v>
      </c>
      <c r="AA75" s="61" t="e">
        <f t="shared" si="8"/>
        <v>#N/A</v>
      </c>
      <c r="AB75" s="62" t="e">
        <f>IF(AA75="","",IF(OR($AD$6="Diaria",$AD$6="Semanal",$AD$6="Decadal",$AD$6="Quincenal"),AB74+VLOOKUP($AD$6,AMORT!$A$2:$D$11,4,0),IF(DAY($B$13)=DAY(EOMONTH($B$13,0)),EOMONTH(AB74,VLOOKUP($AD$6,AMORT!$A$2:$C$11,3,0)),EDATE($B$13,VLOOKUP($AD$6,AMORT!$A$2:$C$11,3,0)*AA75))))</f>
        <v>#N/A</v>
      </c>
      <c r="AC75" s="55" t="e">
        <f>IF(AA75="",IF(AA74="","",SUM(AC$13:AC74)),AG75+AH75)</f>
        <v>#N/A</v>
      </c>
      <c r="AD75" s="44"/>
      <c r="AE75" s="55" t="e">
        <f>IF(AA75="",IF(AA74="","",SUM($AE$13:AE74)),ROUND(((AI74*$AD$8)/30)*VLOOKUP($AD$6,AMORT!$A$2:$D$11,4,0),0))</f>
        <v>#N/A</v>
      </c>
      <c r="AF75" s="55" t="e">
        <f>IF(AA75="",IF(AA74="","",SUM($AF$13:AF74)),IF(AA75&lt;=MAX($AI$6:$AI$7),0,AC75+AE75))</f>
        <v>#N/A</v>
      </c>
      <c r="AG75" s="55" t="e">
        <f>IF(AA75="",IF(AA74="","",SUM($AG$13:AG74)),IF(AA75=$AE$5,AI74,IF($AI$8="Cuota fija",IF(AA75&lt;=MAX($AI$6:$AI$7),0,$AD$7+AD75-AH75),IF($AI$8="Capital Constante",IF(AA75&lt;=MAX($AI$6:$AI$7),0,$AD$3/(($AC$5/VLOOKUP($AD$6,AMORT!$A$2:$C$11,3,0))-MAX($AI$6:$AI$7))   ),AC75-AH75-AE75)       )))</f>
        <v>#N/A</v>
      </c>
      <c r="AH75" s="55" t="e">
        <f>IF(AA75="",IF(AA74="","",SUM($AH$13:AH74)),ROUND($AE$4*AI74,0))</f>
        <v>#N/A</v>
      </c>
      <c r="AI75" s="55" t="e">
        <f t="shared" si="6"/>
        <v>#N/A</v>
      </c>
      <c r="AJ75" s="15"/>
      <c r="AK75" s="55" t="e">
        <f>IF(AND(AA75&gt;0,AA75&lt;&gt;"",AD75&gt;0), ROUND( ((AD75/((1+($AD$4/VLOOKUP($AD$6,AMORT!$A$2:$B$11,2,0)))^AA75))),0),0)</f>
        <v>#N/A</v>
      </c>
    </row>
    <row r="76" spans="1:37" x14ac:dyDescent="0.2">
      <c r="A76" s="61" t="e">
        <f t="shared" si="3"/>
        <v>#N/A</v>
      </c>
      <c r="B76" s="62" t="e">
        <f>IF(A76="","",IF(OR($D$6="Diaria",$D$6="Semanal",$D$6="Decadal",$D$6="Quincenal"),B75+VLOOKUP($D$6,AMORT!$A$2:$D$11,4,0),IF(DAY($B$13)=DAY(EOMONTH($B$13,0)),EOMONTH(B75,VLOOKUP($D$6,AMORT!$A$2:$C$11,3,0)),EDATE($B$13,VLOOKUP($D$6,AMORT!$A$2:$C$11,3,0)*A76))))</f>
        <v>#N/A</v>
      </c>
      <c r="C76" s="55" t="e">
        <f>IF(A76="",IF(A75="","",SUM(C$13:C75)),G76+H76)</f>
        <v>#N/A</v>
      </c>
      <c r="D76" s="44"/>
      <c r="E76" s="55" t="e">
        <f>IF(A76="",IF(A75="","",SUM($E$13:E75)),ROUND(((I75*$D$8)/30)*VLOOKUP($D$6,AMORT!$A$2:$D$11,4,0),0))</f>
        <v>#N/A</v>
      </c>
      <c r="F76" s="55" t="e">
        <f>IF(A76="",IF(A75="","",SUM($F$13:F75)),IF(A76&lt;=MAX($I$6:$I$7),0,C76+E76))</f>
        <v>#N/A</v>
      </c>
      <c r="G76" s="55" t="e">
        <f>IF(A76="",IF(A75="","",SUM($G$13:G75)),IF(A76=$E$5,I75,IF($I$8="Cuota fija",IF(A76&lt;=MAX($I$6:$I$7),0,$D$7+D76-H76),IF($I$8="Capital Constante",IF(A76&lt;=MAX($I$6:$I$7),0,$D$3/(($C$5/VLOOKUP($D$6,AMORT!$A$2:$C$11,3,0))-MAX($I$6:$I$7))   ),C76-H76-E76)       )))</f>
        <v>#N/A</v>
      </c>
      <c r="H76" s="55" t="e">
        <f>IF(A76="",IF(A75="","",SUM($H$13:H75)),ROUND($E$4*I75,0))</f>
        <v>#N/A</v>
      </c>
      <c r="I76" s="55" t="e">
        <f t="shared" si="4"/>
        <v>#N/A</v>
      </c>
      <c r="J76" s="15"/>
      <c r="K76" s="55" t="e">
        <f>IF(AND(A76&gt;0,A76&lt;&gt;"",D76&gt;0), ROUND( ((D76/((1+($D$4/VLOOKUP($D$6,AMORT!$A$2:$B$11,2,0)))^A76))),0),0)</f>
        <v>#N/A</v>
      </c>
      <c r="N76" s="61" t="e">
        <f t="shared" si="7"/>
        <v>#N/A</v>
      </c>
      <c r="O76" s="62" t="e">
        <f>IF(N76="","",IF(OR($Q$6="Diaria",$Q$6="Semanal",$Q$6="Decadal",$Q$6="Quincenal"),O75+VLOOKUP($Q$6,AMORT!$A$2:$D$11,4,0),IF(DAY($O$13)=DAY(EOMONTH($O$13,0)),EOMONTH(O75,VLOOKUP($Q$6,AMORT!$A$2:$C$11,3,0)),EDATE($O$13,VLOOKUP($Q$6,AMORT!$A$2:$C$11,3,0)*N76))))</f>
        <v>#N/A</v>
      </c>
      <c r="P76" s="55" t="e">
        <f>IF(N76="",IF(N75="","",SUM(P$13:P75)),T76+U76)</f>
        <v>#N/A</v>
      </c>
      <c r="Q76" s="44"/>
      <c r="R76" s="55" t="e">
        <f>IF(N76="",IF(N75="","",SUM($R$13:R75)),ROUND(((V75*$Q$8)/30)*VLOOKUP($Q$6,AMORT!$A$2:$D$11,4,0),0))</f>
        <v>#N/A</v>
      </c>
      <c r="S76" s="55" t="e">
        <f>IF(N76="",IF(N75="","",SUM($S$13:S75)),IF(N76&lt;=MAX($V$6:$V$7),0,P76+R76))</f>
        <v>#N/A</v>
      </c>
      <c r="T76" s="55" t="e">
        <f>IF(N76="",IF(N75="","",SUM($T$13:T75)),IF(N76=$R$5,V75,IF($V$8="Cuota fija",IF(N76&lt;=MAX($V$6:$V$7),0,$Q$7+Q76-U76),IF($V$8="Capital Constante",IF(N76&lt;=MAX($V$6:$V$7),0,$Q$3/(($P$5/VLOOKUP($Q$6,AMORT!$A$2:$C$11,3,0))-MAX($V$6:$V$7))   ),P76-U76-R76)       )))</f>
        <v>#N/A</v>
      </c>
      <c r="U76" s="55" t="e">
        <f>IF(N76="",IF(N75="","",SUM($U$13:U75)),ROUND($R$4*V75,0))</f>
        <v>#N/A</v>
      </c>
      <c r="V76" s="55" t="e">
        <f t="shared" si="5"/>
        <v>#N/A</v>
      </c>
      <c r="W76" s="15"/>
      <c r="X76" s="55" t="e">
        <f>IF(AND(N76&gt;0,N76&lt;&gt;"",Q76&gt;0), ROUND( ((Q76/((1+($Q$4/VLOOKUP($Q$6,AMORT!$A$2:$B$11,2,0)))^N76))),0),0)</f>
        <v>#N/A</v>
      </c>
      <c r="AA76" s="61" t="e">
        <f t="shared" si="8"/>
        <v>#N/A</v>
      </c>
      <c r="AB76" s="62" t="e">
        <f>IF(AA76="","",IF(OR($AD$6="Diaria",$AD$6="Semanal",$AD$6="Decadal",$AD$6="Quincenal"),AB75+VLOOKUP($AD$6,AMORT!$A$2:$D$11,4,0),IF(DAY($B$13)=DAY(EOMONTH($B$13,0)),EOMONTH(AB75,VLOOKUP($AD$6,AMORT!$A$2:$C$11,3,0)),EDATE($B$13,VLOOKUP($AD$6,AMORT!$A$2:$C$11,3,0)*AA76))))</f>
        <v>#N/A</v>
      </c>
      <c r="AC76" s="55" t="e">
        <f>IF(AA76="",IF(AA75="","",SUM(AC$13:AC75)),AG76+AH76)</f>
        <v>#N/A</v>
      </c>
      <c r="AD76" s="44"/>
      <c r="AE76" s="55" t="e">
        <f>IF(AA76="",IF(AA75="","",SUM($AE$13:AE75)),ROUND(((AI75*$AD$8)/30)*VLOOKUP($AD$6,AMORT!$A$2:$D$11,4,0),0))</f>
        <v>#N/A</v>
      </c>
      <c r="AF76" s="55" t="e">
        <f>IF(AA76="",IF(AA75="","",SUM($AF$13:AF75)),IF(AA76&lt;=MAX($AI$6:$AI$7),0,AC76+AE76))</f>
        <v>#N/A</v>
      </c>
      <c r="AG76" s="55" t="e">
        <f>IF(AA76="",IF(AA75="","",SUM($AG$13:AG75)),IF(AA76=$AE$5,AI75,IF($AI$8="Cuota fija",IF(AA76&lt;=MAX($AI$6:$AI$7),0,$AD$7+AD76-AH76),IF($AI$8="Capital Constante",IF(AA76&lt;=MAX($AI$6:$AI$7),0,$AD$3/(($AC$5/VLOOKUP($AD$6,AMORT!$A$2:$C$11,3,0))-MAX($AI$6:$AI$7))   ),AC76-AH76-AE76)       )))</f>
        <v>#N/A</v>
      </c>
      <c r="AH76" s="55" t="e">
        <f>IF(AA76="",IF(AA75="","",SUM($AH$13:AH75)),ROUND($AE$4*AI75,0))</f>
        <v>#N/A</v>
      </c>
      <c r="AI76" s="55" t="e">
        <f t="shared" si="6"/>
        <v>#N/A</v>
      </c>
      <c r="AJ76" s="15"/>
      <c r="AK76" s="55" t="e">
        <f>IF(AND(AA76&gt;0,AA76&lt;&gt;"",AD76&gt;0), ROUND( ((AD76/((1+($AD$4/VLOOKUP($AD$6,AMORT!$A$2:$B$11,2,0)))^AA76))),0),0)</f>
        <v>#N/A</v>
      </c>
    </row>
    <row r="77" spans="1:37" x14ac:dyDescent="0.2">
      <c r="A77" s="61" t="e">
        <f t="shared" si="3"/>
        <v>#N/A</v>
      </c>
      <c r="B77" s="62" t="e">
        <f>IF(A77="","",IF(OR($D$6="Diaria",$D$6="Semanal",$D$6="Decadal",$D$6="Quincenal"),B76+VLOOKUP($D$6,AMORT!$A$2:$D$11,4,0),IF(DAY($B$13)=DAY(EOMONTH($B$13,0)),EOMONTH(B76,VLOOKUP($D$6,AMORT!$A$2:$C$11,3,0)),EDATE($B$13,VLOOKUP($D$6,AMORT!$A$2:$C$11,3,0)*A77))))</f>
        <v>#N/A</v>
      </c>
      <c r="C77" s="55" t="e">
        <f>IF(A77="",IF(A76="","",SUM(C$13:C76)),G77+H77)</f>
        <v>#N/A</v>
      </c>
      <c r="D77" s="44"/>
      <c r="E77" s="55" t="e">
        <f>IF(A77="",IF(A76="","",SUM($E$13:E76)),ROUND(((I76*$D$8)/30)*VLOOKUP($D$6,AMORT!$A$2:$D$11,4,0),0))</f>
        <v>#N/A</v>
      </c>
      <c r="F77" s="55" t="e">
        <f>IF(A77="",IF(A76="","",SUM($F$13:F76)),IF(A77&lt;=MAX($I$6:$I$7),0,C77+E77))</f>
        <v>#N/A</v>
      </c>
      <c r="G77" s="55" t="e">
        <f>IF(A77="",IF(A76="","",SUM($G$13:G76)),IF(A77=$E$5,I76,IF($I$8="Cuota fija",IF(A77&lt;=MAX($I$6:$I$7),0,$D$7+D77-H77),IF($I$8="Capital Constante",IF(A77&lt;=MAX($I$6:$I$7),0,$D$3/(($C$5/VLOOKUP($D$6,AMORT!$A$2:$C$11,3,0))-MAX($I$6:$I$7))   ),C77-H77-E77)       )))</f>
        <v>#N/A</v>
      </c>
      <c r="H77" s="55" t="e">
        <f>IF(A77="",IF(A76="","",SUM($H$13:H76)),ROUND($E$4*I76,0))</f>
        <v>#N/A</v>
      </c>
      <c r="I77" s="55" t="e">
        <f t="shared" si="4"/>
        <v>#N/A</v>
      </c>
      <c r="J77" s="15"/>
      <c r="K77" s="55" t="e">
        <f>IF(AND(A77&gt;0,A77&lt;&gt;"",D77&gt;0), ROUND( ((D77/((1+($D$4/VLOOKUP($D$6,AMORT!$A$2:$B$11,2,0)))^A77))),0),0)</f>
        <v>#N/A</v>
      </c>
      <c r="N77" s="61" t="e">
        <f t="shared" si="7"/>
        <v>#N/A</v>
      </c>
      <c r="O77" s="62" t="e">
        <f>IF(N77="","",IF(OR($Q$6="Diaria",$Q$6="Semanal",$Q$6="Decadal",$Q$6="Quincenal"),O76+VLOOKUP($Q$6,AMORT!$A$2:$D$11,4,0),IF(DAY($O$13)=DAY(EOMONTH($O$13,0)),EOMONTH(O76,VLOOKUP($Q$6,AMORT!$A$2:$C$11,3,0)),EDATE($O$13,VLOOKUP($Q$6,AMORT!$A$2:$C$11,3,0)*N77))))</f>
        <v>#N/A</v>
      </c>
      <c r="P77" s="55" t="e">
        <f>IF(N77="",IF(N76="","",SUM(P$13:P76)),T77+U77)</f>
        <v>#N/A</v>
      </c>
      <c r="Q77" s="44"/>
      <c r="R77" s="55" t="e">
        <f>IF(N77="",IF(N76="","",SUM($R$13:R76)),ROUND(((V76*$Q$8)/30)*VLOOKUP($Q$6,AMORT!$A$2:$D$11,4,0),0))</f>
        <v>#N/A</v>
      </c>
      <c r="S77" s="55" t="e">
        <f>IF(N77="",IF(N76="","",SUM($S$13:S76)),IF(N77&lt;=MAX($V$6:$V$7),0,P77+R77))</f>
        <v>#N/A</v>
      </c>
      <c r="T77" s="55" t="e">
        <f>IF(N77="",IF(N76="","",SUM($T$13:T76)),IF(N77=$R$5,V76,IF($V$8="Cuota fija",IF(N77&lt;=MAX($V$6:$V$7),0,$Q$7+Q77-U77),IF($V$8="Capital Constante",IF(N77&lt;=MAX($V$6:$V$7),0,$Q$3/(($P$5/VLOOKUP($Q$6,AMORT!$A$2:$C$11,3,0))-MAX($V$6:$V$7))   ),P77-U77-R77)       )))</f>
        <v>#N/A</v>
      </c>
      <c r="U77" s="55" t="e">
        <f>IF(N77="",IF(N76="","",SUM($U$13:U76)),ROUND($R$4*V76,0))</f>
        <v>#N/A</v>
      </c>
      <c r="V77" s="55" t="e">
        <f t="shared" si="5"/>
        <v>#N/A</v>
      </c>
      <c r="W77" s="15"/>
      <c r="X77" s="55" t="e">
        <f>IF(AND(N77&gt;0,N77&lt;&gt;"",Q77&gt;0), ROUND( ((Q77/((1+($Q$4/VLOOKUP($Q$6,AMORT!$A$2:$B$11,2,0)))^N77))),0),0)</f>
        <v>#N/A</v>
      </c>
      <c r="AA77" s="61" t="e">
        <f t="shared" si="8"/>
        <v>#N/A</v>
      </c>
      <c r="AB77" s="62" t="e">
        <f>IF(AA77="","",IF(OR($AD$6="Diaria",$AD$6="Semanal",$AD$6="Decadal",$AD$6="Quincenal"),AB76+VLOOKUP($AD$6,AMORT!$A$2:$D$11,4,0),IF(DAY($B$13)=DAY(EOMONTH($B$13,0)),EOMONTH(AB76,VLOOKUP($AD$6,AMORT!$A$2:$C$11,3,0)),EDATE($B$13,VLOOKUP($AD$6,AMORT!$A$2:$C$11,3,0)*AA77))))</f>
        <v>#N/A</v>
      </c>
      <c r="AC77" s="55" t="e">
        <f>IF(AA77="",IF(AA76="","",SUM(AC$13:AC76)),AG77+AH77)</f>
        <v>#N/A</v>
      </c>
      <c r="AD77" s="44"/>
      <c r="AE77" s="55" t="e">
        <f>IF(AA77="",IF(AA76="","",SUM($AE$13:AE76)),ROUND(((AI76*$AD$8)/30)*VLOOKUP($AD$6,AMORT!$A$2:$D$11,4,0),0))</f>
        <v>#N/A</v>
      </c>
      <c r="AF77" s="55" t="e">
        <f>IF(AA77="",IF(AA76="","",SUM($AF$13:AF76)),IF(AA77&lt;=MAX($AI$6:$AI$7),0,AC77+AE77))</f>
        <v>#N/A</v>
      </c>
      <c r="AG77" s="55" t="e">
        <f>IF(AA77="",IF(AA76="","",SUM($AG$13:AG76)),IF(AA77=$AE$5,AI76,IF($AI$8="Cuota fija",IF(AA77&lt;=MAX($AI$6:$AI$7),0,$AD$7+AD77-AH77),IF($AI$8="Capital Constante",IF(AA77&lt;=MAX($AI$6:$AI$7),0,$AD$3/(($AC$5/VLOOKUP($AD$6,AMORT!$A$2:$C$11,3,0))-MAX($AI$6:$AI$7))   ),AC77-AH77-AE77)       )))</f>
        <v>#N/A</v>
      </c>
      <c r="AH77" s="55" t="e">
        <f>IF(AA77="",IF(AA76="","",SUM($AH$13:AH76)),ROUND($AE$4*AI76,0))</f>
        <v>#N/A</v>
      </c>
      <c r="AI77" s="55" t="e">
        <f t="shared" si="6"/>
        <v>#N/A</v>
      </c>
      <c r="AJ77" s="15"/>
      <c r="AK77" s="55" t="e">
        <f>IF(AND(AA77&gt;0,AA77&lt;&gt;"",AD77&gt;0), ROUND( ((AD77/((1+($AD$4/VLOOKUP($AD$6,AMORT!$A$2:$B$11,2,0)))^AA77))),0),0)</f>
        <v>#N/A</v>
      </c>
    </row>
    <row r="78" spans="1:37" x14ac:dyDescent="0.2">
      <c r="A78" s="61" t="e">
        <f t="shared" ref="A78:A141" si="9">+IF(OR(A77="",ISERROR(A77)),"",IF(A77+1&gt;$E$5,"",A77+1))</f>
        <v>#N/A</v>
      </c>
      <c r="B78" s="62" t="e">
        <f>IF(A78="","",IF(OR($D$6="Diaria",$D$6="Semanal",$D$6="Decadal",$D$6="Quincenal"),B77+VLOOKUP($D$6,AMORT!$A$2:$D$11,4,0),IF(DAY($B$13)=DAY(EOMONTH($B$13,0)),EOMONTH(B77,VLOOKUP($D$6,AMORT!$A$2:$C$11,3,0)),EDATE($B$13,VLOOKUP($D$6,AMORT!$A$2:$C$11,3,0)*A78))))</f>
        <v>#N/A</v>
      </c>
      <c r="C78" s="55" t="e">
        <f>IF(A78="",IF(A77="","",SUM(C$13:C77)),G78+H78)</f>
        <v>#N/A</v>
      </c>
      <c r="D78" s="44"/>
      <c r="E78" s="55" t="e">
        <f>IF(A78="",IF(A77="","",SUM($E$13:E77)),ROUND(((I77*$D$8)/30)*VLOOKUP($D$6,AMORT!$A$2:$D$11,4,0),0))</f>
        <v>#N/A</v>
      </c>
      <c r="F78" s="55" t="e">
        <f>IF(A78="",IF(A77="","",SUM($F$13:F77)),IF(A78&lt;=MAX($I$6:$I$7),0,C78+E78))</f>
        <v>#N/A</v>
      </c>
      <c r="G78" s="55" t="e">
        <f>IF(A78="",IF(A77="","",SUM($G$13:G77)),IF(A78=$E$5,I77,IF($I$8="Cuota fija",IF(A78&lt;=MAX($I$6:$I$7),0,$D$7+D78-H78),IF($I$8="Capital Constante",IF(A78&lt;=MAX($I$6:$I$7),0,$D$3/(($C$5/VLOOKUP($D$6,AMORT!$A$2:$C$11,3,0))-MAX($I$6:$I$7))   ),C78-H78-E78)       )))</f>
        <v>#N/A</v>
      </c>
      <c r="H78" s="55" t="e">
        <f>IF(A78="",IF(A77="","",SUM($H$13:H77)),ROUND($E$4*I77,0))</f>
        <v>#N/A</v>
      </c>
      <c r="I78" s="55" t="e">
        <f t="shared" ref="I78:I141" si="10">IF(A78="","",+I77-G78)</f>
        <v>#N/A</v>
      </c>
      <c r="J78" s="15"/>
      <c r="K78" s="55" t="e">
        <f>IF(AND(A78&gt;0,A78&lt;&gt;"",D78&gt;0), ROUND( ((D78/((1+($D$4/VLOOKUP($D$6,AMORT!$A$2:$B$11,2,0)))^A78))),0),0)</f>
        <v>#N/A</v>
      </c>
      <c r="N78" s="61" t="e">
        <f t="shared" si="7"/>
        <v>#N/A</v>
      </c>
      <c r="O78" s="62" t="e">
        <f>IF(N78="","",IF(OR($Q$6="Diaria",$Q$6="Semanal",$Q$6="Decadal",$Q$6="Quincenal"),O77+VLOOKUP($Q$6,AMORT!$A$2:$D$11,4,0),IF(DAY($O$13)=DAY(EOMONTH($O$13,0)),EOMONTH(O77,VLOOKUP($Q$6,AMORT!$A$2:$C$11,3,0)),EDATE($O$13,VLOOKUP($Q$6,AMORT!$A$2:$C$11,3,0)*N78))))</f>
        <v>#N/A</v>
      </c>
      <c r="P78" s="55" t="e">
        <f>IF(N78="",IF(N77="","",SUM(P$13:P77)),T78+U78)</f>
        <v>#N/A</v>
      </c>
      <c r="Q78" s="44"/>
      <c r="R78" s="55" t="e">
        <f>IF(N78="",IF(N77="","",SUM($R$13:R77)),ROUND(((V77*$Q$8)/30)*VLOOKUP($Q$6,AMORT!$A$2:$D$11,4,0),0))</f>
        <v>#N/A</v>
      </c>
      <c r="S78" s="55" t="e">
        <f>IF(N78="",IF(N77="","",SUM($S$13:S77)),IF(N78&lt;=MAX($V$6:$V$7),0,P78+R78))</f>
        <v>#N/A</v>
      </c>
      <c r="T78" s="55" t="e">
        <f>IF(N78="",IF(N77="","",SUM($T$13:T77)),IF(N78=$R$5,V77,IF($V$8="Cuota fija",IF(N78&lt;=MAX($V$6:$V$7),0,$Q$7+Q78-U78),IF($V$8="Capital Constante",IF(N78&lt;=MAX($V$6:$V$7),0,$Q$3/(($P$5/VLOOKUP($Q$6,AMORT!$A$2:$C$11,3,0))-MAX($V$6:$V$7))   ),P78-U78-R78)       )))</f>
        <v>#N/A</v>
      </c>
      <c r="U78" s="55" t="e">
        <f>IF(N78="",IF(N77="","",SUM($U$13:U77)),ROUND($R$4*V77,0))</f>
        <v>#N/A</v>
      </c>
      <c r="V78" s="55" t="e">
        <f t="shared" ref="V78:V141" si="11">IF(N78="","",+V77-T78)</f>
        <v>#N/A</v>
      </c>
      <c r="W78" s="15"/>
      <c r="X78" s="55" t="e">
        <f>IF(AND(N78&gt;0,N78&lt;&gt;"",Q78&gt;0), ROUND( ((Q78/((1+($Q$4/VLOOKUP($Q$6,AMORT!$A$2:$B$11,2,0)))^N78))),0),0)</f>
        <v>#N/A</v>
      </c>
      <c r="AA78" s="61" t="e">
        <f t="shared" si="8"/>
        <v>#N/A</v>
      </c>
      <c r="AB78" s="62" t="e">
        <f>IF(AA78="","",IF(OR($AD$6="Diaria",$AD$6="Semanal",$AD$6="Decadal",$AD$6="Quincenal"),AB77+VLOOKUP($AD$6,AMORT!$A$2:$D$11,4,0),IF(DAY($B$13)=DAY(EOMONTH($B$13,0)),EOMONTH(AB77,VLOOKUP($AD$6,AMORT!$A$2:$C$11,3,0)),EDATE($B$13,VLOOKUP($AD$6,AMORT!$A$2:$C$11,3,0)*AA78))))</f>
        <v>#N/A</v>
      </c>
      <c r="AC78" s="55" t="e">
        <f>IF(AA78="",IF(AA77="","",SUM(AC$13:AC77)),AG78+AH78)</f>
        <v>#N/A</v>
      </c>
      <c r="AD78" s="44"/>
      <c r="AE78" s="55" t="e">
        <f>IF(AA78="",IF(AA77="","",SUM($AE$13:AE77)),ROUND(((AI77*$AD$8)/30)*VLOOKUP($AD$6,AMORT!$A$2:$D$11,4,0),0))</f>
        <v>#N/A</v>
      </c>
      <c r="AF78" s="55" t="e">
        <f>IF(AA78="",IF(AA77="","",SUM($AF$13:AF77)),IF(AA78&lt;=MAX($AI$6:$AI$7),0,AC78+AE78))</f>
        <v>#N/A</v>
      </c>
      <c r="AG78" s="55" t="e">
        <f>IF(AA78="",IF(AA77="","",SUM($AG$13:AG77)),IF(AA78=$AE$5,AI77,IF($AI$8="Cuota fija",IF(AA78&lt;=MAX($AI$6:$AI$7),0,$AD$7+AD78-AH78),IF($AI$8="Capital Constante",IF(AA78&lt;=MAX($AI$6:$AI$7),0,$AD$3/(($AC$5/VLOOKUP($AD$6,AMORT!$A$2:$C$11,3,0))-MAX($AI$6:$AI$7))   ),AC78-AH78-AE78)       )))</f>
        <v>#N/A</v>
      </c>
      <c r="AH78" s="55" t="e">
        <f>IF(AA78="",IF(AA77="","",SUM($AH$13:AH77)),ROUND($AE$4*AI77,0))</f>
        <v>#N/A</v>
      </c>
      <c r="AI78" s="55" t="e">
        <f t="shared" ref="AI78:AI141" si="12">IF(AA78="","",+AI77-AG78)</f>
        <v>#N/A</v>
      </c>
      <c r="AJ78" s="15"/>
      <c r="AK78" s="55" t="e">
        <f>IF(AND(AA78&gt;0,AA78&lt;&gt;"",AD78&gt;0), ROUND( ((AD78/((1+($AD$4/VLOOKUP($AD$6,AMORT!$A$2:$B$11,2,0)))^AA78))),0),0)</f>
        <v>#N/A</v>
      </c>
    </row>
    <row r="79" spans="1:37" x14ac:dyDescent="0.2">
      <c r="A79" s="61" t="e">
        <f t="shared" si="9"/>
        <v>#N/A</v>
      </c>
      <c r="B79" s="62" t="e">
        <f>IF(A79="","",IF(OR($D$6="Diaria",$D$6="Semanal",$D$6="Decadal",$D$6="Quincenal"),B78+VLOOKUP($D$6,AMORT!$A$2:$D$11,4,0),IF(DAY($B$13)=DAY(EOMONTH($B$13,0)),EOMONTH(B78,VLOOKUP($D$6,AMORT!$A$2:$C$11,3,0)),EDATE($B$13,VLOOKUP($D$6,AMORT!$A$2:$C$11,3,0)*A79))))</f>
        <v>#N/A</v>
      </c>
      <c r="C79" s="55" t="e">
        <f>IF(A79="",IF(A78="","",SUM(C$13:C78)),G79+H79)</f>
        <v>#N/A</v>
      </c>
      <c r="D79" s="44"/>
      <c r="E79" s="55" t="e">
        <f>IF(A79="",IF(A78="","",SUM($E$13:E78)),ROUND(((I78*$D$8)/30)*VLOOKUP($D$6,AMORT!$A$2:$D$11,4,0),0))</f>
        <v>#N/A</v>
      </c>
      <c r="F79" s="55" t="e">
        <f>IF(A79="",IF(A78="","",SUM($F$13:F78)),IF(A79&lt;=MAX($I$6:$I$7),0,C79+E79))</f>
        <v>#N/A</v>
      </c>
      <c r="G79" s="55" t="e">
        <f>IF(A79="",IF(A78="","",SUM($G$13:G78)),IF(A79=$E$5,I78,IF($I$8="Cuota fija",IF(A79&lt;=MAX($I$6:$I$7),0,$D$7+D79-H79),IF($I$8="Capital Constante",IF(A79&lt;=MAX($I$6:$I$7),0,$D$3/(($C$5/VLOOKUP($D$6,AMORT!$A$2:$C$11,3,0))-MAX($I$6:$I$7))   ),C79-H79-E79)       )))</f>
        <v>#N/A</v>
      </c>
      <c r="H79" s="55" t="e">
        <f>IF(A79="",IF(A78="","",SUM($H$13:H78)),ROUND($E$4*I78,0))</f>
        <v>#N/A</v>
      </c>
      <c r="I79" s="55" t="e">
        <f t="shared" si="10"/>
        <v>#N/A</v>
      </c>
      <c r="J79" s="15"/>
      <c r="K79" s="55" t="e">
        <f>IF(AND(A79&gt;0,A79&lt;&gt;"",D79&gt;0), ROUND( ((D79/((1+($D$4/VLOOKUP($D$6,AMORT!$A$2:$B$11,2,0)))^A79))),0),0)</f>
        <v>#N/A</v>
      </c>
      <c r="N79" s="61" t="e">
        <f t="shared" ref="N79:N142" si="13">+IF(OR(N78="",ISERROR(N78)),"",IF(N78+1&gt;$R$5,"",N78+1))</f>
        <v>#N/A</v>
      </c>
      <c r="O79" s="62" t="e">
        <f>IF(N79="","",IF(OR($Q$6="Diaria",$Q$6="Semanal",$Q$6="Decadal",$Q$6="Quincenal"),O78+VLOOKUP($Q$6,AMORT!$A$2:$D$11,4,0),IF(DAY($O$13)=DAY(EOMONTH($O$13,0)),EOMONTH(O78,VLOOKUP($Q$6,AMORT!$A$2:$C$11,3,0)),EDATE($O$13,VLOOKUP($Q$6,AMORT!$A$2:$C$11,3,0)*N79))))</f>
        <v>#N/A</v>
      </c>
      <c r="P79" s="55" t="e">
        <f>IF(N79="",IF(N78="","",SUM(P$13:P78)),T79+U79)</f>
        <v>#N/A</v>
      </c>
      <c r="Q79" s="44"/>
      <c r="R79" s="55" t="e">
        <f>IF(N79="",IF(N78="","",SUM($R$13:R78)),ROUND(((V78*$Q$8)/30)*VLOOKUP($Q$6,AMORT!$A$2:$D$11,4,0),0))</f>
        <v>#N/A</v>
      </c>
      <c r="S79" s="55" t="e">
        <f>IF(N79="",IF(N78="","",SUM($S$13:S78)),IF(N79&lt;=MAX($V$6:$V$7),0,P79+R79))</f>
        <v>#N/A</v>
      </c>
      <c r="T79" s="55" t="e">
        <f>IF(N79="",IF(N78="","",SUM($T$13:T78)),IF(N79=$R$5,V78,IF($V$8="Cuota fija",IF(N79&lt;=MAX($V$6:$V$7),0,$Q$7+Q79-U79),IF($V$8="Capital Constante",IF(N79&lt;=MAX($V$6:$V$7),0,$Q$3/(($P$5/VLOOKUP($Q$6,AMORT!$A$2:$C$11,3,0))-MAX($V$6:$V$7))   ),P79-U79-R79)       )))</f>
        <v>#N/A</v>
      </c>
      <c r="U79" s="55" t="e">
        <f>IF(N79="",IF(N78="","",SUM($U$13:U78)),ROUND($R$4*V78,0))</f>
        <v>#N/A</v>
      </c>
      <c r="V79" s="55" t="e">
        <f t="shared" si="11"/>
        <v>#N/A</v>
      </c>
      <c r="W79" s="15"/>
      <c r="X79" s="55" t="e">
        <f>IF(AND(N79&gt;0,N79&lt;&gt;"",Q79&gt;0), ROUND( ((Q79/((1+($Q$4/VLOOKUP($Q$6,AMORT!$A$2:$B$11,2,0)))^N79))),0),0)</f>
        <v>#N/A</v>
      </c>
      <c r="AA79" s="61" t="e">
        <f t="shared" ref="AA79:AA142" si="14">+IF(OR(AA78="",ISERROR(AA78)),"",IF(AA78+1&gt;$AE$5,"",AA78+1))</f>
        <v>#N/A</v>
      </c>
      <c r="AB79" s="62" t="e">
        <f>IF(AA79="","",IF(OR($AD$6="Diaria",$AD$6="Semanal",$AD$6="Decadal",$AD$6="Quincenal"),AB78+VLOOKUP($AD$6,AMORT!$A$2:$D$11,4,0),IF(DAY($B$13)=DAY(EOMONTH($B$13,0)),EOMONTH(AB78,VLOOKUP($AD$6,AMORT!$A$2:$C$11,3,0)),EDATE($B$13,VLOOKUP($AD$6,AMORT!$A$2:$C$11,3,0)*AA79))))</f>
        <v>#N/A</v>
      </c>
      <c r="AC79" s="55" t="e">
        <f>IF(AA79="",IF(AA78="","",SUM(AC$13:AC78)),AG79+AH79)</f>
        <v>#N/A</v>
      </c>
      <c r="AD79" s="44"/>
      <c r="AE79" s="55" t="e">
        <f>IF(AA79="",IF(AA78="","",SUM($AE$13:AE78)),ROUND(((AI78*$AD$8)/30)*VLOOKUP($AD$6,AMORT!$A$2:$D$11,4,0),0))</f>
        <v>#N/A</v>
      </c>
      <c r="AF79" s="55" t="e">
        <f>IF(AA79="",IF(AA78="","",SUM($AF$13:AF78)),IF(AA79&lt;=MAX($AI$6:$AI$7),0,AC79+AE79))</f>
        <v>#N/A</v>
      </c>
      <c r="AG79" s="55" t="e">
        <f>IF(AA79="",IF(AA78="","",SUM($AG$13:AG78)),IF(AA79=$AE$5,AI78,IF($AI$8="Cuota fija",IF(AA79&lt;=MAX($AI$6:$AI$7),0,$AD$7+AD79-AH79),IF($AI$8="Capital Constante",IF(AA79&lt;=MAX($AI$6:$AI$7),0,$AD$3/(($AC$5/VLOOKUP($AD$6,AMORT!$A$2:$C$11,3,0))-MAX($AI$6:$AI$7))   ),AC79-AH79-AE79)       )))</f>
        <v>#N/A</v>
      </c>
      <c r="AH79" s="55" t="e">
        <f>IF(AA79="",IF(AA78="","",SUM($AH$13:AH78)),ROUND($AE$4*AI78,0))</f>
        <v>#N/A</v>
      </c>
      <c r="AI79" s="55" t="e">
        <f t="shared" si="12"/>
        <v>#N/A</v>
      </c>
      <c r="AJ79" s="15"/>
      <c r="AK79" s="55" t="e">
        <f>IF(AND(AA79&gt;0,AA79&lt;&gt;"",AD79&gt;0), ROUND( ((AD79/((1+($AD$4/VLOOKUP($AD$6,AMORT!$A$2:$B$11,2,0)))^AA79))),0),0)</f>
        <v>#N/A</v>
      </c>
    </row>
    <row r="80" spans="1:37" x14ac:dyDescent="0.2">
      <c r="A80" s="61" t="e">
        <f t="shared" si="9"/>
        <v>#N/A</v>
      </c>
      <c r="B80" s="62" t="e">
        <f>IF(A80="","",IF(OR($D$6="Diaria",$D$6="Semanal",$D$6="Decadal",$D$6="Quincenal"),B79+VLOOKUP($D$6,AMORT!$A$2:$D$11,4,0),IF(DAY($B$13)=DAY(EOMONTH($B$13,0)),EOMONTH(B79,VLOOKUP($D$6,AMORT!$A$2:$C$11,3,0)),EDATE($B$13,VLOOKUP($D$6,AMORT!$A$2:$C$11,3,0)*A80))))</f>
        <v>#N/A</v>
      </c>
      <c r="C80" s="55" t="e">
        <f>IF(A80="",IF(A79="","",SUM(C$13:C79)),G80+H80)</f>
        <v>#N/A</v>
      </c>
      <c r="D80" s="44"/>
      <c r="E80" s="55" t="e">
        <f>IF(A80="",IF(A79="","",SUM($E$13:E79)),ROUND(((I79*$D$8)/30)*VLOOKUP($D$6,AMORT!$A$2:$D$11,4,0),0))</f>
        <v>#N/A</v>
      </c>
      <c r="F80" s="55" t="e">
        <f>IF(A80="",IF(A79="","",SUM($F$13:F79)),IF(A80&lt;=MAX($I$6:$I$7),0,C80+E80))</f>
        <v>#N/A</v>
      </c>
      <c r="G80" s="55" t="e">
        <f>IF(A80="",IF(A79="","",SUM($G$13:G79)),IF(A80=$E$5,I79,IF($I$8="Cuota fija",IF(A80&lt;=MAX($I$6:$I$7),0,$D$7+D80-H80),IF($I$8="Capital Constante",IF(A80&lt;=MAX($I$6:$I$7),0,$D$3/(($C$5/VLOOKUP($D$6,AMORT!$A$2:$C$11,3,0))-MAX($I$6:$I$7))   ),C80-H80-E80)       )))</f>
        <v>#N/A</v>
      </c>
      <c r="H80" s="55" t="e">
        <f>IF(A80="",IF(A79="","",SUM($H$13:H79)),ROUND($E$4*I79,0))</f>
        <v>#N/A</v>
      </c>
      <c r="I80" s="55" t="e">
        <f t="shared" si="10"/>
        <v>#N/A</v>
      </c>
      <c r="J80" s="15"/>
      <c r="K80" s="55" t="e">
        <f>IF(AND(A80&gt;0,A80&lt;&gt;"",D80&gt;0), ROUND( ((D80/((1+($D$4/VLOOKUP($D$6,AMORT!$A$2:$B$11,2,0)))^A80))),0),0)</f>
        <v>#N/A</v>
      </c>
      <c r="N80" s="61" t="e">
        <f t="shared" si="13"/>
        <v>#N/A</v>
      </c>
      <c r="O80" s="62" t="e">
        <f>IF(N80="","",IF(OR($Q$6="Diaria",$Q$6="Semanal",$Q$6="Decadal",$Q$6="Quincenal"),O79+VLOOKUP($Q$6,AMORT!$A$2:$D$11,4,0),IF(DAY($O$13)=DAY(EOMONTH($O$13,0)),EOMONTH(O79,VLOOKUP($Q$6,AMORT!$A$2:$C$11,3,0)),EDATE($O$13,VLOOKUP($Q$6,AMORT!$A$2:$C$11,3,0)*N80))))</f>
        <v>#N/A</v>
      </c>
      <c r="P80" s="55" t="e">
        <f>IF(N80="",IF(N79="","",SUM(P$13:P79)),T80+U80)</f>
        <v>#N/A</v>
      </c>
      <c r="Q80" s="44"/>
      <c r="R80" s="55" t="e">
        <f>IF(N80="",IF(N79="","",SUM($R$13:R79)),ROUND(((V79*$Q$8)/30)*VLOOKUP($Q$6,AMORT!$A$2:$D$11,4,0),0))</f>
        <v>#N/A</v>
      </c>
      <c r="S80" s="55" t="e">
        <f>IF(N80="",IF(N79="","",SUM($S$13:S79)),IF(N80&lt;=MAX($V$6:$V$7),0,P80+R80))</f>
        <v>#N/A</v>
      </c>
      <c r="T80" s="55" t="e">
        <f>IF(N80="",IF(N79="","",SUM($T$13:T79)),IF(N80=$R$5,V79,IF($V$8="Cuota fija",IF(N80&lt;=MAX($V$6:$V$7),0,$Q$7+Q80-U80),IF($V$8="Capital Constante",IF(N80&lt;=MAX($V$6:$V$7),0,$Q$3/(($P$5/VLOOKUP($Q$6,AMORT!$A$2:$C$11,3,0))-MAX($V$6:$V$7))   ),P80-U80-R80)       )))</f>
        <v>#N/A</v>
      </c>
      <c r="U80" s="55" t="e">
        <f>IF(N80="",IF(N79="","",SUM($U$13:U79)),ROUND($R$4*V79,0))</f>
        <v>#N/A</v>
      </c>
      <c r="V80" s="55" t="e">
        <f t="shared" si="11"/>
        <v>#N/A</v>
      </c>
      <c r="W80" s="15"/>
      <c r="X80" s="55" t="e">
        <f>IF(AND(N80&gt;0,N80&lt;&gt;"",Q80&gt;0), ROUND( ((Q80/((1+($Q$4/VLOOKUP($Q$6,AMORT!$A$2:$B$11,2,0)))^N80))),0),0)</f>
        <v>#N/A</v>
      </c>
      <c r="AA80" s="61" t="e">
        <f t="shared" si="14"/>
        <v>#N/A</v>
      </c>
      <c r="AB80" s="62" t="e">
        <f>IF(AA80="","",IF(OR($AD$6="Diaria",$AD$6="Semanal",$AD$6="Decadal",$AD$6="Quincenal"),AB79+VLOOKUP($AD$6,AMORT!$A$2:$D$11,4,0),IF(DAY($B$13)=DAY(EOMONTH($B$13,0)),EOMONTH(AB79,VLOOKUP($AD$6,AMORT!$A$2:$C$11,3,0)),EDATE($B$13,VLOOKUP($AD$6,AMORT!$A$2:$C$11,3,0)*AA80))))</f>
        <v>#N/A</v>
      </c>
      <c r="AC80" s="55" t="e">
        <f>IF(AA80="",IF(AA79="","",SUM(AC$13:AC79)),AG80+AH80)</f>
        <v>#N/A</v>
      </c>
      <c r="AD80" s="44"/>
      <c r="AE80" s="55" t="e">
        <f>IF(AA80="",IF(AA79="","",SUM($AE$13:AE79)),ROUND(((AI79*$AD$8)/30)*VLOOKUP($AD$6,AMORT!$A$2:$D$11,4,0),0))</f>
        <v>#N/A</v>
      </c>
      <c r="AF80" s="55" t="e">
        <f>IF(AA80="",IF(AA79="","",SUM($AF$13:AF79)),IF(AA80&lt;=MAX($AI$6:$AI$7),0,AC80+AE80))</f>
        <v>#N/A</v>
      </c>
      <c r="AG80" s="55" t="e">
        <f>IF(AA80="",IF(AA79="","",SUM($AG$13:AG79)),IF(AA80=$AE$5,AI79,IF($AI$8="Cuota fija",IF(AA80&lt;=MAX($AI$6:$AI$7),0,$AD$7+AD80-AH80),IF($AI$8="Capital Constante",IF(AA80&lt;=MAX($AI$6:$AI$7),0,$AD$3/(($AC$5/VLOOKUP($AD$6,AMORT!$A$2:$C$11,3,0))-MAX($AI$6:$AI$7))   ),AC80-AH80-AE80)       )))</f>
        <v>#N/A</v>
      </c>
      <c r="AH80" s="55" t="e">
        <f>IF(AA80="",IF(AA79="","",SUM($AH$13:AH79)),ROUND($AE$4*AI79,0))</f>
        <v>#N/A</v>
      </c>
      <c r="AI80" s="55" t="e">
        <f t="shared" si="12"/>
        <v>#N/A</v>
      </c>
      <c r="AJ80" s="15"/>
      <c r="AK80" s="55" t="e">
        <f>IF(AND(AA80&gt;0,AA80&lt;&gt;"",AD80&gt;0), ROUND( ((AD80/((1+($AD$4/VLOOKUP($AD$6,AMORT!$A$2:$B$11,2,0)))^AA80))),0),0)</f>
        <v>#N/A</v>
      </c>
    </row>
    <row r="81" spans="1:37" x14ac:dyDescent="0.2">
      <c r="A81" s="61" t="e">
        <f t="shared" si="9"/>
        <v>#N/A</v>
      </c>
      <c r="B81" s="62" t="e">
        <f>IF(A81="","",IF(OR($D$6="Diaria",$D$6="Semanal",$D$6="Decadal",$D$6="Quincenal"),B80+VLOOKUP($D$6,AMORT!$A$2:$D$11,4,0),IF(DAY($B$13)=DAY(EOMONTH($B$13,0)),EOMONTH(B80,VLOOKUP($D$6,AMORT!$A$2:$C$11,3,0)),EDATE($B$13,VLOOKUP($D$6,AMORT!$A$2:$C$11,3,0)*A81))))</f>
        <v>#N/A</v>
      </c>
      <c r="C81" s="55" t="e">
        <f>IF(A81="",IF(A80="","",SUM(C$13:C80)),G81+H81)</f>
        <v>#N/A</v>
      </c>
      <c r="D81" s="44"/>
      <c r="E81" s="55" t="e">
        <f>IF(A81="",IF(A80="","",SUM($E$13:E80)),ROUND(((I80*$D$8)/30)*VLOOKUP($D$6,AMORT!$A$2:$D$11,4,0),0))</f>
        <v>#N/A</v>
      </c>
      <c r="F81" s="55" t="e">
        <f>IF(A81="",IF(A80="","",SUM($F$13:F80)),IF(A81&lt;=MAX($I$6:$I$7),0,C81+E81))</f>
        <v>#N/A</v>
      </c>
      <c r="G81" s="55" t="e">
        <f>IF(A81="",IF(A80="","",SUM($G$13:G80)),IF(A81=$E$5,I80,IF($I$8="Cuota fija",IF(A81&lt;=MAX($I$6:$I$7),0,$D$7+D81-H81),IF($I$8="Capital Constante",IF(A81&lt;=MAX($I$6:$I$7),0,$D$3/(($C$5/VLOOKUP($D$6,AMORT!$A$2:$C$11,3,0))-MAX($I$6:$I$7))   ),C81-H81-E81)       )))</f>
        <v>#N/A</v>
      </c>
      <c r="H81" s="55" t="e">
        <f>IF(A81="",IF(A80="","",SUM($H$13:H80)),ROUND($E$4*I80,0))</f>
        <v>#N/A</v>
      </c>
      <c r="I81" s="55" t="e">
        <f t="shared" si="10"/>
        <v>#N/A</v>
      </c>
      <c r="J81" s="15"/>
      <c r="K81" s="55" t="e">
        <f>IF(AND(A81&gt;0,A81&lt;&gt;"",D81&gt;0), ROUND( ((D81/((1+($D$4/VLOOKUP($D$6,AMORT!$A$2:$B$11,2,0)))^A81))),0),0)</f>
        <v>#N/A</v>
      </c>
      <c r="N81" s="61" t="e">
        <f t="shared" si="13"/>
        <v>#N/A</v>
      </c>
      <c r="O81" s="62" t="e">
        <f>IF(N81="","",IF(OR($Q$6="Diaria",$Q$6="Semanal",$Q$6="Decadal",$Q$6="Quincenal"),O80+VLOOKUP($Q$6,AMORT!$A$2:$D$11,4,0),IF(DAY($O$13)=DAY(EOMONTH($O$13,0)),EOMONTH(O80,VLOOKUP($Q$6,AMORT!$A$2:$C$11,3,0)),EDATE($O$13,VLOOKUP($Q$6,AMORT!$A$2:$C$11,3,0)*N81))))</f>
        <v>#N/A</v>
      </c>
      <c r="P81" s="55" t="e">
        <f>IF(N81="",IF(N80="","",SUM(P$13:P80)),T81+U81)</f>
        <v>#N/A</v>
      </c>
      <c r="Q81" s="44"/>
      <c r="R81" s="55" t="e">
        <f>IF(N81="",IF(N80="","",SUM($R$13:R80)),ROUND(((V80*$Q$8)/30)*VLOOKUP($Q$6,AMORT!$A$2:$D$11,4,0),0))</f>
        <v>#N/A</v>
      </c>
      <c r="S81" s="55" t="e">
        <f>IF(N81="",IF(N80="","",SUM($S$13:S80)),IF(N81&lt;=MAX($V$6:$V$7),0,P81+R81))</f>
        <v>#N/A</v>
      </c>
      <c r="T81" s="55" t="e">
        <f>IF(N81="",IF(N80="","",SUM($T$13:T80)),IF(N81=$R$5,V80,IF($V$8="Cuota fija",IF(N81&lt;=MAX($V$6:$V$7),0,$Q$7+Q81-U81),IF($V$8="Capital Constante",IF(N81&lt;=MAX($V$6:$V$7),0,$Q$3/(($P$5/VLOOKUP($Q$6,AMORT!$A$2:$C$11,3,0))-MAX($V$6:$V$7))   ),P81-U81-R81)       )))</f>
        <v>#N/A</v>
      </c>
      <c r="U81" s="55" t="e">
        <f>IF(N81="",IF(N80="","",SUM($U$13:U80)),ROUND($R$4*V80,0))</f>
        <v>#N/A</v>
      </c>
      <c r="V81" s="55" t="e">
        <f t="shared" si="11"/>
        <v>#N/A</v>
      </c>
      <c r="W81" s="15"/>
      <c r="X81" s="55" t="e">
        <f>IF(AND(N81&gt;0,N81&lt;&gt;"",Q81&gt;0), ROUND( ((Q81/((1+($Q$4/VLOOKUP($Q$6,AMORT!$A$2:$B$11,2,0)))^N81))),0),0)</f>
        <v>#N/A</v>
      </c>
      <c r="AA81" s="61" t="e">
        <f t="shared" si="14"/>
        <v>#N/A</v>
      </c>
      <c r="AB81" s="62" t="e">
        <f>IF(AA81="","",IF(OR($AD$6="Diaria",$AD$6="Semanal",$AD$6="Decadal",$AD$6="Quincenal"),AB80+VLOOKUP($AD$6,AMORT!$A$2:$D$11,4,0),IF(DAY($B$13)=DAY(EOMONTH($B$13,0)),EOMONTH(AB80,VLOOKUP($AD$6,AMORT!$A$2:$C$11,3,0)),EDATE($B$13,VLOOKUP($AD$6,AMORT!$A$2:$C$11,3,0)*AA81))))</f>
        <v>#N/A</v>
      </c>
      <c r="AC81" s="55" t="e">
        <f>IF(AA81="",IF(AA80="","",SUM(AC$13:AC80)),AG81+AH81)</f>
        <v>#N/A</v>
      </c>
      <c r="AD81" s="44"/>
      <c r="AE81" s="55" t="e">
        <f>IF(AA81="",IF(AA80="","",SUM($AE$13:AE80)),ROUND(((AI80*$AD$8)/30)*VLOOKUP($AD$6,AMORT!$A$2:$D$11,4,0),0))</f>
        <v>#N/A</v>
      </c>
      <c r="AF81" s="55" t="e">
        <f>IF(AA81="",IF(AA80="","",SUM($AF$13:AF80)),IF(AA81&lt;=MAX($AI$6:$AI$7),0,AC81+AE81))</f>
        <v>#N/A</v>
      </c>
      <c r="AG81" s="55" t="e">
        <f>IF(AA81="",IF(AA80="","",SUM($AG$13:AG80)),IF(AA81=$AE$5,AI80,IF($AI$8="Cuota fija",IF(AA81&lt;=MAX($AI$6:$AI$7),0,$AD$7+AD81-AH81),IF($AI$8="Capital Constante",IF(AA81&lt;=MAX($AI$6:$AI$7),0,$AD$3/(($AC$5/VLOOKUP($AD$6,AMORT!$A$2:$C$11,3,0))-MAX($AI$6:$AI$7))   ),AC81-AH81-AE81)       )))</f>
        <v>#N/A</v>
      </c>
      <c r="AH81" s="55" t="e">
        <f>IF(AA81="",IF(AA80="","",SUM($AH$13:AH80)),ROUND($AE$4*AI80,0))</f>
        <v>#N/A</v>
      </c>
      <c r="AI81" s="55" t="e">
        <f t="shared" si="12"/>
        <v>#N/A</v>
      </c>
      <c r="AJ81" s="15"/>
      <c r="AK81" s="55" t="e">
        <f>IF(AND(AA81&gt;0,AA81&lt;&gt;"",AD81&gt;0), ROUND( ((AD81/((1+($AD$4/VLOOKUP($AD$6,AMORT!$A$2:$B$11,2,0)))^AA81))),0),0)</f>
        <v>#N/A</v>
      </c>
    </row>
    <row r="82" spans="1:37" x14ac:dyDescent="0.2">
      <c r="A82" s="61" t="e">
        <f t="shared" si="9"/>
        <v>#N/A</v>
      </c>
      <c r="B82" s="62" t="e">
        <f>IF(A82="","",IF(OR($D$6="Diaria",$D$6="Semanal",$D$6="Decadal",$D$6="Quincenal"),B81+VLOOKUP($D$6,AMORT!$A$2:$D$11,4,0),IF(DAY($B$13)=DAY(EOMONTH($B$13,0)),EOMONTH(B81,VLOOKUP($D$6,AMORT!$A$2:$C$11,3,0)),EDATE($B$13,VLOOKUP($D$6,AMORT!$A$2:$C$11,3,0)*A82))))</f>
        <v>#N/A</v>
      </c>
      <c r="C82" s="55" t="e">
        <f>IF(A82="",IF(A81="","",SUM(C$13:C81)),G82+H82)</f>
        <v>#N/A</v>
      </c>
      <c r="D82" s="44"/>
      <c r="E82" s="55" t="e">
        <f>IF(A82="",IF(A81="","",SUM($E$13:E81)),ROUND(((I81*$D$8)/30)*VLOOKUP($D$6,AMORT!$A$2:$D$11,4,0),0))</f>
        <v>#N/A</v>
      </c>
      <c r="F82" s="55" t="e">
        <f>IF(A82="",IF(A81="","",SUM($F$13:F81)),IF(A82&lt;=MAX($I$6:$I$7),0,C82+E82))</f>
        <v>#N/A</v>
      </c>
      <c r="G82" s="55" t="e">
        <f>IF(A82="",IF(A81="","",SUM($G$13:G81)),IF(A82=$E$5,I81,IF($I$8="Cuota fija",IF(A82&lt;=MAX($I$6:$I$7),0,$D$7+D82-H82),IF($I$8="Capital Constante",IF(A82&lt;=MAX($I$6:$I$7),0,$D$3/(($C$5/VLOOKUP($D$6,AMORT!$A$2:$C$11,3,0))-MAX($I$6:$I$7))   ),C82-H82-E82)       )))</f>
        <v>#N/A</v>
      </c>
      <c r="H82" s="55" t="e">
        <f>IF(A82="",IF(A81="","",SUM($H$13:H81)),ROUND($E$4*I81,0))</f>
        <v>#N/A</v>
      </c>
      <c r="I82" s="55" t="e">
        <f t="shared" si="10"/>
        <v>#N/A</v>
      </c>
      <c r="J82" s="15"/>
      <c r="K82" s="55" t="e">
        <f>IF(AND(A82&gt;0,A82&lt;&gt;"",D82&gt;0), ROUND( ((D82/((1+($D$4/VLOOKUP($D$6,AMORT!$A$2:$B$11,2,0)))^A82))),0),0)</f>
        <v>#N/A</v>
      </c>
      <c r="N82" s="61" t="e">
        <f t="shared" si="13"/>
        <v>#N/A</v>
      </c>
      <c r="O82" s="62" t="e">
        <f>IF(N82="","",IF(OR($Q$6="Diaria",$Q$6="Semanal",$Q$6="Decadal",$Q$6="Quincenal"),O81+VLOOKUP($Q$6,AMORT!$A$2:$D$11,4,0),IF(DAY($O$13)=DAY(EOMONTH($O$13,0)),EOMONTH(O81,VLOOKUP($Q$6,AMORT!$A$2:$C$11,3,0)),EDATE($O$13,VLOOKUP($Q$6,AMORT!$A$2:$C$11,3,0)*N82))))</f>
        <v>#N/A</v>
      </c>
      <c r="P82" s="55" t="e">
        <f>IF(N82="",IF(N81="","",SUM(P$13:P81)),T82+U82)</f>
        <v>#N/A</v>
      </c>
      <c r="Q82" s="44"/>
      <c r="R82" s="55" t="e">
        <f>IF(N82="",IF(N81="","",SUM($R$13:R81)),ROUND(((V81*$Q$8)/30)*VLOOKUP($Q$6,AMORT!$A$2:$D$11,4,0),0))</f>
        <v>#N/A</v>
      </c>
      <c r="S82" s="55" t="e">
        <f>IF(N82="",IF(N81="","",SUM($S$13:S81)),IF(N82&lt;=MAX($V$6:$V$7),0,P82+R82))</f>
        <v>#N/A</v>
      </c>
      <c r="T82" s="55" t="e">
        <f>IF(N82="",IF(N81="","",SUM($T$13:T81)),IF(N82=$R$5,V81,IF($V$8="Cuota fija",IF(N82&lt;=MAX($V$6:$V$7),0,$Q$7+Q82-U82),IF($V$8="Capital Constante",IF(N82&lt;=MAX($V$6:$V$7),0,$Q$3/(($P$5/VLOOKUP($Q$6,AMORT!$A$2:$C$11,3,0))-MAX($V$6:$V$7))   ),P82-U82-R82)       )))</f>
        <v>#N/A</v>
      </c>
      <c r="U82" s="55" t="e">
        <f>IF(N82="",IF(N81="","",SUM($U$13:U81)),ROUND($R$4*V81,0))</f>
        <v>#N/A</v>
      </c>
      <c r="V82" s="55" t="e">
        <f t="shared" si="11"/>
        <v>#N/A</v>
      </c>
      <c r="W82" s="15"/>
      <c r="X82" s="55" t="e">
        <f>IF(AND(N82&gt;0,N82&lt;&gt;"",Q82&gt;0), ROUND( ((Q82/((1+($Q$4/VLOOKUP($Q$6,AMORT!$A$2:$B$11,2,0)))^N82))),0),0)</f>
        <v>#N/A</v>
      </c>
      <c r="AA82" s="61" t="e">
        <f t="shared" si="14"/>
        <v>#N/A</v>
      </c>
      <c r="AB82" s="62" t="e">
        <f>IF(AA82="","",IF(OR($AD$6="Diaria",$AD$6="Semanal",$AD$6="Decadal",$AD$6="Quincenal"),AB81+VLOOKUP($AD$6,AMORT!$A$2:$D$11,4,0),IF(DAY($B$13)=DAY(EOMONTH($B$13,0)),EOMONTH(AB81,VLOOKUP($AD$6,AMORT!$A$2:$C$11,3,0)),EDATE($B$13,VLOOKUP($AD$6,AMORT!$A$2:$C$11,3,0)*AA82))))</f>
        <v>#N/A</v>
      </c>
      <c r="AC82" s="55" t="e">
        <f>IF(AA82="",IF(AA81="","",SUM(AC$13:AC81)),AG82+AH82)</f>
        <v>#N/A</v>
      </c>
      <c r="AD82" s="44"/>
      <c r="AE82" s="55" t="e">
        <f>IF(AA82="",IF(AA81="","",SUM($AE$13:AE81)),ROUND(((AI81*$AD$8)/30)*VLOOKUP($AD$6,AMORT!$A$2:$D$11,4,0),0))</f>
        <v>#N/A</v>
      </c>
      <c r="AF82" s="55" t="e">
        <f>IF(AA82="",IF(AA81="","",SUM($AF$13:AF81)),IF(AA82&lt;=MAX($AI$6:$AI$7),0,AC82+AE82))</f>
        <v>#N/A</v>
      </c>
      <c r="AG82" s="55" t="e">
        <f>IF(AA82="",IF(AA81="","",SUM($AG$13:AG81)),IF(AA82=$AE$5,AI81,IF($AI$8="Cuota fija",IF(AA82&lt;=MAX($AI$6:$AI$7),0,$AD$7+AD82-AH82),IF($AI$8="Capital Constante",IF(AA82&lt;=MAX($AI$6:$AI$7),0,$AD$3/(($AC$5/VLOOKUP($AD$6,AMORT!$A$2:$C$11,3,0))-MAX($AI$6:$AI$7))   ),AC82-AH82-AE82)       )))</f>
        <v>#N/A</v>
      </c>
      <c r="AH82" s="55" t="e">
        <f>IF(AA82="",IF(AA81="","",SUM($AH$13:AH81)),ROUND($AE$4*AI81,0))</f>
        <v>#N/A</v>
      </c>
      <c r="AI82" s="55" t="e">
        <f t="shared" si="12"/>
        <v>#N/A</v>
      </c>
      <c r="AJ82" s="15"/>
      <c r="AK82" s="55" t="e">
        <f>IF(AND(AA82&gt;0,AA82&lt;&gt;"",AD82&gt;0), ROUND( ((AD82/((1+($AD$4/VLOOKUP($AD$6,AMORT!$A$2:$B$11,2,0)))^AA82))),0),0)</f>
        <v>#N/A</v>
      </c>
    </row>
    <row r="83" spans="1:37" x14ac:dyDescent="0.2">
      <c r="A83" s="61" t="e">
        <f t="shared" si="9"/>
        <v>#N/A</v>
      </c>
      <c r="B83" s="62" t="e">
        <f>IF(A83="","",IF(OR($D$6="Diaria",$D$6="Semanal",$D$6="Decadal",$D$6="Quincenal"),B82+VLOOKUP($D$6,AMORT!$A$2:$D$11,4,0),IF(DAY($B$13)=DAY(EOMONTH($B$13,0)),EOMONTH(B82,VLOOKUP($D$6,AMORT!$A$2:$C$11,3,0)),EDATE($B$13,VLOOKUP($D$6,AMORT!$A$2:$C$11,3,0)*A83))))</f>
        <v>#N/A</v>
      </c>
      <c r="C83" s="55" t="e">
        <f>IF(A83="",IF(A82="","",SUM(C$13:C82)),G83+H83)</f>
        <v>#N/A</v>
      </c>
      <c r="D83" s="44"/>
      <c r="E83" s="55" t="e">
        <f>IF(A83="",IF(A82="","",SUM($E$13:E82)),ROUND(((I82*$D$8)/30)*VLOOKUP($D$6,AMORT!$A$2:$D$11,4,0),0))</f>
        <v>#N/A</v>
      </c>
      <c r="F83" s="55" t="e">
        <f>IF(A83="",IF(A82="","",SUM($F$13:F82)),IF(A83&lt;=MAX($I$6:$I$7),0,C83+E83))</f>
        <v>#N/A</v>
      </c>
      <c r="G83" s="55" t="e">
        <f>IF(A83="",IF(A82="","",SUM($G$13:G82)),IF(A83=$E$5,I82,IF($I$8="Cuota fija",IF(A83&lt;=MAX($I$6:$I$7),0,$D$7+D83-H83),IF($I$8="Capital Constante",IF(A83&lt;=MAX($I$6:$I$7),0,$D$3/(($C$5/VLOOKUP($D$6,AMORT!$A$2:$C$11,3,0))-MAX($I$6:$I$7))   ),C83-H83-E83)       )))</f>
        <v>#N/A</v>
      </c>
      <c r="H83" s="55" t="e">
        <f>IF(A83="",IF(A82="","",SUM($H$13:H82)),ROUND($E$4*I82,0))</f>
        <v>#N/A</v>
      </c>
      <c r="I83" s="55" t="e">
        <f t="shared" si="10"/>
        <v>#N/A</v>
      </c>
      <c r="J83" s="15"/>
      <c r="K83" s="55" t="e">
        <f>IF(AND(A83&gt;0,A83&lt;&gt;"",D83&gt;0), ROUND( ((D83/((1+($D$4/VLOOKUP($D$6,AMORT!$A$2:$B$11,2,0)))^A83))),0),0)</f>
        <v>#N/A</v>
      </c>
      <c r="N83" s="61" t="e">
        <f t="shared" si="13"/>
        <v>#N/A</v>
      </c>
      <c r="O83" s="62" t="e">
        <f>IF(N83="","",IF(OR($Q$6="Diaria",$Q$6="Semanal",$Q$6="Decadal",$Q$6="Quincenal"),O82+VLOOKUP($Q$6,AMORT!$A$2:$D$11,4,0),IF(DAY($O$13)=DAY(EOMONTH($O$13,0)),EOMONTH(O82,VLOOKUP($Q$6,AMORT!$A$2:$C$11,3,0)),EDATE($O$13,VLOOKUP($Q$6,AMORT!$A$2:$C$11,3,0)*N83))))</f>
        <v>#N/A</v>
      </c>
      <c r="P83" s="55" t="e">
        <f>IF(N83="",IF(N82="","",SUM(P$13:P82)),T83+U83)</f>
        <v>#N/A</v>
      </c>
      <c r="Q83" s="44"/>
      <c r="R83" s="55" t="e">
        <f>IF(N83="",IF(N82="","",SUM($R$13:R82)),ROUND(((V82*$Q$8)/30)*VLOOKUP($Q$6,AMORT!$A$2:$D$11,4,0),0))</f>
        <v>#N/A</v>
      </c>
      <c r="S83" s="55" t="e">
        <f>IF(N83="",IF(N82="","",SUM($S$13:S82)),IF(N83&lt;=MAX($V$6:$V$7),0,P83+R83))</f>
        <v>#N/A</v>
      </c>
      <c r="T83" s="55" t="e">
        <f>IF(N83="",IF(N82="","",SUM($T$13:T82)),IF(N83=$R$5,V82,IF($V$8="Cuota fija",IF(N83&lt;=MAX($V$6:$V$7),0,$Q$7+Q83-U83),IF($V$8="Capital Constante",IF(N83&lt;=MAX($V$6:$V$7),0,$Q$3/(($P$5/VLOOKUP($Q$6,AMORT!$A$2:$C$11,3,0))-MAX($V$6:$V$7))   ),P83-U83-R83)       )))</f>
        <v>#N/A</v>
      </c>
      <c r="U83" s="55" t="e">
        <f>IF(N83="",IF(N82="","",SUM($U$13:U82)),ROUND($R$4*V82,0))</f>
        <v>#N/A</v>
      </c>
      <c r="V83" s="55" t="e">
        <f t="shared" si="11"/>
        <v>#N/A</v>
      </c>
      <c r="W83" s="15"/>
      <c r="X83" s="55" t="e">
        <f>IF(AND(N83&gt;0,N83&lt;&gt;"",Q83&gt;0), ROUND( ((Q83/((1+($Q$4/VLOOKUP($Q$6,AMORT!$A$2:$B$11,2,0)))^N83))),0),0)</f>
        <v>#N/A</v>
      </c>
      <c r="AA83" s="61" t="e">
        <f t="shared" si="14"/>
        <v>#N/A</v>
      </c>
      <c r="AB83" s="62" t="e">
        <f>IF(AA83="","",IF(OR($AD$6="Diaria",$AD$6="Semanal",$AD$6="Decadal",$AD$6="Quincenal"),AB82+VLOOKUP($AD$6,AMORT!$A$2:$D$11,4,0),IF(DAY($B$13)=DAY(EOMONTH($B$13,0)),EOMONTH(AB82,VLOOKUP($AD$6,AMORT!$A$2:$C$11,3,0)),EDATE($B$13,VLOOKUP($AD$6,AMORT!$A$2:$C$11,3,0)*AA83))))</f>
        <v>#N/A</v>
      </c>
      <c r="AC83" s="55" t="e">
        <f>IF(AA83="",IF(AA82="","",SUM(AC$13:AC82)),AG83+AH83)</f>
        <v>#N/A</v>
      </c>
      <c r="AD83" s="44"/>
      <c r="AE83" s="55" t="e">
        <f>IF(AA83="",IF(AA82="","",SUM($AE$13:AE82)),ROUND(((AI82*$AD$8)/30)*VLOOKUP($AD$6,AMORT!$A$2:$D$11,4,0),0))</f>
        <v>#N/A</v>
      </c>
      <c r="AF83" s="55" t="e">
        <f>IF(AA83="",IF(AA82="","",SUM($AF$13:AF82)),IF(AA83&lt;=MAX($AI$6:$AI$7),0,AC83+AE83))</f>
        <v>#N/A</v>
      </c>
      <c r="AG83" s="55" t="e">
        <f>IF(AA83="",IF(AA82="","",SUM($AG$13:AG82)),IF(AA83=$AE$5,AI82,IF($AI$8="Cuota fija",IF(AA83&lt;=MAX($AI$6:$AI$7),0,$AD$7+AD83-AH83),IF($AI$8="Capital Constante",IF(AA83&lt;=MAX($AI$6:$AI$7),0,$AD$3/(($AC$5/VLOOKUP($AD$6,AMORT!$A$2:$C$11,3,0))-MAX($AI$6:$AI$7))   ),AC83-AH83-AE83)       )))</f>
        <v>#N/A</v>
      </c>
      <c r="AH83" s="55" t="e">
        <f>IF(AA83="",IF(AA82="","",SUM($AH$13:AH82)),ROUND($AE$4*AI82,0))</f>
        <v>#N/A</v>
      </c>
      <c r="AI83" s="55" t="e">
        <f t="shared" si="12"/>
        <v>#N/A</v>
      </c>
      <c r="AJ83" s="15"/>
      <c r="AK83" s="55" t="e">
        <f>IF(AND(AA83&gt;0,AA83&lt;&gt;"",AD83&gt;0), ROUND( ((AD83/((1+($AD$4/VLOOKUP($AD$6,AMORT!$A$2:$B$11,2,0)))^AA83))),0),0)</f>
        <v>#N/A</v>
      </c>
    </row>
    <row r="84" spans="1:37" x14ac:dyDescent="0.2">
      <c r="A84" s="61" t="e">
        <f t="shared" si="9"/>
        <v>#N/A</v>
      </c>
      <c r="B84" s="62" t="e">
        <f>IF(A84="","",IF(OR($D$6="Diaria",$D$6="Semanal",$D$6="Decadal",$D$6="Quincenal"),B83+VLOOKUP($D$6,AMORT!$A$2:$D$11,4,0),IF(DAY($B$13)=DAY(EOMONTH($B$13,0)),EOMONTH(B83,VLOOKUP($D$6,AMORT!$A$2:$C$11,3,0)),EDATE($B$13,VLOOKUP($D$6,AMORT!$A$2:$C$11,3,0)*A84))))</f>
        <v>#N/A</v>
      </c>
      <c r="C84" s="55" t="e">
        <f>IF(A84="",IF(A83="","",SUM(C$13:C83)),G84+H84)</f>
        <v>#N/A</v>
      </c>
      <c r="D84" s="44"/>
      <c r="E84" s="55" t="e">
        <f>IF(A84="",IF(A83="","",SUM($E$13:E83)),ROUND(((I83*$D$8)/30)*VLOOKUP($D$6,AMORT!$A$2:$D$11,4,0),0))</f>
        <v>#N/A</v>
      </c>
      <c r="F84" s="55" t="e">
        <f>IF(A84="",IF(A83="","",SUM($F$13:F83)),IF(A84&lt;=MAX($I$6:$I$7),0,C84+E84))</f>
        <v>#N/A</v>
      </c>
      <c r="G84" s="55" t="e">
        <f>IF(A84="",IF(A83="","",SUM($G$13:G83)),IF(A84=$E$5,I83,IF($I$8="Cuota fija",IF(A84&lt;=MAX($I$6:$I$7),0,$D$7+D84-H84),IF($I$8="Capital Constante",IF(A84&lt;=MAX($I$6:$I$7),0,$D$3/(($C$5/VLOOKUP($D$6,AMORT!$A$2:$C$11,3,0))-MAX($I$6:$I$7))   ),C84-H84-E84)       )))</f>
        <v>#N/A</v>
      </c>
      <c r="H84" s="55" t="e">
        <f>IF(A84="",IF(A83="","",SUM($H$13:H83)),ROUND($E$4*I83,0))</f>
        <v>#N/A</v>
      </c>
      <c r="I84" s="55" t="e">
        <f t="shared" si="10"/>
        <v>#N/A</v>
      </c>
      <c r="J84" s="15"/>
      <c r="K84" s="55" t="e">
        <f>IF(AND(A84&gt;0,A84&lt;&gt;"",D84&gt;0), ROUND( ((D84/((1+($D$4/VLOOKUP($D$6,AMORT!$A$2:$B$11,2,0)))^A84))),0),0)</f>
        <v>#N/A</v>
      </c>
      <c r="N84" s="61" t="e">
        <f t="shared" si="13"/>
        <v>#N/A</v>
      </c>
      <c r="O84" s="62" t="e">
        <f>IF(N84="","",IF(OR($Q$6="Diaria",$Q$6="Semanal",$Q$6="Decadal",$Q$6="Quincenal"),O83+VLOOKUP($Q$6,AMORT!$A$2:$D$11,4,0),IF(DAY($O$13)=DAY(EOMONTH($O$13,0)),EOMONTH(O83,VLOOKUP($Q$6,AMORT!$A$2:$C$11,3,0)),EDATE($O$13,VLOOKUP($Q$6,AMORT!$A$2:$C$11,3,0)*N84))))</f>
        <v>#N/A</v>
      </c>
      <c r="P84" s="55" t="e">
        <f>IF(N84="",IF(N83="","",SUM(P$13:P83)),T84+U84)</f>
        <v>#N/A</v>
      </c>
      <c r="Q84" s="44"/>
      <c r="R84" s="55" t="e">
        <f>IF(N84="",IF(N83="","",SUM($R$13:R83)),ROUND(((V83*$Q$8)/30)*VLOOKUP($Q$6,AMORT!$A$2:$D$11,4,0),0))</f>
        <v>#N/A</v>
      </c>
      <c r="S84" s="55" t="e">
        <f>IF(N84="",IF(N83="","",SUM($S$13:S83)),IF(N84&lt;=MAX($V$6:$V$7),0,P84+R84))</f>
        <v>#N/A</v>
      </c>
      <c r="T84" s="55" t="e">
        <f>IF(N84="",IF(N83="","",SUM($T$13:T83)),IF(N84=$R$5,V83,IF($V$8="Cuota fija",IF(N84&lt;=MAX($V$6:$V$7),0,$Q$7+Q84-U84),IF($V$8="Capital Constante",IF(N84&lt;=MAX($V$6:$V$7),0,$Q$3/(($P$5/VLOOKUP($Q$6,AMORT!$A$2:$C$11,3,0))-MAX($V$6:$V$7))   ),P84-U84-R84)       )))</f>
        <v>#N/A</v>
      </c>
      <c r="U84" s="55" t="e">
        <f>IF(N84="",IF(N83="","",SUM($U$13:U83)),ROUND($R$4*V83,0))</f>
        <v>#N/A</v>
      </c>
      <c r="V84" s="55" t="e">
        <f t="shared" si="11"/>
        <v>#N/A</v>
      </c>
      <c r="W84" s="15"/>
      <c r="X84" s="55" t="e">
        <f>IF(AND(N84&gt;0,N84&lt;&gt;"",Q84&gt;0), ROUND( ((Q84/((1+($Q$4/VLOOKUP($Q$6,AMORT!$A$2:$B$11,2,0)))^N84))),0),0)</f>
        <v>#N/A</v>
      </c>
      <c r="AA84" s="61" t="e">
        <f t="shared" si="14"/>
        <v>#N/A</v>
      </c>
      <c r="AB84" s="62" t="e">
        <f>IF(AA84="","",IF(OR($AD$6="Diaria",$AD$6="Semanal",$AD$6="Decadal",$AD$6="Quincenal"),AB83+VLOOKUP($AD$6,AMORT!$A$2:$D$11,4,0),IF(DAY($B$13)=DAY(EOMONTH($B$13,0)),EOMONTH(AB83,VLOOKUP($AD$6,AMORT!$A$2:$C$11,3,0)),EDATE($B$13,VLOOKUP($AD$6,AMORT!$A$2:$C$11,3,0)*AA84))))</f>
        <v>#N/A</v>
      </c>
      <c r="AC84" s="55" t="e">
        <f>IF(AA84="",IF(AA83="","",SUM(AC$13:AC83)),AG84+AH84)</f>
        <v>#N/A</v>
      </c>
      <c r="AD84" s="44"/>
      <c r="AE84" s="55" t="e">
        <f>IF(AA84="",IF(AA83="","",SUM($AE$13:AE83)),ROUND(((AI83*$AD$8)/30)*VLOOKUP($AD$6,AMORT!$A$2:$D$11,4,0),0))</f>
        <v>#N/A</v>
      </c>
      <c r="AF84" s="55" t="e">
        <f>IF(AA84="",IF(AA83="","",SUM($AF$13:AF83)),IF(AA84&lt;=MAX($AI$6:$AI$7),0,AC84+AE84))</f>
        <v>#N/A</v>
      </c>
      <c r="AG84" s="55" t="e">
        <f>IF(AA84="",IF(AA83="","",SUM($AG$13:AG83)),IF(AA84=$AE$5,AI83,IF($AI$8="Cuota fija",IF(AA84&lt;=MAX($AI$6:$AI$7),0,$AD$7+AD84-AH84),IF($AI$8="Capital Constante",IF(AA84&lt;=MAX($AI$6:$AI$7),0,$AD$3/(($AC$5/VLOOKUP($AD$6,AMORT!$A$2:$C$11,3,0))-MAX($AI$6:$AI$7))   ),AC84-AH84-AE84)       )))</f>
        <v>#N/A</v>
      </c>
      <c r="AH84" s="55" t="e">
        <f>IF(AA84="",IF(AA83="","",SUM($AH$13:AH83)),ROUND($AE$4*AI83,0))</f>
        <v>#N/A</v>
      </c>
      <c r="AI84" s="55" t="e">
        <f t="shared" si="12"/>
        <v>#N/A</v>
      </c>
      <c r="AJ84" s="15"/>
      <c r="AK84" s="55" t="e">
        <f>IF(AND(AA84&gt;0,AA84&lt;&gt;"",AD84&gt;0), ROUND( ((AD84/((1+($AD$4/VLOOKUP($AD$6,AMORT!$A$2:$B$11,2,0)))^AA84))),0),0)</f>
        <v>#N/A</v>
      </c>
    </row>
    <row r="85" spans="1:37" x14ac:dyDescent="0.2">
      <c r="A85" s="61" t="e">
        <f t="shared" si="9"/>
        <v>#N/A</v>
      </c>
      <c r="B85" s="62" t="e">
        <f>IF(A85="","",IF(OR($D$6="Diaria",$D$6="Semanal",$D$6="Decadal",$D$6="Quincenal"),B84+VLOOKUP($D$6,AMORT!$A$2:$D$11,4,0),IF(DAY($B$13)=DAY(EOMONTH($B$13,0)),EOMONTH(B84,VLOOKUP($D$6,AMORT!$A$2:$C$11,3,0)),EDATE($B$13,VLOOKUP($D$6,AMORT!$A$2:$C$11,3,0)*A85))))</f>
        <v>#N/A</v>
      </c>
      <c r="C85" s="55" t="e">
        <f>IF(A85="",IF(A84="","",SUM(C$13:C84)),G85+H85)</f>
        <v>#N/A</v>
      </c>
      <c r="D85" s="44"/>
      <c r="E85" s="55" t="e">
        <f>IF(A85="",IF(A84="","",SUM($E$13:E84)),ROUND(((I84*$D$8)/30)*VLOOKUP($D$6,AMORT!$A$2:$D$11,4,0),0))</f>
        <v>#N/A</v>
      </c>
      <c r="F85" s="55" t="e">
        <f>IF(A85="",IF(A84="","",SUM($F$13:F84)),IF(A85&lt;=MAX($I$6:$I$7),0,C85+E85))</f>
        <v>#N/A</v>
      </c>
      <c r="G85" s="55" t="e">
        <f>IF(A85="",IF(A84="","",SUM($G$13:G84)),IF(A85=$E$5,I84,IF($I$8="Cuota fija",IF(A85&lt;=MAX($I$6:$I$7),0,$D$7+D85-H85),IF($I$8="Capital Constante",IF(A85&lt;=MAX($I$6:$I$7),0,$D$3/(($C$5/VLOOKUP($D$6,AMORT!$A$2:$C$11,3,0))-MAX($I$6:$I$7))   ),C85-H85-E85)       )))</f>
        <v>#N/A</v>
      </c>
      <c r="H85" s="55" t="e">
        <f>IF(A85="",IF(A84="","",SUM($H$13:H84)),ROUND($E$4*I84,0))</f>
        <v>#N/A</v>
      </c>
      <c r="I85" s="55" t="e">
        <f t="shared" si="10"/>
        <v>#N/A</v>
      </c>
      <c r="J85" s="15"/>
      <c r="K85" s="55" t="e">
        <f>IF(AND(A85&gt;0,A85&lt;&gt;"",D85&gt;0), ROUND( ((D85/((1+($D$4/VLOOKUP($D$6,AMORT!$A$2:$B$11,2,0)))^A85))),0),0)</f>
        <v>#N/A</v>
      </c>
      <c r="N85" s="61" t="e">
        <f t="shared" si="13"/>
        <v>#N/A</v>
      </c>
      <c r="O85" s="62" t="e">
        <f>IF(N85="","",IF(OR($Q$6="Diaria",$Q$6="Semanal",$Q$6="Decadal",$Q$6="Quincenal"),O84+VLOOKUP($Q$6,AMORT!$A$2:$D$11,4,0),IF(DAY($O$13)=DAY(EOMONTH($O$13,0)),EOMONTH(O84,VLOOKUP($Q$6,AMORT!$A$2:$C$11,3,0)),EDATE($O$13,VLOOKUP($Q$6,AMORT!$A$2:$C$11,3,0)*N85))))</f>
        <v>#N/A</v>
      </c>
      <c r="P85" s="55" t="e">
        <f>IF(N85="",IF(N84="","",SUM(P$13:P84)),T85+U85)</f>
        <v>#N/A</v>
      </c>
      <c r="Q85" s="44"/>
      <c r="R85" s="55" t="e">
        <f>IF(N85="",IF(N84="","",SUM($R$13:R84)),ROUND(((V84*$Q$8)/30)*VLOOKUP($Q$6,AMORT!$A$2:$D$11,4,0),0))</f>
        <v>#N/A</v>
      </c>
      <c r="S85" s="55" t="e">
        <f>IF(N85="",IF(N84="","",SUM($S$13:S84)),IF(N85&lt;=MAX($V$6:$V$7),0,P85+R85))</f>
        <v>#N/A</v>
      </c>
      <c r="T85" s="55" t="e">
        <f>IF(N85="",IF(N84="","",SUM($T$13:T84)),IF(N85=$R$5,V84,IF($V$8="Cuota fija",IF(N85&lt;=MAX($V$6:$V$7),0,$Q$7+Q85-U85),IF($V$8="Capital Constante",IF(N85&lt;=MAX($V$6:$V$7),0,$Q$3/(($P$5/VLOOKUP($Q$6,AMORT!$A$2:$C$11,3,0))-MAX($V$6:$V$7))   ),P85-U85-R85)       )))</f>
        <v>#N/A</v>
      </c>
      <c r="U85" s="55" t="e">
        <f>IF(N85="",IF(N84="","",SUM($U$13:U84)),ROUND($R$4*V84,0))</f>
        <v>#N/A</v>
      </c>
      <c r="V85" s="55" t="e">
        <f t="shared" si="11"/>
        <v>#N/A</v>
      </c>
      <c r="W85" s="15"/>
      <c r="X85" s="55" t="e">
        <f>IF(AND(N85&gt;0,N85&lt;&gt;"",Q85&gt;0), ROUND( ((Q85/((1+($Q$4/VLOOKUP($Q$6,AMORT!$A$2:$B$11,2,0)))^N85))),0),0)</f>
        <v>#N/A</v>
      </c>
      <c r="AA85" s="61" t="e">
        <f t="shared" si="14"/>
        <v>#N/A</v>
      </c>
      <c r="AB85" s="62" t="e">
        <f>IF(AA85="","",IF(OR($AD$6="Diaria",$AD$6="Semanal",$AD$6="Decadal",$AD$6="Quincenal"),AB84+VLOOKUP($AD$6,AMORT!$A$2:$D$11,4,0),IF(DAY($B$13)=DAY(EOMONTH($B$13,0)),EOMONTH(AB84,VLOOKUP($AD$6,AMORT!$A$2:$C$11,3,0)),EDATE($B$13,VLOOKUP($AD$6,AMORT!$A$2:$C$11,3,0)*AA85))))</f>
        <v>#N/A</v>
      </c>
      <c r="AC85" s="55" t="e">
        <f>IF(AA85="",IF(AA84="","",SUM(AC$13:AC84)),AG85+AH85)</f>
        <v>#N/A</v>
      </c>
      <c r="AD85" s="44"/>
      <c r="AE85" s="55" t="e">
        <f>IF(AA85="",IF(AA84="","",SUM($AE$13:AE84)),ROUND(((AI84*$AD$8)/30)*VLOOKUP($AD$6,AMORT!$A$2:$D$11,4,0),0))</f>
        <v>#N/A</v>
      </c>
      <c r="AF85" s="55" t="e">
        <f>IF(AA85="",IF(AA84="","",SUM($AF$13:AF84)),IF(AA85&lt;=MAX($AI$6:$AI$7),0,AC85+AE85))</f>
        <v>#N/A</v>
      </c>
      <c r="AG85" s="55" t="e">
        <f>IF(AA85="",IF(AA84="","",SUM($AG$13:AG84)),IF(AA85=$AE$5,AI84,IF($AI$8="Cuota fija",IF(AA85&lt;=MAX($AI$6:$AI$7),0,$AD$7+AD85-AH85),IF($AI$8="Capital Constante",IF(AA85&lt;=MAX($AI$6:$AI$7),0,$AD$3/(($AC$5/VLOOKUP($AD$6,AMORT!$A$2:$C$11,3,0))-MAX($AI$6:$AI$7))   ),AC85-AH85-AE85)       )))</f>
        <v>#N/A</v>
      </c>
      <c r="AH85" s="55" t="e">
        <f>IF(AA85="",IF(AA84="","",SUM($AH$13:AH84)),ROUND($AE$4*AI84,0))</f>
        <v>#N/A</v>
      </c>
      <c r="AI85" s="55" t="e">
        <f t="shared" si="12"/>
        <v>#N/A</v>
      </c>
      <c r="AJ85" s="15"/>
      <c r="AK85" s="55" t="e">
        <f>IF(AND(AA85&gt;0,AA85&lt;&gt;"",AD85&gt;0), ROUND( ((AD85/((1+($AD$4/VLOOKUP($AD$6,AMORT!$A$2:$B$11,2,0)))^AA85))),0),0)</f>
        <v>#N/A</v>
      </c>
    </row>
    <row r="86" spans="1:37" x14ac:dyDescent="0.2">
      <c r="A86" s="61" t="e">
        <f t="shared" si="9"/>
        <v>#N/A</v>
      </c>
      <c r="B86" s="62" t="e">
        <f>IF(A86="","",IF(OR($D$6="Diaria",$D$6="Semanal",$D$6="Decadal",$D$6="Quincenal"),B85+VLOOKUP($D$6,AMORT!$A$2:$D$11,4,0),IF(DAY($B$13)=DAY(EOMONTH($B$13,0)),EOMONTH(B85,VLOOKUP($D$6,AMORT!$A$2:$C$11,3,0)),EDATE($B$13,VLOOKUP($D$6,AMORT!$A$2:$C$11,3,0)*A86))))</f>
        <v>#N/A</v>
      </c>
      <c r="C86" s="55" t="e">
        <f>IF(A86="",IF(A85="","",SUM(C$13:C85)),G86+H86)</f>
        <v>#N/A</v>
      </c>
      <c r="D86" s="45"/>
      <c r="E86" s="55" t="e">
        <f>IF(A86="",IF(A85="","",SUM($E$13:E85)),ROUND(((I85*$D$8)/30)*VLOOKUP($D$6,AMORT!$A$2:$D$11,4,0),0))</f>
        <v>#N/A</v>
      </c>
      <c r="F86" s="55" t="e">
        <f>IF(A86="",IF(A85="","",SUM($F$13:F85)),IF(A86&lt;=MAX($I$6:$I$7),0,C86+E86))</f>
        <v>#N/A</v>
      </c>
      <c r="G86" s="55" t="e">
        <f>IF(A86="",IF(A85="","",SUM($G$13:G85)),IF(A86=$E$5,I85,IF($I$8="Cuota fija",IF(A86&lt;=MAX($I$6:$I$7),0,$D$7+D86-H86),IF($I$8="Capital Constante",IF(A86&lt;=MAX($I$6:$I$7),0,$D$3/(($C$5/VLOOKUP($D$6,AMORT!$A$2:$C$11,3,0))-MAX($I$6:$I$7))   ),C86-H86-E86)       )))</f>
        <v>#N/A</v>
      </c>
      <c r="H86" s="55" t="e">
        <f>IF(A86="",IF(A85="","",SUM($H$13:H85)),ROUND($E$4*I85,0))</f>
        <v>#N/A</v>
      </c>
      <c r="I86" s="55" t="e">
        <f t="shared" si="10"/>
        <v>#N/A</v>
      </c>
      <c r="J86" s="15"/>
      <c r="K86" s="55" t="e">
        <f>IF(AND(A86&gt;0,A86&lt;&gt;"",D86&gt;0), ROUND( ((D86/((1+($D$4/VLOOKUP($D$6,AMORT!$A$2:$B$11,2,0)))^A86))),0),0)</f>
        <v>#N/A</v>
      </c>
      <c r="N86" s="61" t="e">
        <f t="shared" si="13"/>
        <v>#N/A</v>
      </c>
      <c r="O86" s="62" t="e">
        <f>IF(N86="","",IF(OR($Q$6="Diaria",$Q$6="Semanal",$Q$6="Decadal",$Q$6="Quincenal"),O85+VLOOKUP($Q$6,AMORT!$A$2:$D$11,4,0),IF(DAY($O$13)=DAY(EOMONTH($O$13,0)),EOMONTH(O85,VLOOKUP($Q$6,AMORT!$A$2:$C$11,3,0)),EDATE($O$13,VLOOKUP($Q$6,AMORT!$A$2:$C$11,3,0)*N86))))</f>
        <v>#N/A</v>
      </c>
      <c r="P86" s="55" t="e">
        <f>IF(N86="",IF(N85="","",SUM(P$13:P85)),T86+U86)</f>
        <v>#N/A</v>
      </c>
      <c r="Q86" s="44"/>
      <c r="R86" s="55" t="e">
        <f>IF(N86="",IF(N85="","",SUM($R$13:R85)),ROUND(((V85*$Q$8)/30)*VLOOKUP($Q$6,AMORT!$A$2:$D$11,4,0),0))</f>
        <v>#N/A</v>
      </c>
      <c r="S86" s="55" t="e">
        <f>IF(N86="",IF(N85="","",SUM($S$13:S85)),IF(N86&lt;=MAX($V$6:$V$7),0,P86+R86))</f>
        <v>#N/A</v>
      </c>
      <c r="T86" s="55" t="e">
        <f>IF(N86="",IF(N85="","",SUM($T$13:T85)),IF(N86=$R$5,V85,IF($V$8="Cuota fija",IF(N86&lt;=MAX($V$6:$V$7),0,$Q$7+Q86-U86),IF($V$8="Capital Constante",IF(N86&lt;=MAX($V$6:$V$7),0,$Q$3/(($P$5/VLOOKUP($Q$6,AMORT!$A$2:$C$11,3,0))-MAX($V$6:$V$7))   ),P86-U86-R86)       )))</f>
        <v>#N/A</v>
      </c>
      <c r="U86" s="55" t="e">
        <f>IF(N86="",IF(N85="","",SUM($U$13:U85)),ROUND($R$4*V85,0))</f>
        <v>#N/A</v>
      </c>
      <c r="V86" s="55" t="e">
        <f t="shared" si="11"/>
        <v>#N/A</v>
      </c>
      <c r="W86" s="15"/>
      <c r="X86" s="55" t="e">
        <f>IF(AND(N86&gt;0,N86&lt;&gt;"",Q86&gt;0), ROUND( ((Q86/((1+($Q$4/VLOOKUP($Q$6,AMORT!$A$2:$B$11,2,0)))^N86))),0),0)</f>
        <v>#N/A</v>
      </c>
      <c r="AA86" s="61" t="e">
        <f t="shared" si="14"/>
        <v>#N/A</v>
      </c>
      <c r="AB86" s="62" t="e">
        <f>IF(AA86="","",IF(OR($AD$6="Diaria",$AD$6="Semanal",$AD$6="Decadal",$AD$6="Quincenal"),AB85+VLOOKUP($AD$6,AMORT!$A$2:$D$11,4,0),IF(DAY($B$13)=DAY(EOMONTH($B$13,0)),EOMONTH(AB85,VLOOKUP($AD$6,AMORT!$A$2:$C$11,3,0)),EDATE($B$13,VLOOKUP($AD$6,AMORT!$A$2:$C$11,3,0)*AA86))))</f>
        <v>#N/A</v>
      </c>
      <c r="AC86" s="55" t="e">
        <f>IF(AA86="",IF(AA85="","",SUM(AC$13:AC85)),AG86+AH86)</f>
        <v>#N/A</v>
      </c>
      <c r="AD86" s="44"/>
      <c r="AE86" s="55" t="e">
        <f>IF(AA86="",IF(AA85="","",SUM($AE$13:AE85)),ROUND(((AI85*$AD$8)/30)*VLOOKUP($AD$6,AMORT!$A$2:$D$11,4,0),0))</f>
        <v>#N/A</v>
      </c>
      <c r="AF86" s="55" t="e">
        <f>IF(AA86="",IF(AA85="","",SUM($AF$13:AF85)),IF(AA86&lt;=MAX($AI$6:$AI$7),0,AC86+AE86))</f>
        <v>#N/A</v>
      </c>
      <c r="AG86" s="55" t="e">
        <f>IF(AA86="",IF(AA85="","",SUM($AG$13:AG85)),IF(AA86=$AE$5,AI85,IF($AI$8="Cuota fija",IF(AA86&lt;=MAX($AI$6:$AI$7),0,$AD$7+AD86-AH86),IF($AI$8="Capital Constante",IF(AA86&lt;=MAX($AI$6:$AI$7),0,$AD$3/(($AC$5/VLOOKUP($AD$6,AMORT!$A$2:$C$11,3,0))-MAX($AI$6:$AI$7))   ),AC86-AH86-AE86)       )))</f>
        <v>#N/A</v>
      </c>
      <c r="AH86" s="55" t="e">
        <f>IF(AA86="",IF(AA85="","",SUM($AH$13:AH85)),ROUND($AE$4*AI85,0))</f>
        <v>#N/A</v>
      </c>
      <c r="AI86" s="55" t="e">
        <f t="shared" si="12"/>
        <v>#N/A</v>
      </c>
      <c r="AJ86" s="15"/>
      <c r="AK86" s="55" t="e">
        <f>IF(AND(AA86&gt;0,AA86&lt;&gt;"",AD86&gt;0), ROUND( ((AD86/((1+($AD$4/VLOOKUP($AD$6,AMORT!$A$2:$B$11,2,0)))^AA86))),0),0)</f>
        <v>#N/A</v>
      </c>
    </row>
    <row r="87" spans="1:37" x14ac:dyDescent="0.2">
      <c r="A87" s="61" t="e">
        <f t="shared" si="9"/>
        <v>#N/A</v>
      </c>
      <c r="B87" s="62" t="e">
        <f>IF(A87="","",IF(OR($D$6="Diaria",$D$6="Semanal",$D$6="Decadal",$D$6="Quincenal"),B86+VLOOKUP($D$6,AMORT!$A$2:$D$11,4,0),IF(DAY($B$13)=DAY(EOMONTH($B$13,0)),EOMONTH(B86,VLOOKUP($D$6,AMORT!$A$2:$C$11,3,0)),EDATE($B$13,VLOOKUP($D$6,AMORT!$A$2:$C$11,3,0)*A87))))</f>
        <v>#N/A</v>
      </c>
      <c r="C87" s="55" t="e">
        <f>IF(A87="",IF(A86="","",SUM(C$13:C86)),G87+H87)</f>
        <v>#N/A</v>
      </c>
      <c r="D87" s="44"/>
      <c r="E87" s="55" t="e">
        <f>IF(A87="",IF(A86="","",SUM($E$13:E86)),ROUND(((I86*$D$8)/30)*VLOOKUP($D$6,AMORT!$A$2:$D$11,4,0),0))</f>
        <v>#N/A</v>
      </c>
      <c r="F87" s="55" t="e">
        <f>IF(A87="",IF(A86="","",SUM($F$13:F86)),IF(A87&lt;=MAX($I$6:$I$7),0,C87+E87))</f>
        <v>#N/A</v>
      </c>
      <c r="G87" s="55" t="e">
        <f>IF(A87="",IF(A86="","",SUM($G$13:G86)),IF(A87=$E$5,I86,IF($I$8="Cuota fija",IF(A87&lt;=MAX($I$6:$I$7),0,$D$7+D87-H87),IF($I$8="Capital Constante",IF(A87&lt;=MAX($I$6:$I$7),0,$D$3/(($C$5/VLOOKUP($D$6,AMORT!$A$2:$C$11,3,0))-MAX($I$6:$I$7))   ),C87-H87-E87)       )))</f>
        <v>#N/A</v>
      </c>
      <c r="H87" s="55" t="e">
        <f>IF(A87="",IF(A86="","",SUM($H$13:H86)),ROUND($E$4*I86,0))</f>
        <v>#N/A</v>
      </c>
      <c r="I87" s="55" t="e">
        <f t="shared" si="10"/>
        <v>#N/A</v>
      </c>
      <c r="J87" s="15"/>
      <c r="K87" s="55" t="e">
        <f>IF(AND(A87&gt;0,A87&lt;&gt;"",D87&gt;0), ROUND( ((D87/((1+($D$4/VLOOKUP($D$6,AMORT!$A$2:$B$11,2,0)))^A87))),0),0)</f>
        <v>#N/A</v>
      </c>
      <c r="N87" s="61" t="e">
        <f t="shared" si="13"/>
        <v>#N/A</v>
      </c>
      <c r="O87" s="62" t="e">
        <f>IF(N87="","",IF(OR($Q$6="Diaria",$Q$6="Semanal",$Q$6="Decadal",$Q$6="Quincenal"),O86+VLOOKUP($Q$6,AMORT!$A$2:$D$11,4,0),IF(DAY($O$13)=DAY(EOMONTH($O$13,0)),EOMONTH(O86,VLOOKUP($Q$6,AMORT!$A$2:$C$11,3,0)),EDATE($O$13,VLOOKUP($Q$6,AMORT!$A$2:$C$11,3,0)*N87))))</f>
        <v>#N/A</v>
      </c>
      <c r="P87" s="55" t="e">
        <f>IF(N87="",IF(N86="","",SUM(P$13:P86)),T87+U87)</f>
        <v>#N/A</v>
      </c>
      <c r="Q87" s="44"/>
      <c r="R87" s="55" t="e">
        <f>IF(N87="",IF(N86="","",SUM($R$13:R86)),ROUND(((V86*$Q$8)/30)*VLOOKUP($Q$6,AMORT!$A$2:$D$11,4,0),0))</f>
        <v>#N/A</v>
      </c>
      <c r="S87" s="55" t="e">
        <f>IF(N87="",IF(N86="","",SUM($S$13:S86)),IF(N87&lt;=MAX($V$6:$V$7),0,P87+R87))</f>
        <v>#N/A</v>
      </c>
      <c r="T87" s="55" t="e">
        <f>IF(N87="",IF(N86="","",SUM($T$13:T86)),IF(N87=$R$5,V86,IF($V$8="Cuota fija",IF(N87&lt;=MAX($V$6:$V$7),0,$Q$7+Q87-U87),IF($V$8="Capital Constante",IF(N87&lt;=MAX($V$6:$V$7),0,$Q$3/(($P$5/VLOOKUP($Q$6,AMORT!$A$2:$C$11,3,0))-MAX($V$6:$V$7))   ),P87-U87-R87)       )))</f>
        <v>#N/A</v>
      </c>
      <c r="U87" s="55" t="e">
        <f>IF(N87="",IF(N86="","",SUM($U$13:U86)),ROUND($R$4*V86,0))</f>
        <v>#N/A</v>
      </c>
      <c r="V87" s="55" t="e">
        <f t="shared" si="11"/>
        <v>#N/A</v>
      </c>
      <c r="W87" s="15"/>
      <c r="X87" s="55" t="e">
        <f>IF(AND(N87&gt;0,N87&lt;&gt;"",Q87&gt;0), ROUND( ((Q87/((1+($Q$4/VLOOKUP($Q$6,AMORT!$A$2:$B$11,2,0)))^N87))),0),0)</f>
        <v>#N/A</v>
      </c>
      <c r="AA87" s="61" t="e">
        <f t="shared" si="14"/>
        <v>#N/A</v>
      </c>
      <c r="AB87" s="62" t="e">
        <f>IF(AA87="","",IF(OR($AD$6="Diaria",$AD$6="Semanal",$AD$6="Decadal",$AD$6="Quincenal"),AB86+VLOOKUP($AD$6,AMORT!$A$2:$D$11,4,0),IF(DAY($B$13)=DAY(EOMONTH($B$13,0)),EOMONTH(AB86,VLOOKUP($AD$6,AMORT!$A$2:$C$11,3,0)),EDATE($B$13,VLOOKUP($AD$6,AMORT!$A$2:$C$11,3,0)*AA87))))</f>
        <v>#N/A</v>
      </c>
      <c r="AC87" s="55" t="e">
        <f>IF(AA87="",IF(AA86="","",SUM(AC$13:AC86)),AG87+AH87)</f>
        <v>#N/A</v>
      </c>
      <c r="AD87" s="44"/>
      <c r="AE87" s="55" t="e">
        <f>IF(AA87="",IF(AA86="","",SUM($AE$13:AE86)),ROUND(((AI86*$AD$8)/30)*VLOOKUP($AD$6,AMORT!$A$2:$D$11,4,0),0))</f>
        <v>#N/A</v>
      </c>
      <c r="AF87" s="55" t="e">
        <f>IF(AA87="",IF(AA86="","",SUM($AF$13:AF86)),IF(AA87&lt;=MAX($AI$6:$AI$7),0,AC87+AE87))</f>
        <v>#N/A</v>
      </c>
      <c r="AG87" s="55" t="e">
        <f>IF(AA87="",IF(AA86="","",SUM($AG$13:AG86)),IF(AA87=$AE$5,AI86,IF($AI$8="Cuota fija",IF(AA87&lt;=MAX($AI$6:$AI$7),0,$AD$7+AD87-AH87),IF($AI$8="Capital Constante",IF(AA87&lt;=MAX($AI$6:$AI$7),0,$AD$3/(($AC$5/VLOOKUP($AD$6,AMORT!$A$2:$C$11,3,0))-MAX($AI$6:$AI$7))   ),AC87-AH87-AE87)       )))</f>
        <v>#N/A</v>
      </c>
      <c r="AH87" s="55" t="e">
        <f>IF(AA87="",IF(AA86="","",SUM($AH$13:AH86)),ROUND($AE$4*AI86,0))</f>
        <v>#N/A</v>
      </c>
      <c r="AI87" s="55" t="e">
        <f t="shared" si="12"/>
        <v>#N/A</v>
      </c>
      <c r="AJ87" s="15"/>
      <c r="AK87" s="55" t="e">
        <f>IF(AND(AA87&gt;0,AA87&lt;&gt;"",AD87&gt;0), ROUND( ((AD87/((1+($AD$4/VLOOKUP($AD$6,AMORT!$A$2:$B$11,2,0)))^AA87))),0),0)</f>
        <v>#N/A</v>
      </c>
    </row>
    <row r="88" spans="1:37" x14ac:dyDescent="0.2">
      <c r="A88" s="61" t="e">
        <f t="shared" si="9"/>
        <v>#N/A</v>
      </c>
      <c r="B88" s="62" t="e">
        <f>IF(A88="","",IF(OR($D$6="Diaria",$D$6="Semanal",$D$6="Decadal",$D$6="Quincenal"),B87+VLOOKUP($D$6,AMORT!$A$2:$D$11,4,0),IF(DAY($B$13)=DAY(EOMONTH($B$13,0)),EOMONTH(B87,VLOOKUP($D$6,AMORT!$A$2:$C$11,3,0)),EDATE($B$13,VLOOKUP($D$6,AMORT!$A$2:$C$11,3,0)*A88))))</f>
        <v>#N/A</v>
      </c>
      <c r="C88" s="55" t="e">
        <f>IF(A88="",IF(A87="","",SUM(C$13:C87)),G88+H88)</f>
        <v>#N/A</v>
      </c>
      <c r="D88" s="44"/>
      <c r="E88" s="55" t="e">
        <f>IF(A88="",IF(A87="","",SUM($E$13:E87)),ROUND(((I87*$D$8)/30)*VLOOKUP($D$6,AMORT!$A$2:$D$11,4,0),0))</f>
        <v>#N/A</v>
      </c>
      <c r="F88" s="55" t="e">
        <f>IF(A88="",IF(A87="","",SUM($F$13:F87)),IF(A88&lt;=MAX($I$6:$I$7),0,C88+E88))</f>
        <v>#N/A</v>
      </c>
      <c r="G88" s="55" t="e">
        <f>IF(A88="",IF(A87="","",SUM($G$13:G87)),IF(A88=$E$5,I87,IF($I$8="Cuota fija",IF(A88&lt;=MAX($I$6:$I$7),0,$D$7+D88-H88),IF($I$8="Capital Constante",IF(A88&lt;=MAX($I$6:$I$7),0,$D$3/(($C$5/VLOOKUP($D$6,AMORT!$A$2:$C$11,3,0))-MAX($I$6:$I$7))   ),C88-H88-E88)       )))</f>
        <v>#N/A</v>
      </c>
      <c r="H88" s="55" t="e">
        <f>IF(A88="",IF(A87="","",SUM($H$13:H87)),ROUND($E$4*I87,0))</f>
        <v>#N/A</v>
      </c>
      <c r="I88" s="55" t="e">
        <f t="shared" si="10"/>
        <v>#N/A</v>
      </c>
      <c r="J88" s="15"/>
      <c r="K88" s="55" t="e">
        <f>IF(AND(A88&gt;0,A88&lt;&gt;"",D88&gt;0), ROUND( ((D88/((1+($D$4/VLOOKUP($D$6,AMORT!$A$2:$B$11,2,0)))^A88))),0),0)</f>
        <v>#N/A</v>
      </c>
      <c r="N88" s="61" t="e">
        <f t="shared" si="13"/>
        <v>#N/A</v>
      </c>
      <c r="O88" s="62" t="e">
        <f>IF(N88="","",IF(OR($Q$6="Diaria",$Q$6="Semanal",$Q$6="Decadal",$Q$6="Quincenal"),O87+VLOOKUP($Q$6,AMORT!$A$2:$D$11,4,0),IF(DAY($O$13)=DAY(EOMONTH($O$13,0)),EOMONTH(O87,VLOOKUP($Q$6,AMORT!$A$2:$C$11,3,0)),EDATE($O$13,VLOOKUP($Q$6,AMORT!$A$2:$C$11,3,0)*N88))))</f>
        <v>#N/A</v>
      </c>
      <c r="P88" s="55" t="e">
        <f>IF(N88="",IF(N87="","",SUM(P$13:P87)),T88+U88)</f>
        <v>#N/A</v>
      </c>
      <c r="Q88" s="44"/>
      <c r="R88" s="55" t="e">
        <f>IF(N88="",IF(N87="","",SUM($R$13:R87)),ROUND(((V87*$Q$8)/30)*VLOOKUP($Q$6,AMORT!$A$2:$D$11,4,0),0))</f>
        <v>#N/A</v>
      </c>
      <c r="S88" s="55" t="e">
        <f>IF(N88="",IF(N87="","",SUM($S$13:S87)),IF(N88&lt;=MAX($V$6:$V$7),0,P88+R88))</f>
        <v>#N/A</v>
      </c>
      <c r="T88" s="55" t="e">
        <f>IF(N88="",IF(N87="","",SUM($T$13:T87)),IF(N88=$R$5,V87,IF($V$8="Cuota fija",IF(N88&lt;=MAX($V$6:$V$7),0,$Q$7+Q88-U88),IF($V$8="Capital Constante",IF(N88&lt;=MAX($V$6:$V$7),0,$Q$3/(($P$5/VLOOKUP($Q$6,AMORT!$A$2:$C$11,3,0))-MAX($V$6:$V$7))   ),P88-U88-R88)       )))</f>
        <v>#N/A</v>
      </c>
      <c r="U88" s="55" t="e">
        <f>IF(N88="",IF(N87="","",SUM($U$13:U87)),ROUND($R$4*V87,0))</f>
        <v>#N/A</v>
      </c>
      <c r="V88" s="55" t="e">
        <f t="shared" si="11"/>
        <v>#N/A</v>
      </c>
      <c r="W88" s="15"/>
      <c r="X88" s="55" t="e">
        <f>IF(AND(N88&gt;0,N88&lt;&gt;"",Q88&gt;0), ROUND( ((Q88/((1+($Q$4/VLOOKUP($Q$6,AMORT!$A$2:$B$11,2,0)))^N88))),0),0)</f>
        <v>#N/A</v>
      </c>
      <c r="AA88" s="61" t="e">
        <f t="shared" si="14"/>
        <v>#N/A</v>
      </c>
      <c r="AB88" s="62" t="e">
        <f>IF(AA88="","",IF(OR($AD$6="Diaria",$AD$6="Semanal",$AD$6="Decadal",$AD$6="Quincenal"),AB87+VLOOKUP($AD$6,AMORT!$A$2:$D$11,4,0),IF(DAY($B$13)=DAY(EOMONTH($B$13,0)),EOMONTH(AB87,VLOOKUP($AD$6,AMORT!$A$2:$C$11,3,0)),EDATE($B$13,VLOOKUP($AD$6,AMORT!$A$2:$C$11,3,0)*AA88))))</f>
        <v>#N/A</v>
      </c>
      <c r="AC88" s="55" t="e">
        <f>IF(AA88="",IF(AA87="","",SUM(AC$13:AC87)),AG88+AH88)</f>
        <v>#N/A</v>
      </c>
      <c r="AD88" s="44"/>
      <c r="AE88" s="55" t="e">
        <f>IF(AA88="",IF(AA87="","",SUM($AE$13:AE87)),ROUND(((AI87*$AD$8)/30)*VLOOKUP($AD$6,AMORT!$A$2:$D$11,4,0),0))</f>
        <v>#N/A</v>
      </c>
      <c r="AF88" s="55" t="e">
        <f>IF(AA88="",IF(AA87="","",SUM($AF$13:AF87)),IF(AA88&lt;=MAX($AI$6:$AI$7),0,AC88+AE88))</f>
        <v>#N/A</v>
      </c>
      <c r="AG88" s="55" t="e">
        <f>IF(AA88="",IF(AA87="","",SUM($AG$13:AG87)),IF(AA88=$AE$5,AI87,IF($AI$8="Cuota fija",IF(AA88&lt;=MAX($AI$6:$AI$7),0,$AD$7+AD88-AH88),IF($AI$8="Capital Constante",IF(AA88&lt;=MAX($AI$6:$AI$7),0,$AD$3/(($AC$5/VLOOKUP($AD$6,AMORT!$A$2:$C$11,3,0))-MAX($AI$6:$AI$7))   ),AC88-AH88-AE88)       )))</f>
        <v>#N/A</v>
      </c>
      <c r="AH88" s="55" t="e">
        <f>IF(AA88="",IF(AA87="","",SUM($AH$13:AH87)),ROUND($AE$4*AI87,0))</f>
        <v>#N/A</v>
      </c>
      <c r="AI88" s="55" t="e">
        <f t="shared" si="12"/>
        <v>#N/A</v>
      </c>
      <c r="AJ88" s="15"/>
      <c r="AK88" s="55" t="e">
        <f>IF(AND(AA88&gt;0,AA88&lt;&gt;"",AD88&gt;0), ROUND( ((AD88/((1+($AD$4/VLOOKUP($AD$6,AMORT!$A$2:$B$11,2,0)))^AA88))),0),0)</f>
        <v>#N/A</v>
      </c>
    </row>
    <row r="89" spans="1:37" x14ac:dyDescent="0.2">
      <c r="A89" s="61" t="e">
        <f t="shared" si="9"/>
        <v>#N/A</v>
      </c>
      <c r="B89" s="62" t="e">
        <f>IF(A89="","",IF(OR($D$6="Diaria",$D$6="Semanal",$D$6="Decadal",$D$6="Quincenal"),B88+VLOOKUP($D$6,AMORT!$A$2:$D$11,4,0),IF(DAY($B$13)=DAY(EOMONTH($B$13,0)),EOMONTH(B88,VLOOKUP($D$6,AMORT!$A$2:$C$11,3,0)),EDATE($B$13,VLOOKUP($D$6,AMORT!$A$2:$C$11,3,0)*A89))))</f>
        <v>#N/A</v>
      </c>
      <c r="C89" s="55" t="e">
        <f>IF(A89="",IF(A88="","",SUM(C$13:C88)),G89+H89)</f>
        <v>#N/A</v>
      </c>
      <c r="D89" s="44"/>
      <c r="E89" s="55" t="e">
        <f>IF(A89="",IF(A88="","",SUM($E$13:E88)),ROUND(((I88*$D$8)/30)*VLOOKUP($D$6,AMORT!$A$2:$D$11,4,0),0))</f>
        <v>#N/A</v>
      </c>
      <c r="F89" s="55" t="e">
        <f>IF(A89="",IF(A88="","",SUM($F$13:F88)),IF(A89&lt;=MAX($I$6:$I$7),0,C89+E89))</f>
        <v>#N/A</v>
      </c>
      <c r="G89" s="55" t="e">
        <f>IF(A89="",IF(A88="","",SUM($G$13:G88)),IF(A89=$E$5,I88,IF($I$8="Cuota fija",IF(A89&lt;=MAX($I$6:$I$7),0,$D$7+D89-H89),IF($I$8="Capital Constante",IF(A89&lt;=MAX($I$6:$I$7),0,$D$3/(($C$5/VLOOKUP($D$6,AMORT!$A$2:$C$11,3,0))-MAX($I$6:$I$7))   ),C89-H89-E89)       )))</f>
        <v>#N/A</v>
      </c>
      <c r="H89" s="55" t="e">
        <f>IF(A89="",IF(A88="","",SUM($H$13:H88)),ROUND($E$4*I88,0))</f>
        <v>#N/A</v>
      </c>
      <c r="I89" s="55" t="e">
        <f t="shared" si="10"/>
        <v>#N/A</v>
      </c>
      <c r="J89" s="15"/>
      <c r="K89" s="55" t="e">
        <f>IF(AND(A89&gt;0,A89&lt;&gt;"",D89&gt;0), ROUND( ((D89/((1+($D$4/VLOOKUP($D$6,AMORT!$A$2:$B$11,2,0)))^A89))),0),0)</f>
        <v>#N/A</v>
      </c>
      <c r="N89" s="61" t="e">
        <f t="shared" si="13"/>
        <v>#N/A</v>
      </c>
      <c r="O89" s="62" t="e">
        <f>IF(N89="","",IF(OR($Q$6="Diaria",$Q$6="Semanal",$Q$6="Decadal",$Q$6="Quincenal"),O88+VLOOKUP($Q$6,AMORT!$A$2:$D$11,4,0),IF(DAY($O$13)=DAY(EOMONTH($O$13,0)),EOMONTH(O88,VLOOKUP($Q$6,AMORT!$A$2:$C$11,3,0)),EDATE($O$13,VLOOKUP($Q$6,AMORT!$A$2:$C$11,3,0)*N89))))</f>
        <v>#N/A</v>
      </c>
      <c r="P89" s="55" t="e">
        <f>IF(N89="",IF(N88="","",SUM(P$13:P88)),T89+U89)</f>
        <v>#N/A</v>
      </c>
      <c r="Q89" s="44"/>
      <c r="R89" s="55" t="e">
        <f>IF(N89="",IF(N88="","",SUM($R$13:R88)),ROUND(((V88*$Q$8)/30)*VLOOKUP($Q$6,AMORT!$A$2:$D$11,4,0),0))</f>
        <v>#N/A</v>
      </c>
      <c r="S89" s="55" t="e">
        <f>IF(N89="",IF(N88="","",SUM($S$13:S88)),IF(N89&lt;=MAX($V$6:$V$7),0,P89+R89))</f>
        <v>#N/A</v>
      </c>
      <c r="T89" s="55" t="e">
        <f>IF(N89="",IF(N88="","",SUM($T$13:T88)),IF(N89=$R$5,V88,IF($V$8="Cuota fija",IF(N89&lt;=MAX($V$6:$V$7),0,$Q$7+Q89-U89),IF($V$8="Capital Constante",IF(N89&lt;=MAX($V$6:$V$7),0,$Q$3/(($P$5/VLOOKUP($Q$6,AMORT!$A$2:$C$11,3,0))-MAX($V$6:$V$7))   ),P89-U89-R89)       )))</f>
        <v>#N/A</v>
      </c>
      <c r="U89" s="55" t="e">
        <f>IF(N89="",IF(N88="","",SUM($U$13:U88)),ROUND($R$4*V88,0))</f>
        <v>#N/A</v>
      </c>
      <c r="V89" s="55" t="e">
        <f t="shared" si="11"/>
        <v>#N/A</v>
      </c>
      <c r="W89" s="15"/>
      <c r="X89" s="55" t="e">
        <f>IF(AND(N89&gt;0,N89&lt;&gt;"",Q89&gt;0), ROUND( ((Q89/((1+($Q$4/VLOOKUP($Q$6,AMORT!$A$2:$B$11,2,0)))^N89))),0),0)</f>
        <v>#N/A</v>
      </c>
      <c r="AA89" s="61" t="e">
        <f t="shared" si="14"/>
        <v>#N/A</v>
      </c>
      <c r="AB89" s="62" t="e">
        <f>IF(AA89="","",IF(OR($AD$6="Diaria",$AD$6="Semanal",$AD$6="Decadal",$AD$6="Quincenal"),AB88+VLOOKUP($AD$6,AMORT!$A$2:$D$11,4,0),IF(DAY($B$13)=DAY(EOMONTH($B$13,0)),EOMONTH(AB88,VLOOKUP($AD$6,AMORT!$A$2:$C$11,3,0)),EDATE($B$13,VLOOKUP($AD$6,AMORT!$A$2:$C$11,3,0)*AA89))))</f>
        <v>#N/A</v>
      </c>
      <c r="AC89" s="55" t="e">
        <f>IF(AA89="",IF(AA88="","",SUM(AC$13:AC88)),AG89+AH89)</f>
        <v>#N/A</v>
      </c>
      <c r="AD89" s="44"/>
      <c r="AE89" s="55" t="e">
        <f>IF(AA89="",IF(AA88="","",SUM($AE$13:AE88)),ROUND(((AI88*$AD$8)/30)*VLOOKUP($AD$6,AMORT!$A$2:$D$11,4,0),0))</f>
        <v>#N/A</v>
      </c>
      <c r="AF89" s="55" t="e">
        <f>IF(AA89="",IF(AA88="","",SUM($AF$13:AF88)),IF(AA89&lt;=MAX($AI$6:$AI$7),0,AC89+AE89))</f>
        <v>#N/A</v>
      </c>
      <c r="AG89" s="55" t="e">
        <f>IF(AA89="",IF(AA88="","",SUM($AG$13:AG88)),IF(AA89=$AE$5,AI88,IF($AI$8="Cuota fija",IF(AA89&lt;=MAX($AI$6:$AI$7),0,$AD$7+AD89-AH89),IF($AI$8="Capital Constante",IF(AA89&lt;=MAX($AI$6:$AI$7),0,$AD$3/(($AC$5/VLOOKUP($AD$6,AMORT!$A$2:$C$11,3,0))-MAX($AI$6:$AI$7))   ),AC89-AH89-AE89)       )))</f>
        <v>#N/A</v>
      </c>
      <c r="AH89" s="55" t="e">
        <f>IF(AA89="",IF(AA88="","",SUM($AH$13:AH88)),ROUND($AE$4*AI88,0))</f>
        <v>#N/A</v>
      </c>
      <c r="AI89" s="55" t="e">
        <f t="shared" si="12"/>
        <v>#N/A</v>
      </c>
      <c r="AJ89" s="15"/>
      <c r="AK89" s="55" t="e">
        <f>IF(AND(AA89&gt;0,AA89&lt;&gt;"",AD89&gt;0), ROUND( ((AD89/((1+($AD$4/VLOOKUP($AD$6,AMORT!$A$2:$B$11,2,0)))^AA89))),0),0)</f>
        <v>#N/A</v>
      </c>
    </row>
    <row r="90" spans="1:37" x14ac:dyDescent="0.2">
      <c r="A90" s="61" t="e">
        <f t="shared" si="9"/>
        <v>#N/A</v>
      </c>
      <c r="B90" s="62" t="e">
        <f>IF(A90="","",IF(OR($D$6="Diaria",$D$6="Semanal",$D$6="Decadal",$D$6="Quincenal"),B89+VLOOKUP($D$6,AMORT!$A$2:$D$11,4,0),IF(DAY($B$13)=DAY(EOMONTH($B$13,0)),EOMONTH(B89,VLOOKUP($D$6,AMORT!$A$2:$C$11,3,0)),EDATE($B$13,VLOOKUP($D$6,AMORT!$A$2:$C$11,3,0)*A90))))</f>
        <v>#N/A</v>
      </c>
      <c r="C90" s="55" t="e">
        <f>IF(A90="",IF(A89="","",SUM(C$13:C89)),G90+H90)</f>
        <v>#N/A</v>
      </c>
      <c r="D90" s="44"/>
      <c r="E90" s="55" t="e">
        <f>IF(A90="",IF(A89="","",SUM($E$13:E89)),ROUND(((I89*$D$8)/30)*VLOOKUP($D$6,AMORT!$A$2:$D$11,4,0),0))</f>
        <v>#N/A</v>
      </c>
      <c r="F90" s="55" t="e">
        <f>IF(A90="",IF(A89="","",SUM($F$13:F89)),IF(A90&lt;=MAX($I$6:$I$7),0,C90+E90))</f>
        <v>#N/A</v>
      </c>
      <c r="G90" s="55" t="e">
        <f>IF(A90="",IF(A89="","",SUM($G$13:G89)),IF(A90=$E$5,I89,IF($I$8="Cuota fija",IF(A90&lt;=MAX($I$6:$I$7),0,$D$7+D90-H90),IF($I$8="Capital Constante",IF(A90&lt;=MAX($I$6:$I$7),0,$D$3/(($C$5/VLOOKUP($D$6,AMORT!$A$2:$C$11,3,0))-MAX($I$6:$I$7))   ),C90-H90-E90)       )))</f>
        <v>#N/A</v>
      </c>
      <c r="H90" s="55" t="e">
        <f>IF(A90="",IF(A89="","",SUM($H$13:H89)),ROUND($E$4*I89,0))</f>
        <v>#N/A</v>
      </c>
      <c r="I90" s="55" t="e">
        <f t="shared" si="10"/>
        <v>#N/A</v>
      </c>
      <c r="J90" s="15"/>
      <c r="K90" s="55" t="e">
        <f>IF(AND(A90&gt;0,A90&lt;&gt;"",D90&gt;0), ROUND( ((D90/((1+($D$4/VLOOKUP($D$6,AMORT!$A$2:$B$11,2,0)))^A90))),0),0)</f>
        <v>#N/A</v>
      </c>
      <c r="N90" s="61" t="e">
        <f t="shared" si="13"/>
        <v>#N/A</v>
      </c>
      <c r="O90" s="62" t="e">
        <f>IF(N90="","",IF(OR($Q$6="Diaria",$Q$6="Semanal",$Q$6="Decadal",$Q$6="Quincenal"),O89+VLOOKUP($Q$6,AMORT!$A$2:$D$11,4,0),IF(DAY($O$13)=DAY(EOMONTH($O$13,0)),EOMONTH(O89,VLOOKUP($Q$6,AMORT!$A$2:$C$11,3,0)),EDATE($O$13,VLOOKUP($Q$6,AMORT!$A$2:$C$11,3,0)*N90))))</f>
        <v>#N/A</v>
      </c>
      <c r="P90" s="55" t="e">
        <f>IF(N90="",IF(N89="","",SUM(P$13:P89)),T90+U90)</f>
        <v>#N/A</v>
      </c>
      <c r="Q90" s="44"/>
      <c r="R90" s="55" t="e">
        <f>IF(N90="",IF(N89="","",SUM($R$13:R89)),ROUND(((V89*$Q$8)/30)*VLOOKUP($Q$6,AMORT!$A$2:$D$11,4,0),0))</f>
        <v>#N/A</v>
      </c>
      <c r="S90" s="55" t="e">
        <f>IF(N90="",IF(N89="","",SUM($S$13:S89)),IF(N90&lt;=MAX($V$6:$V$7),0,P90+R90))</f>
        <v>#N/A</v>
      </c>
      <c r="T90" s="55" t="e">
        <f>IF(N90="",IF(N89="","",SUM($T$13:T89)),IF(N90=$R$5,V89,IF($V$8="Cuota fija",IF(N90&lt;=MAX($V$6:$V$7),0,$Q$7+Q90-U90),IF($V$8="Capital Constante",IF(N90&lt;=MAX($V$6:$V$7),0,$Q$3/(($P$5/VLOOKUP($Q$6,AMORT!$A$2:$C$11,3,0))-MAX($V$6:$V$7))   ),P90-U90-R90)       )))</f>
        <v>#N/A</v>
      </c>
      <c r="U90" s="55" t="e">
        <f>IF(N90="",IF(N89="","",SUM($U$13:U89)),ROUND($R$4*V89,0))</f>
        <v>#N/A</v>
      </c>
      <c r="V90" s="55" t="e">
        <f t="shared" si="11"/>
        <v>#N/A</v>
      </c>
      <c r="W90" s="15"/>
      <c r="X90" s="55" t="e">
        <f>IF(AND(N90&gt;0,N90&lt;&gt;"",Q90&gt;0), ROUND( ((Q90/((1+($Q$4/VLOOKUP($Q$6,AMORT!$A$2:$B$11,2,0)))^N90))),0),0)</f>
        <v>#N/A</v>
      </c>
      <c r="AA90" s="61" t="e">
        <f t="shared" si="14"/>
        <v>#N/A</v>
      </c>
      <c r="AB90" s="62" t="e">
        <f>IF(AA90="","",IF(OR($AD$6="Diaria",$AD$6="Semanal",$AD$6="Decadal",$AD$6="Quincenal"),AB89+VLOOKUP($AD$6,AMORT!$A$2:$D$11,4,0),IF(DAY($B$13)=DAY(EOMONTH($B$13,0)),EOMONTH(AB89,VLOOKUP($AD$6,AMORT!$A$2:$C$11,3,0)),EDATE($B$13,VLOOKUP($AD$6,AMORT!$A$2:$C$11,3,0)*AA90))))</f>
        <v>#N/A</v>
      </c>
      <c r="AC90" s="55" t="e">
        <f>IF(AA90="",IF(AA89="","",SUM(AC$13:AC89)),AG90+AH90)</f>
        <v>#N/A</v>
      </c>
      <c r="AD90" s="44"/>
      <c r="AE90" s="55" t="e">
        <f>IF(AA90="",IF(AA89="","",SUM($AE$13:AE89)),ROUND(((AI89*$AD$8)/30)*VLOOKUP($AD$6,AMORT!$A$2:$D$11,4,0),0))</f>
        <v>#N/A</v>
      </c>
      <c r="AF90" s="55" t="e">
        <f>IF(AA90="",IF(AA89="","",SUM($AF$13:AF89)),IF(AA90&lt;=MAX($AI$6:$AI$7),0,AC90+AE90))</f>
        <v>#N/A</v>
      </c>
      <c r="AG90" s="55" t="e">
        <f>IF(AA90="",IF(AA89="","",SUM($AG$13:AG89)),IF(AA90=$AE$5,AI89,IF($AI$8="Cuota fija",IF(AA90&lt;=MAX($AI$6:$AI$7),0,$AD$7+AD90-AH90),IF($AI$8="Capital Constante",IF(AA90&lt;=MAX($AI$6:$AI$7),0,$AD$3/(($AC$5/VLOOKUP($AD$6,AMORT!$A$2:$C$11,3,0))-MAX($AI$6:$AI$7))   ),AC90-AH90-AE90)       )))</f>
        <v>#N/A</v>
      </c>
      <c r="AH90" s="55" t="e">
        <f>IF(AA90="",IF(AA89="","",SUM($AH$13:AH89)),ROUND($AE$4*AI89,0))</f>
        <v>#N/A</v>
      </c>
      <c r="AI90" s="55" t="e">
        <f t="shared" si="12"/>
        <v>#N/A</v>
      </c>
      <c r="AJ90" s="15"/>
      <c r="AK90" s="55" t="e">
        <f>IF(AND(AA90&gt;0,AA90&lt;&gt;"",AD90&gt;0), ROUND( ((AD90/((1+($AD$4/VLOOKUP($AD$6,AMORT!$A$2:$B$11,2,0)))^AA90))),0),0)</f>
        <v>#N/A</v>
      </c>
    </row>
    <row r="91" spans="1:37" x14ac:dyDescent="0.2">
      <c r="A91" s="61" t="e">
        <f t="shared" si="9"/>
        <v>#N/A</v>
      </c>
      <c r="B91" s="62" t="e">
        <f>IF(A91="","",IF(OR($D$6="Diaria",$D$6="Semanal",$D$6="Decadal",$D$6="Quincenal"),B90+VLOOKUP($D$6,AMORT!$A$2:$D$11,4,0),IF(DAY($B$13)=DAY(EOMONTH($B$13,0)),EOMONTH(B90,VLOOKUP($D$6,AMORT!$A$2:$C$11,3,0)),EDATE($B$13,VLOOKUP($D$6,AMORT!$A$2:$C$11,3,0)*A91))))</f>
        <v>#N/A</v>
      </c>
      <c r="C91" s="55" t="e">
        <f>IF(A91="",IF(A90="","",SUM(C$13:C90)),G91+H91)</f>
        <v>#N/A</v>
      </c>
      <c r="D91" s="44"/>
      <c r="E91" s="55" t="e">
        <f>IF(A91="",IF(A90="","",SUM($E$13:E90)),ROUND(((I90*$D$8)/30)*VLOOKUP($D$6,AMORT!$A$2:$D$11,4,0),0))</f>
        <v>#N/A</v>
      </c>
      <c r="F91" s="55" t="e">
        <f>IF(A91="",IF(A90="","",SUM($F$13:F90)),IF(A91&lt;=MAX($I$6:$I$7),0,C91+E91))</f>
        <v>#N/A</v>
      </c>
      <c r="G91" s="55" t="e">
        <f>IF(A91="",IF(A90="","",SUM($G$13:G90)),IF(A91=$E$5,I90,IF($I$8="Cuota fija",IF(A91&lt;=MAX($I$6:$I$7),0,$D$7+D91-H91),IF($I$8="Capital Constante",IF(A91&lt;=MAX($I$6:$I$7),0,$D$3/(($C$5/VLOOKUP($D$6,AMORT!$A$2:$C$11,3,0))-MAX($I$6:$I$7))   ),C91-H91-E91)       )))</f>
        <v>#N/A</v>
      </c>
      <c r="H91" s="55" t="e">
        <f>IF(A91="",IF(A90="","",SUM($H$13:H90)),ROUND($E$4*I90,0))</f>
        <v>#N/A</v>
      </c>
      <c r="I91" s="55" t="e">
        <f t="shared" si="10"/>
        <v>#N/A</v>
      </c>
      <c r="J91" s="15"/>
      <c r="K91" s="55" t="e">
        <f>IF(AND(A91&gt;0,A91&lt;&gt;"",D91&gt;0), ROUND( ((D91/((1+($D$4/VLOOKUP($D$6,AMORT!$A$2:$B$11,2,0)))^A91))),0),0)</f>
        <v>#N/A</v>
      </c>
      <c r="N91" s="61" t="e">
        <f t="shared" si="13"/>
        <v>#N/A</v>
      </c>
      <c r="O91" s="62" t="e">
        <f>IF(N91="","",IF(OR($Q$6="Diaria",$Q$6="Semanal",$Q$6="Decadal",$Q$6="Quincenal"),O90+VLOOKUP($Q$6,AMORT!$A$2:$D$11,4,0),IF(DAY($O$13)=DAY(EOMONTH($O$13,0)),EOMONTH(O90,VLOOKUP($Q$6,AMORT!$A$2:$C$11,3,0)),EDATE($O$13,VLOOKUP($Q$6,AMORT!$A$2:$C$11,3,0)*N91))))</f>
        <v>#N/A</v>
      </c>
      <c r="P91" s="55" t="e">
        <f>IF(N91="",IF(N90="","",SUM(P$13:P90)),T91+U91)</f>
        <v>#N/A</v>
      </c>
      <c r="Q91" s="44"/>
      <c r="R91" s="55" t="e">
        <f>IF(N91="",IF(N90="","",SUM($R$13:R90)),ROUND(((V90*$Q$8)/30)*VLOOKUP($Q$6,AMORT!$A$2:$D$11,4,0),0))</f>
        <v>#N/A</v>
      </c>
      <c r="S91" s="55" t="e">
        <f>IF(N91="",IF(N90="","",SUM($S$13:S90)),IF(N91&lt;=MAX($V$6:$V$7),0,P91+R91))</f>
        <v>#N/A</v>
      </c>
      <c r="T91" s="55" t="e">
        <f>IF(N91="",IF(N90="","",SUM($T$13:T90)),IF(N91=$R$5,V90,IF($V$8="Cuota fija",IF(N91&lt;=MAX($V$6:$V$7),0,$Q$7+Q91-U91),IF($V$8="Capital Constante",IF(N91&lt;=MAX($V$6:$V$7),0,$Q$3/(($P$5/VLOOKUP($Q$6,AMORT!$A$2:$C$11,3,0))-MAX($V$6:$V$7))   ),P91-U91-R91)       )))</f>
        <v>#N/A</v>
      </c>
      <c r="U91" s="55" t="e">
        <f>IF(N91="",IF(N90="","",SUM($U$13:U90)),ROUND($R$4*V90,0))</f>
        <v>#N/A</v>
      </c>
      <c r="V91" s="55" t="e">
        <f t="shared" si="11"/>
        <v>#N/A</v>
      </c>
      <c r="W91" s="15"/>
      <c r="X91" s="55" t="e">
        <f>IF(AND(N91&gt;0,N91&lt;&gt;"",Q91&gt;0), ROUND( ((Q91/((1+($Q$4/VLOOKUP($Q$6,AMORT!$A$2:$B$11,2,0)))^N91))),0),0)</f>
        <v>#N/A</v>
      </c>
      <c r="AA91" s="61" t="e">
        <f t="shared" si="14"/>
        <v>#N/A</v>
      </c>
      <c r="AB91" s="62" t="e">
        <f>IF(AA91="","",IF(OR($AD$6="Diaria",$AD$6="Semanal",$AD$6="Decadal",$AD$6="Quincenal"),AB90+VLOOKUP($AD$6,AMORT!$A$2:$D$11,4,0),IF(DAY($B$13)=DAY(EOMONTH($B$13,0)),EOMONTH(AB90,VLOOKUP($AD$6,AMORT!$A$2:$C$11,3,0)),EDATE($B$13,VLOOKUP($AD$6,AMORT!$A$2:$C$11,3,0)*AA91))))</f>
        <v>#N/A</v>
      </c>
      <c r="AC91" s="55" t="e">
        <f>IF(AA91="",IF(AA90="","",SUM(AC$13:AC90)),AG91+AH91)</f>
        <v>#N/A</v>
      </c>
      <c r="AD91" s="44"/>
      <c r="AE91" s="55" t="e">
        <f>IF(AA91="",IF(AA90="","",SUM($AE$13:AE90)),ROUND(((AI90*$AD$8)/30)*VLOOKUP($AD$6,AMORT!$A$2:$D$11,4,0),0))</f>
        <v>#N/A</v>
      </c>
      <c r="AF91" s="55" t="e">
        <f>IF(AA91="",IF(AA90="","",SUM($AF$13:AF90)),IF(AA91&lt;=MAX($AI$6:$AI$7),0,AC91+AE91))</f>
        <v>#N/A</v>
      </c>
      <c r="AG91" s="55" t="e">
        <f>IF(AA91="",IF(AA90="","",SUM($AG$13:AG90)),IF(AA91=$AE$5,AI90,IF($AI$8="Cuota fija",IF(AA91&lt;=MAX($AI$6:$AI$7),0,$AD$7+AD91-AH91),IF($AI$8="Capital Constante",IF(AA91&lt;=MAX($AI$6:$AI$7),0,$AD$3/(($AC$5/VLOOKUP($AD$6,AMORT!$A$2:$C$11,3,0))-MAX($AI$6:$AI$7))   ),AC91-AH91-AE91)       )))</f>
        <v>#N/A</v>
      </c>
      <c r="AH91" s="55" t="e">
        <f>IF(AA91="",IF(AA90="","",SUM($AH$13:AH90)),ROUND($AE$4*AI90,0))</f>
        <v>#N/A</v>
      </c>
      <c r="AI91" s="55" t="e">
        <f t="shared" si="12"/>
        <v>#N/A</v>
      </c>
      <c r="AJ91" s="15"/>
      <c r="AK91" s="55" t="e">
        <f>IF(AND(AA91&gt;0,AA91&lt;&gt;"",AD91&gt;0), ROUND( ((AD91/((1+($AD$4/VLOOKUP($AD$6,AMORT!$A$2:$B$11,2,0)))^AA91))),0),0)</f>
        <v>#N/A</v>
      </c>
    </row>
    <row r="92" spans="1:37" x14ac:dyDescent="0.2">
      <c r="A92" s="61" t="e">
        <f t="shared" si="9"/>
        <v>#N/A</v>
      </c>
      <c r="B92" s="62" t="e">
        <f>IF(A92="","",IF(OR($D$6="Diaria",$D$6="Semanal",$D$6="Decadal",$D$6="Quincenal"),B91+VLOOKUP($D$6,AMORT!$A$2:$D$11,4,0),IF(DAY($B$13)=DAY(EOMONTH($B$13,0)),EOMONTH(B91,VLOOKUP($D$6,AMORT!$A$2:$C$11,3,0)),EDATE($B$13,VLOOKUP($D$6,AMORT!$A$2:$C$11,3,0)*A92))))</f>
        <v>#N/A</v>
      </c>
      <c r="C92" s="55" t="e">
        <f>IF(A92="",IF(A91="","",SUM(C$13:C91)),G92+H92)</f>
        <v>#N/A</v>
      </c>
      <c r="D92" s="44"/>
      <c r="E92" s="55" t="e">
        <f>IF(A92="",IF(A91="","",SUM($E$13:E91)),ROUND(((I91*$D$8)/30)*VLOOKUP($D$6,AMORT!$A$2:$D$11,4,0),0))</f>
        <v>#N/A</v>
      </c>
      <c r="F92" s="55" t="e">
        <f>IF(A92="",IF(A91="","",SUM($F$13:F91)),IF(A92&lt;=MAX($I$6:$I$7),0,C92+E92))</f>
        <v>#N/A</v>
      </c>
      <c r="G92" s="55" t="e">
        <f>IF(A92="",IF(A91="","",SUM($G$13:G91)),IF(A92=$E$5,I91,IF($I$8="Cuota fija",IF(A92&lt;=MAX($I$6:$I$7),0,$D$7+D92-H92),IF($I$8="Capital Constante",IF(A92&lt;=MAX($I$6:$I$7),0,$D$3/(($C$5/VLOOKUP($D$6,AMORT!$A$2:$C$11,3,0))-MAX($I$6:$I$7))   ),C92-H92-E92)       )))</f>
        <v>#N/A</v>
      </c>
      <c r="H92" s="55" t="e">
        <f>IF(A92="",IF(A91="","",SUM($H$13:H91)),ROUND($E$4*I91,0))</f>
        <v>#N/A</v>
      </c>
      <c r="I92" s="55" t="e">
        <f t="shared" si="10"/>
        <v>#N/A</v>
      </c>
      <c r="J92" s="15"/>
      <c r="K92" s="55" t="e">
        <f>IF(AND(A92&gt;0,A92&lt;&gt;"",D92&gt;0), ROUND( ((D92/((1+($D$4/VLOOKUP($D$6,AMORT!$A$2:$B$11,2,0)))^A92))),0),0)</f>
        <v>#N/A</v>
      </c>
      <c r="N92" s="61" t="e">
        <f t="shared" si="13"/>
        <v>#N/A</v>
      </c>
      <c r="O92" s="62" t="e">
        <f>IF(N92="","",IF(OR($Q$6="Diaria",$Q$6="Semanal",$Q$6="Decadal",$Q$6="Quincenal"),O91+VLOOKUP($Q$6,AMORT!$A$2:$D$11,4,0),IF(DAY($O$13)=DAY(EOMONTH($O$13,0)),EOMONTH(O91,VLOOKUP($Q$6,AMORT!$A$2:$C$11,3,0)),EDATE($O$13,VLOOKUP($Q$6,AMORT!$A$2:$C$11,3,0)*N92))))</f>
        <v>#N/A</v>
      </c>
      <c r="P92" s="55" t="e">
        <f>IF(N92="",IF(N91="","",SUM(P$13:P91)),T92+U92)</f>
        <v>#N/A</v>
      </c>
      <c r="Q92" s="44"/>
      <c r="R92" s="55" t="e">
        <f>IF(N92="",IF(N91="","",SUM($R$13:R91)),ROUND(((V91*$Q$8)/30)*VLOOKUP($Q$6,AMORT!$A$2:$D$11,4,0),0))</f>
        <v>#N/A</v>
      </c>
      <c r="S92" s="55" t="e">
        <f>IF(N92="",IF(N91="","",SUM($S$13:S91)),IF(N92&lt;=MAX($V$6:$V$7),0,P92+R92))</f>
        <v>#N/A</v>
      </c>
      <c r="T92" s="55" t="e">
        <f>IF(N92="",IF(N91="","",SUM($T$13:T91)),IF(N92=$R$5,V91,IF($V$8="Cuota fija",IF(N92&lt;=MAX($V$6:$V$7),0,$Q$7+Q92-U92),IF($V$8="Capital Constante",IF(N92&lt;=MAX($V$6:$V$7),0,$Q$3/(($P$5/VLOOKUP($Q$6,AMORT!$A$2:$C$11,3,0))-MAX($V$6:$V$7))   ),P92-U92-R92)       )))</f>
        <v>#N/A</v>
      </c>
      <c r="U92" s="55" t="e">
        <f>IF(N92="",IF(N91="","",SUM($U$13:U91)),ROUND($R$4*V91,0))</f>
        <v>#N/A</v>
      </c>
      <c r="V92" s="55" t="e">
        <f t="shared" si="11"/>
        <v>#N/A</v>
      </c>
      <c r="W92" s="15"/>
      <c r="X92" s="55" t="e">
        <f>IF(AND(N92&gt;0,N92&lt;&gt;"",Q92&gt;0), ROUND( ((Q92/((1+($Q$4/VLOOKUP($Q$6,AMORT!$A$2:$B$11,2,0)))^N92))),0),0)</f>
        <v>#N/A</v>
      </c>
      <c r="AA92" s="61" t="e">
        <f t="shared" si="14"/>
        <v>#N/A</v>
      </c>
      <c r="AB92" s="62" t="e">
        <f>IF(AA92="","",IF(OR($AD$6="Diaria",$AD$6="Semanal",$AD$6="Decadal",$AD$6="Quincenal"),AB91+VLOOKUP($AD$6,AMORT!$A$2:$D$11,4,0),IF(DAY($B$13)=DAY(EOMONTH($B$13,0)),EOMONTH(AB91,VLOOKUP($AD$6,AMORT!$A$2:$C$11,3,0)),EDATE($B$13,VLOOKUP($AD$6,AMORT!$A$2:$C$11,3,0)*AA92))))</f>
        <v>#N/A</v>
      </c>
      <c r="AC92" s="55" t="e">
        <f>IF(AA92="",IF(AA91="","",SUM(AC$13:AC91)),AG92+AH92)</f>
        <v>#N/A</v>
      </c>
      <c r="AD92" s="44"/>
      <c r="AE92" s="55" t="e">
        <f>IF(AA92="",IF(AA91="","",SUM($AE$13:AE91)),ROUND(((AI91*$AD$8)/30)*VLOOKUP($AD$6,AMORT!$A$2:$D$11,4,0),0))</f>
        <v>#N/A</v>
      </c>
      <c r="AF92" s="55" t="e">
        <f>IF(AA92="",IF(AA91="","",SUM($AF$13:AF91)),IF(AA92&lt;=MAX($AI$6:$AI$7),0,AC92+AE92))</f>
        <v>#N/A</v>
      </c>
      <c r="AG92" s="55" t="e">
        <f>IF(AA92="",IF(AA91="","",SUM($AG$13:AG91)),IF(AA92=$AE$5,AI91,IF($AI$8="Cuota fija",IF(AA92&lt;=MAX($AI$6:$AI$7),0,$AD$7+AD92-AH92),IF($AI$8="Capital Constante",IF(AA92&lt;=MAX($AI$6:$AI$7),0,$AD$3/(($AC$5/VLOOKUP($AD$6,AMORT!$A$2:$C$11,3,0))-MAX($AI$6:$AI$7))   ),AC92-AH92-AE92)       )))</f>
        <v>#N/A</v>
      </c>
      <c r="AH92" s="55" t="e">
        <f>IF(AA92="",IF(AA91="","",SUM($AH$13:AH91)),ROUND($AE$4*AI91,0))</f>
        <v>#N/A</v>
      </c>
      <c r="AI92" s="55" t="e">
        <f t="shared" si="12"/>
        <v>#N/A</v>
      </c>
      <c r="AJ92" s="15"/>
      <c r="AK92" s="55" t="e">
        <f>IF(AND(AA92&gt;0,AA92&lt;&gt;"",AD92&gt;0), ROUND( ((AD92/((1+($AD$4/VLOOKUP($AD$6,AMORT!$A$2:$B$11,2,0)))^AA92))),0),0)</f>
        <v>#N/A</v>
      </c>
    </row>
    <row r="93" spans="1:37" x14ac:dyDescent="0.2">
      <c r="A93" s="61" t="e">
        <f t="shared" si="9"/>
        <v>#N/A</v>
      </c>
      <c r="B93" s="62" t="e">
        <f>IF(A93="","",IF(OR($D$6="Diaria",$D$6="Semanal",$D$6="Decadal",$D$6="Quincenal"),B92+VLOOKUP($D$6,AMORT!$A$2:$D$11,4,0),IF(DAY($B$13)=DAY(EOMONTH($B$13,0)),EOMONTH(B92,VLOOKUP($D$6,AMORT!$A$2:$C$11,3,0)),EDATE($B$13,VLOOKUP($D$6,AMORT!$A$2:$C$11,3,0)*A93))))</f>
        <v>#N/A</v>
      </c>
      <c r="C93" s="55" t="e">
        <f>IF(A93="",IF(A92="","",SUM(C$13:C92)),G93+H93)</f>
        <v>#N/A</v>
      </c>
      <c r="D93" s="44"/>
      <c r="E93" s="55" t="e">
        <f>IF(A93="",IF(A92="","",SUM($E$13:E92)),ROUND(((I92*$D$8)/30)*VLOOKUP($D$6,AMORT!$A$2:$D$11,4,0),0))</f>
        <v>#N/A</v>
      </c>
      <c r="F93" s="55" t="e">
        <f>IF(A93="",IF(A92="","",SUM($F$13:F92)),IF(A93&lt;=MAX($I$6:$I$7),0,C93+E93))</f>
        <v>#N/A</v>
      </c>
      <c r="G93" s="55" t="e">
        <f>IF(A93="",IF(A92="","",SUM($G$13:G92)),IF(A93=$E$5,I92,IF($I$8="Cuota fija",IF(A93&lt;=MAX($I$6:$I$7),0,$D$7+D93-H93),IF($I$8="Capital Constante",IF(A93&lt;=MAX($I$6:$I$7),0,$D$3/(($C$5/VLOOKUP($D$6,AMORT!$A$2:$C$11,3,0))-MAX($I$6:$I$7))   ),C93-H93-E93)       )))</f>
        <v>#N/A</v>
      </c>
      <c r="H93" s="55" t="e">
        <f>IF(A93="",IF(A92="","",SUM($H$13:H92)),ROUND($E$4*I92,0))</f>
        <v>#N/A</v>
      </c>
      <c r="I93" s="55" t="e">
        <f t="shared" si="10"/>
        <v>#N/A</v>
      </c>
      <c r="J93" s="15"/>
      <c r="K93" s="55" t="e">
        <f>IF(AND(A93&gt;0,A93&lt;&gt;"",D93&gt;0), ROUND( ((D93/((1+($D$4/VLOOKUP($D$6,AMORT!$A$2:$B$11,2,0)))^A93))),0),0)</f>
        <v>#N/A</v>
      </c>
      <c r="N93" s="61" t="e">
        <f t="shared" si="13"/>
        <v>#N/A</v>
      </c>
      <c r="O93" s="62" t="e">
        <f>IF(N93="","",IF(OR($Q$6="Diaria",$Q$6="Semanal",$Q$6="Decadal",$Q$6="Quincenal"),O92+VLOOKUP($Q$6,AMORT!$A$2:$D$11,4,0),IF(DAY($O$13)=DAY(EOMONTH($O$13,0)),EOMONTH(O92,VLOOKUP($Q$6,AMORT!$A$2:$C$11,3,0)),EDATE($O$13,VLOOKUP($Q$6,AMORT!$A$2:$C$11,3,0)*N93))))</f>
        <v>#N/A</v>
      </c>
      <c r="P93" s="55" t="e">
        <f>IF(N93="",IF(N92="","",SUM(P$13:P92)),T93+U93)</f>
        <v>#N/A</v>
      </c>
      <c r="Q93" s="44"/>
      <c r="R93" s="55" t="e">
        <f>IF(N93="",IF(N92="","",SUM($R$13:R92)),ROUND(((V92*$Q$8)/30)*VLOOKUP($Q$6,AMORT!$A$2:$D$11,4,0),0))</f>
        <v>#N/A</v>
      </c>
      <c r="S93" s="55" t="e">
        <f>IF(N93="",IF(N92="","",SUM($S$13:S92)),IF(N93&lt;=MAX($V$6:$V$7),0,P93+R93))</f>
        <v>#N/A</v>
      </c>
      <c r="T93" s="55" t="e">
        <f>IF(N93="",IF(N92="","",SUM($T$13:T92)),IF(N93=$R$5,V92,IF($V$8="Cuota fija",IF(N93&lt;=MAX($V$6:$V$7),0,$Q$7+Q93-U93),IF($V$8="Capital Constante",IF(N93&lt;=MAX($V$6:$V$7),0,$Q$3/(($P$5/VLOOKUP($Q$6,AMORT!$A$2:$C$11,3,0))-MAX($V$6:$V$7))   ),P93-U93-R93)       )))</f>
        <v>#N/A</v>
      </c>
      <c r="U93" s="55" t="e">
        <f>IF(N93="",IF(N92="","",SUM($U$13:U92)),ROUND($R$4*V92,0))</f>
        <v>#N/A</v>
      </c>
      <c r="V93" s="55" t="e">
        <f t="shared" si="11"/>
        <v>#N/A</v>
      </c>
      <c r="W93" s="15"/>
      <c r="X93" s="55" t="e">
        <f>IF(AND(N93&gt;0,N93&lt;&gt;"",Q93&gt;0), ROUND( ((Q93/((1+($Q$4/VLOOKUP($Q$6,AMORT!$A$2:$B$11,2,0)))^N93))),0),0)</f>
        <v>#N/A</v>
      </c>
      <c r="AA93" s="61" t="e">
        <f t="shared" si="14"/>
        <v>#N/A</v>
      </c>
      <c r="AB93" s="62" t="e">
        <f>IF(AA93="","",IF(OR($AD$6="Diaria",$AD$6="Semanal",$AD$6="Decadal",$AD$6="Quincenal"),AB92+VLOOKUP($AD$6,AMORT!$A$2:$D$11,4,0),IF(DAY($B$13)=DAY(EOMONTH($B$13,0)),EOMONTH(AB92,VLOOKUP($AD$6,AMORT!$A$2:$C$11,3,0)),EDATE($B$13,VLOOKUP($AD$6,AMORT!$A$2:$C$11,3,0)*AA93))))</f>
        <v>#N/A</v>
      </c>
      <c r="AC93" s="55" t="e">
        <f>IF(AA93="",IF(AA92="","",SUM(AC$13:AC92)),AG93+AH93)</f>
        <v>#N/A</v>
      </c>
      <c r="AD93" s="44"/>
      <c r="AE93" s="55" t="e">
        <f>IF(AA93="",IF(AA92="","",SUM($AE$13:AE92)),ROUND(((AI92*$AD$8)/30)*VLOOKUP($AD$6,AMORT!$A$2:$D$11,4,0),0))</f>
        <v>#N/A</v>
      </c>
      <c r="AF93" s="55" t="e">
        <f>IF(AA93="",IF(AA92="","",SUM($AF$13:AF92)),IF(AA93&lt;=MAX($AI$6:$AI$7),0,AC93+AE93))</f>
        <v>#N/A</v>
      </c>
      <c r="AG93" s="55" t="e">
        <f>IF(AA93="",IF(AA92="","",SUM($AG$13:AG92)),IF(AA93=$AE$5,AI92,IF($AI$8="Cuota fija",IF(AA93&lt;=MAX($AI$6:$AI$7),0,$AD$7+AD93-AH93),IF($AI$8="Capital Constante",IF(AA93&lt;=MAX($AI$6:$AI$7),0,$AD$3/(($AC$5/VLOOKUP($AD$6,AMORT!$A$2:$C$11,3,0))-MAX($AI$6:$AI$7))   ),AC93-AH93-AE93)       )))</f>
        <v>#N/A</v>
      </c>
      <c r="AH93" s="55" t="e">
        <f>IF(AA93="",IF(AA92="","",SUM($AH$13:AH92)),ROUND($AE$4*AI92,0))</f>
        <v>#N/A</v>
      </c>
      <c r="AI93" s="55" t="e">
        <f t="shared" si="12"/>
        <v>#N/A</v>
      </c>
      <c r="AJ93" s="15"/>
      <c r="AK93" s="55" t="e">
        <f>IF(AND(AA93&gt;0,AA93&lt;&gt;"",AD93&gt;0), ROUND( ((AD93/((1+($AD$4/VLOOKUP($AD$6,AMORT!$A$2:$B$11,2,0)))^AA93))),0),0)</f>
        <v>#N/A</v>
      </c>
    </row>
    <row r="94" spans="1:37" x14ac:dyDescent="0.2">
      <c r="A94" s="61" t="e">
        <f t="shared" si="9"/>
        <v>#N/A</v>
      </c>
      <c r="B94" s="62" t="e">
        <f>IF(A94="","",IF(OR($D$6="Diaria",$D$6="Semanal",$D$6="Decadal",$D$6="Quincenal"),B93+VLOOKUP($D$6,AMORT!$A$2:$D$11,4,0),IF(DAY($B$13)=DAY(EOMONTH($B$13,0)),EOMONTH(B93,VLOOKUP($D$6,AMORT!$A$2:$C$11,3,0)),EDATE($B$13,VLOOKUP($D$6,AMORT!$A$2:$C$11,3,0)*A94))))</f>
        <v>#N/A</v>
      </c>
      <c r="C94" s="55" t="e">
        <f>IF(A94="",IF(A93="","",SUM(C$13:C93)),G94+H94)</f>
        <v>#N/A</v>
      </c>
      <c r="D94" s="44"/>
      <c r="E94" s="55" t="e">
        <f>IF(A94="",IF(A93="","",SUM($E$13:E93)),ROUND(((I93*$D$8)/30)*VLOOKUP($D$6,AMORT!$A$2:$D$11,4,0),0))</f>
        <v>#N/A</v>
      </c>
      <c r="F94" s="55" t="e">
        <f>IF(A94="",IF(A93="","",SUM($F$13:F93)),IF(A94&lt;=MAX($I$6:$I$7),0,C94+E94))</f>
        <v>#N/A</v>
      </c>
      <c r="G94" s="55" t="e">
        <f>IF(A94="",IF(A93="","",SUM($G$13:G93)),IF(A94=$E$5,I93,IF($I$8="Cuota fija",IF(A94&lt;=MAX($I$6:$I$7),0,$D$7+D94-H94),IF($I$8="Capital Constante",IF(A94&lt;=MAX($I$6:$I$7),0,$D$3/(($C$5/VLOOKUP($D$6,AMORT!$A$2:$C$11,3,0))-MAX($I$6:$I$7))   ),C94-H94-E94)       )))</f>
        <v>#N/A</v>
      </c>
      <c r="H94" s="55" t="e">
        <f>IF(A94="",IF(A93="","",SUM($H$13:H93)),ROUND($E$4*I93,0))</f>
        <v>#N/A</v>
      </c>
      <c r="I94" s="55" t="e">
        <f t="shared" si="10"/>
        <v>#N/A</v>
      </c>
      <c r="J94" s="15"/>
      <c r="K94" s="55" t="e">
        <f>IF(AND(A94&gt;0,A94&lt;&gt;"",D94&gt;0), ROUND( ((D94/((1+($D$4/VLOOKUP($D$6,AMORT!$A$2:$B$11,2,0)))^A94))),0),0)</f>
        <v>#N/A</v>
      </c>
      <c r="N94" s="61" t="e">
        <f t="shared" si="13"/>
        <v>#N/A</v>
      </c>
      <c r="O94" s="62" t="e">
        <f>IF(N94="","",IF(OR($Q$6="Diaria",$Q$6="Semanal",$Q$6="Decadal",$Q$6="Quincenal"),O93+VLOOKUP($Q$6,AMORT!$A$2:$D$11,4,0),IF(DAY($O$13)=DAY(EOMONTH($O$13,0)),EOMONTH(O93,VLOOKUP($Q$6,AMORT!$A$2:$C$11,3,0)),EDATE($O$13,VLOOKUP($Q$6,AMORT!$A$2:$C$11,3,0)*N94))))</f>
        <v>#N/A</v>
      </c>
      <c r="P94" s="55" t="e">
        <f>IF(N94="",IF(N93="","",SUM(P$13:P93)),T94+U94)</f>
        <v>#N/A</v>
      </c>
      <c r="Q94" s="44"/>
      <c r="R94" s="55" t="e">
        <f>IF(N94="",IF(N93="","",SUM($R$13:R93)),ROUND(((V93*$Q$8)/30)*VLOOKUP($Q$6,AMORT!$A$2:$D$11,4,0),0))</f>
        <v>#N/A</v>
      </c>
      <c r="S94" s="55" t="e">
        <f>IF(N94="",IF(N93="","",SUM($S$13:S93)),IF(N94&lt;=MAX($V$6:$V$7),0,P94+R94))</f>
        <v>#N/A</v>
      </c>
      <c r="T94" s="55" t="e">
        <f>IF(N94="",IF(N93="","",SUM($T$13:T93)),IF(N94=$R$5,V93,IF($V$8="Cuota fija",IF(N94&lt;=MAX($V$6:$V$7),0,$Q$7+Q94-U94),IF($V$8="Capital Constante",IF(N94&lt;=MAX($V$6:$V$7),0,$Q$3/(($P$5/VLOOKUP($Q$6,AMORT!$A$2:$C$11,3,0))-MAX($V$6:$V$7))   ),P94-U94-R94)       )))</f>
        <v>#N/A</v>
      </c>
      <c r="U94" s="55" t="e">
        <f>IF(N94="",IF(N93="","",SUM($U$13:U93)),ROUND($R$4*V93,0))</f>
        <v>#N/A</v>
      </c>
      <c r="V94" s="55" t="e">
        <f t="shared" si="11"/>
        <v>#N/A</v>
      </c>
      <c r="W94" s="15"/>
      <c r="X94" s="55" t="e">
        <f>IF(AND(N94&gt;0,N94&lt;&gt;"",Q94&gt;0), ROUND( ((Q94/((1+($Q$4/VLOOKUP($Q$6,AMORT!$A$2:$B$11,2,0)))^N94))),0),0)</f>
        <v>#N/A</v>
      </c>
      <c r="AA94" s="61" t="e">
        <f t="shared" si="14"/>
        <v>#N/A</v>
      </c>
      <c r="AB94" s="62" t="e">
        <f>IF(AA94="","",IF(OR($AD$6="Diaria",$AD$6="Semanal",$AD$6="Decadal",$AD$6="Quincenal"),AB93+VLOOKUP($AD$6,AMORT!$A$2:$D$11,4,0),IF(DAY($B$13)=DAY(EOMONTH($B$13,0)),EOMONTH(AB93,VLOOKUP($AD$6,AMORT!$A$2:$C$11,3,0)),EDATE($B$13,VLOOKUP($AD$6,AMORT!$A$2:$C$11,3,0)*AA94))))</f>
        <v>#N/A</v>
      </c>
      <c r="AC94" s="55" t="e">
        <f>IF(AA94="",IF(AA93="","",SUM(AC$13:AC93)),AG94+AH94)</f>
        <v>#N/A</v>
      </c>
      <c r="AD94" s="44"/>
      <c r="AE94" s="55" t="e">
        <f>IF(AA94="",IF(AA93="","",SUM($AE$13:AE93)),ROUND(((AI93*$AD$8)/30)*VLOOKUP($AD$6,AMORT!$A$2:$D$11,4,0),0))</f>
        <v>#N/A</v>
      </c>
      <c r="AF94" s="55" t="e">
        <f>IF(AA94="",IF(AA93="","",SUM($AF$13:AF93)),IF(AA94&lt;=MAX($AI$6:$AI$7),0,AC94+AE94))</f>
        <v>#N/A</v>
      </c>
      <c r="AG94" s="55" t="e">
        <f>IF(AA94="",IF(AA93="","",SUM($AG$13:AG93)),IF(AA94=$AE$5,AI93,IF($AI$8="Cuota fija",IF(AA94&lt;=MAX($AI$6:$AI$7),0,$AD$7+AD94-AH94),IF($AI$8="Capital Constante",IF(AA94&lt;=MAX($AI$6:$AI$7),0,$AD$3/(($AC$5/VLOOKUP($AD$6,AMORT!$A$2:$C$11,3,0))-MAX($AI$6:$AI$7))   ),AC94-AH94-AE94)       )))</f>
        <v>#N/A</v>
      </c>
      <c r="AH94" s="55" t="e">
        <f>IF(AA94="",IF(AA93="","",SUM($AH$13:AH93)),ROUND($AE$4*AI93,0))</f>
        <v>#N/A</v>
      </c>
      <c r="AI94" s="55" t="e">
        <f t="shared" si="12"/>
        <v>#N/A</v>
      </c>
      <c r="AJ94" s="15"/>
      <c r="AK94" s="55" t="e">
        <f>IF(AND(AA94&gt;0,AA94&lt;&gt;"",AD94&gt;0), ROUND( ((AD94/((1+($AD$4/VLOOKUP($AD$6,AMORT!$A$2:$B$11,2,0)))^AA94))),0),0)</f>
        <v>#N/A</v>
      </c>
    </row>
    <row r="95" spans="1:37" x14ac:dyDescent="0.2">
      <c r="A95" s="61" t="e">
        <f t="shared" si="9"/>
        <v>#N/A</v>
      </c>
      <c r="B95" s="62" t="e">
        <f>IF(A95="","",IF(OR($D$6="Diaria",$D$6="Semanal",$D$6="Decadal",$D$6="Quincenal"),B94+VLOOKUP($D$6,AMORT!$A$2:$D$11,4,0),IF(DAY($B$13)=DAY(EOMONTH($B$13,0)),EOMONTH(B94,VLOOKUP($D$6,AMORT!$A$2:$C$11,3,0)),EDATE($B$13,VLOOKUP($D$6,AMORT!$A$2:$C$11,3,0)*A95))))</f>
        <v>#N/A</v>
      </c>
      <c r="C95" s="55" t="e">
        <f>IF(A95="",IF(A94="","",SUM(C$13:C94)),G95+H95)</f>
        <v>#N/A</v>
      </c>
      <c r="D95" s="44"/>
      <c r="E95" s="55" t="e">
        <f>IF(A95="",IF(A94="","",SUM($E$13:E94)),ROUND(((I94*$D$8)/30)*VLOOKUP($D$6,AMORT!$A$2:$D$11,4,0),0))</f>
        <v>#N/A</v>
      </c>
      <c r="F95" s="55" t="e">
        <f>IF(A95="",IF(A94="","",SUM($F$13:F94)),IF(A95&lt;=MAX($I$6:$I$7),0,C95+E95))</f>
        <v>#N/A</v>
      </c>
      <c r="G95" s="55" t="e">
        <f>IF(A95="",IF(A94="","",SUM($G$13:G94)),IF(A95=$E$5,I94,IF($I$8="Cuota fija",IF(A95&lt;=MAX($I$6:$I$7),0,$D$7+D95-H95),IF($I$8="Capital Constante",IF(A95&lt;=MAX($I$6:$I$7),0,$D$3/(($C$5/VLOOKUP($D$6,AMORT!$A$2:$C$11,3,0))-MAX($I$6:$I$7))   ),C95-H95-E95)       )))</f>
        <v>#N/A</v>
      </c>
      <c r="H95" s="55" t="e">
        <f>IF(A95="",IF(A94="","",SUM($H$13:H94)),ROUND($E$4*I94,0))</f>
        <v>#N/A</v>
      </c>
      <c r="I95" s="55" t="e">
        <f t="shared" si="10"/>
        <v>#N/A</v>
      </c>
      <c r="J95" s="15"/>
      <c r="K95" s="55" t="e">
        <f>IF(AND(A95&gt;0,A95&lt;&gt;"",D95&gt;0), ROUND( ((D95/((1+($D$4/VLOOKUP($D$6,AMORT!$A$2:$B$11,2,0)))^A95))),0),0)</f>
        <v>#N/A</v>
      </c>
      <c r="N95" s="61" t="e">
        <f t="shared" si="13"/>
        <v>#N/A</v>
      </c>
      <c r="O95" s="62" t="e">
        <f>IF(N95="","",IF(OR($Q$6="Diaria",$Q$6="Semanal",$Q$6="Decadal",$Q$6="Quincenal"),O94+VLOOKUP($Q$6,AMORT!$A$2:$D$11,4,0),IF(DAY($O$13)=DAY(EOMONTH($O$13,0)),EOMONTH(O94,VLOOKUP($Q$6,AMORT!$A$2:$C$11,3,0)),EDATE($O$13,VLOOKUP($Q$6,AMORT!$A$2:$C$11,3,0)*N95))))</f>
        <v>#N/A</v>
      </c>
      <c r="P95" s="55" t="e">
        <f>IF(N95="",IF(N94="","",SUM(P$13:P94)),T95+U95)</f>
        <v>#N/A</v>
      </c>
      <c r="Q95" s="44"/>
      <c r="R95" s="55" t="e">
        <f>IF(N95="",IF(N94="","",SUM($R$13:R94)),ROUND(((V94*$Q$8)/30)*VLOOKUP($Q$6,AMORT!$A$2:$D$11,4,0),0))</f>
        <v>#N/A</v>
      </c>
      <c r="S95" s="55" t="e">
        <f>IF(N95="",IF(N94="","",SUM($S$13:S94)),IF(N95&lt;=MAX($V$6:$V$7),0,P95+R95))</f>
        <v>#N/A</v>
      </c>
      <c r="T95" s="55" t="e">
        <f>IF(N95="",IF(N94="","",SUM($T$13:T94)),IF(N95=$R$5,V94,IF($V$8="Cuota fija",IF(N95&lt;=MAX($V$6:$V$7),0,$Q$7+Q95-U95),IF($V$8="Capital Constante",IF(N95&lt;=MAX($V$6:$V$7),0,$Q$3/(($P$5/VLOOKUP($Q$6,AMORT!$A$2:$C$11,3,0))-MAX($V$6:$V$7))   ),P95-U95-R95)       )))</f>
        <v>#N/A</v>
      </c>
      <c r="U95" s="55" t="e">
        <f>IF(N95="",IF(N94="","",SUM($U$13:U94)),ROUND($R$4*V94,0))</f>
        <v>#N/A</v>
      </c>
      <c r="V95" s="55" t="e">
        <f t="shared" si="11"/>
        <v>#N/A</v>
      </c>
      <c r="W95" s="15"/>
      <c r="X95" s="55" t="e">
        <f>IF(AND(N95&gt;0,N95&lt;&gt;"",Q95&gt;0), ROUND( ((Q95/((1+($Q$4/VLOOKUP($Q$6,AMORT!$A$2:$B$11,2,0)))^N95))),0),0)</f>
        <v>#N/A</v>
      </c>
      <c r="AA95" s="61" t="e">
        <f t="shared" si="14"/>
        <v>#N/A</v>
      </c>
      <c r="AB95" s="62" t="e">
        <f>IF(AA95="","",IF(OR($AD$6="Diaria",$AD$6="Semanal",$AD$6="Decadal",$AD$6="Quincenal"),AB94+VLOOKUP($AD$6,AMORT!$A$2:$D$11,4,0),IF(DAY($B$13)=DAY(EOMONTH($B$13,0)),EOMONTH(AB94,VLOOKUP($AD$6,AMORT!$A$2:$C$11,3,0)),EDATE($B$13,VLOOKUP($AD$6,AMORT!$A$2:$C$11,3,0)*AA95))))</f>
        <v>#N/A</v>
      </c>
      <c r="AC95" s="55" t="e">
        <f>IF(AA95="",IF(AA94="","",SUM(AC$13:AC94)),AG95+AH95)</f>
        <v>#N/A</v>
      </c>
      <c r="AD95" s="44"/>
      <c r="AE95" s="55" t="e">
        <f>IF(AA95="",IF(AA94="","",SUM($AE$13:AE94)),ROUND(((AI94*$AD$8)/30)*VLOOKUP($AD$6,AMORT!$A$2:$D$11,4,0),0))</f>
        <v>#N/A</v>
      </c>
      <c r="AF95" s="55" t="e">
        <f>IF(AA95="",IF(AA94="","",SUM($AF$13:AF94)),IF(AA95&lt;=MAX($AI$6:$AI$7),0,AC95+AE95))</f>
        <v>#N/A</v>
      </c>
      <c r="AG95" s="55" t="e">
        <f>IF(AA95="",IF(AA94="","",SUM($AG$13:AG94)),IF(AA95=$AE$5,AI94,IF($AI$8="Cuota fija",IF(AA95&lt;=MAX($AI$6:$AI$7),0,$AD$7+AD95-AH95),IF($AI$8="Capital Constante",IF(AA95&lt;=MAX($AI$6:$AI$7),0,$AD$3/(($AC$5/VLOOKUP($AD$6,AMORT!$A$2:$C$11,3,0))-MAX($AI$6:$AI$7))   ),AC95-AH95-AE95)       )))</f>
        <v>#N/A</v>
      </c>
      <c r="AH95" s="55" t="e">
        <f>IF(AA95="",IF(AA94="","",SUM($AH$13:AH94)),ROUND($AE$4*AI94,0))</f>
        <v>#N/A</v>
      </c>
      <c r="AI95" s="55" t="e">
        <f t="shared" si="12"/>
        <v>#N/A</v>
      </c>
      <c r="AJ95" s="15"/>
      <c r="AK95" s="55" t="e">
        <f>IF(AND(AA95&gt;0,AA95&lt;&gt;"",AD95&gt;0), ROUND( ((AD95/((1+($AD$4/VLOOKUP($AD$6,AMORT!$A$2:$B$11,2,0)))^AA95))),0),0)</f>
        <v>#N/A</v>
      </c>
    </row>
    <row r="96" spans="1:37" x14ac:dyDescent="0.2">
      <c r="A96" s="61" t="e">
        <f t="shared" si="9"/>
        <v>#N/A</v>
      </c>
      <c r="B96" s="62" t="e">
        <f>IF(A96="","",IF(OR($D$6="Diaria",$D$6="Semanal",$D$6="Decadal",$D$6="Quincenal"),B95+VLOOKUP($D$6,AMORT!$A$2:$D$11,4,0),IF(DAY($B$13)=DAY(EOMONTH($B$13,0)),EOMONTH(B95,VLOOKUP($D$6,AMORT!$A$2:$C$11,3,0)),EDATE($B$13,VLOOKUP($D$6,AMORT!$A$2:$C$11,3,0)*A96))))</f>
        <v>#N/A</v>
      </c>
      <c r="C96" s="55" t="e">
        <f>IF(A96="",IF(A95="","",SUM(C$13:C95)),G96+H96)</f>
        <v>#N/A</v>
      </c>
      <c r="D96" s="44"/>
      <c r="E96" s="55" t="e">
        <f>IF(A96="",IF(A95="","",SUM($E$13:E95)),ROUND(((I95*$D$8)/30)*VLOOKUP($D$6,AMORT!$A$2:$D$11,4,0),0))</f>
        <v>#N/A</v>
      </c>
      <c r="F96" s="55" t="e">
        <f>IF(A96="",IF(A95="","",SUM($F$13:F95)),IF(A96&lt;=MAX($I$6:$I$7),0,C96+E96))</f>
        <v>#N/A</v>
      </c>
      <c r="G96" s="55" t="e">
        <f>IF(A96="",IF(A95="","",SUM($G$13:G95)),IF(A96=$E$5,I95,IF($I$8="Cuota fija",IF(A96&lt;=MAX($I$6:$I$7),0,$D$7+D96-H96),IF($I$8="Capital Constante",IF(A96&lt;=MAX($I$6:$I$7),0,$D$3/(($C$5/VLOOKUP($D$6,AMORT!$A$2:$C$11,3,0))-MAX($I$6:$I$7))   ),C96-H96-E96)       )))</f>
        <v>#N/A</v>
      </c>
      <c r="H96" s="55" t="e">
        <f>IF(A96="",IF(A95="","",SUM($H$13:H95)),ROUND($E$4*I95,0))</f>
        <v>#N/A</v>
      </c>
      <c r="I96" s="55" t="e">
        <f t="shared" si="10"/>
        <v>#N/A</v>
      </c>
      <c r="J96" s="15"/>
      <c r="K96" s="55" t="e">
        <f>IF(AND(A96&gt;0,A96&lt;&gt;"",D96&gt;0), ROUND( ((D96/((1+($D$4/VLOOKUP($D$6,AMORT!$A$2:$B$11,2,0)))^A96))),0),0)</f>
        <v>#N/A</v>
      </c>
      <c r="N96" s="61" t="e">
        <f t="shared" si="13"/>
        <v>#N/A</v>
      </c>
      <c r="O96" s="62" t="e">
        <f>IF(N96="","",IF(OR($Q$6="Diaria",$Q$6="Semanal",$Q$6="Decadal",$Q$6="Quincenal"),O95+VLOOKUP($Q$6,AMORT!$A$2:$D$11,4,0),IF(DAY($O$13)=DAY(EOMONTH($O$13,0)),EOMONTH(O95,VLOOKUP($Q$6,AMORT!$A$2:$C$11,3,0)),EDATE($O$13,VLOOKUP($Q$6,AMORT!$A$2:$C$11,3,0)*N96))))</f>
        <v>#N/A</v>
      </c>
      <c r="P96" s="55" t="e">
        <f>IF(N96="",IF(N95="","",SUM(P$13:P95)),T96+U96)</f>
        <v>#N/A</v>
      </c>
      <c r="Q96" s="44"/>
      <c r="R96" s="55" t="e">
        <f>IF(N96="",IF(N95="","",SUM($R$13:R95)),ROUND(((V95*$Q$8)/30)*VLOOKUP($Q$6,AMORT!$A$2:$D$11,4,0),0))</f>
        <v>#N/A</v>
      </c>
      <c r="S96" s="55" t="e">
        <f>IF(N96="",IF(N95="","",SUM($S$13:S95)),IF(N96&lt;=MAX($V$6:$V$7),0,P96+R96))</f>
        <v>#N/A</v>
      </c>
      <c r="T96" s="55" t="e">
        <f>IF(N96="",IF(N95="","",SUM($T$13:T95)),IF(N96=$R$5,V95,IF($V$8="Cuota fija",IF(N96&lt;=MAX($V$6:$V$7),0,$Q$7+Q96-U96),IF($V$8="Capital Constante",IF(N96&lt;=MAX($V$6:$V$7),0,$Q$3/(($P$5/VLOOKUP($Q$6,AMORT!$A$2:$C$11,3,0))-MAX($V$6:$V$7))   ),P96-U96-R96)       )))</f>
        <v>#N/A</v>
      </c>
      <c r="U96" s="55" t="e">
        <f>IF(N96="",IF(N95="","",SUM($U$13:U95)),ROUND($R$4*V95,0))</f>
        <v>#N/A</v>
      </c>
      <c r="V96" s="55" t="e">
        <f t="shared" si="11"/>
        <v>#N/A</v>
      </c>
      <c r="W96" s="15"/>
      <c r="X96" s="55" t="e">
        <f>IF(AND(N96&gt;0,N96&lt;&gt;"",Q96&gt;0), ROUND( ((Q96/((1+($Q$4/VLOOKUP($Q$6,AMORT!$A$2:$B$11,2,0)))^N96))),0),0)</f>
        <v>#N/A</v>
      </c>
      <c r="AA96" s="61" t="e">
        <f t="shared" si="14"/>
        <v>#N/A</v>
      </c>
      <c r="AB96" s="62" t="e">
        <f>IF(AA96="","",IF(OR($AD$6="Diaria",$AD$6="Semanal",$AD$6="Decadal",$AD$6="Quincenal"),AB95+VLOOKUP($AD$6,AMORT!$A$2:$D$11,4,0),IF(DAY($B$13)=DAY(EOMONTH($B$13,0)),EOMONTH(AB95,VLOOKUP($AD$6,AMORT!$A$2:$C$11,3,0)),EDATE($B$13,VLOOKUP($AD$6,AMORT!$A$2:$C$11,3,0)*AA96))))</f>
        <v>#N/A</v>
      </c>
      <c r="AC96" s="55" t="e">
        <f>IF(AA96="",IF(AA95="","",SUM(AC$13:AC95)),AG96+AH96)</f>
        <v>#N/A</v>
      </c>
      <c r="AD96" s="44"/>
      <c r="AE96" s="55" t="e">
        <f>IF(AA96="",IF(AA95="","",SUM($AE$13:AE95)),ROUND(((AI95*$AD$8)/30)*VLOOKUP($AD$6,AMORT!$A$2:$D$11,4,0),0))</f>
        <v>#N/A</v>
      </c>
      <c r="AF96" s="55" t="e">
        <f>IF(AA96="",IF(AA95="","",SUM($AF$13:AF95)),IF(AA96&lt;=MAX($AI$6:$AI$7),0,AC96+AE96))</f>
        <v>#N/A</v>
      </c>
      <c r="AG96" s="55" t="e">
        <f>IF(AA96="",IF(AA95="","",SUM($AG$13:AG95)),IF(AA96=$AE$5,AI95,IF($AI$8="Cuota fija",IF(AA96&lt;=MAX($AI$6:$AI$7),0,$AD$7+AD96-AH96),IF($AI$8="Capital Constante",IF(AA96&lt;=MAX($AI$6:$AI$7),0,$AD$3/(($AC$5/VLOOKUP($AD$6,AMORT!$A$2:$C$11,3,0))-MAX($AI$6:$AI$7))   ),AC96-AH96-AE96)       )))</f>
        <v>#N/A</v>
      </c>
      <c r="AH96" s="55" t="e">
        <f>IF(AA96="",IF(AA95="","",SUM($AH$13:AH95)),ROUND($AE$4*AI95,0))</f>
        <v>#N/A</v>
      </c>
      <c r="AI96" s="55" t="e">
        <f t="shared" si="12"/>
        <v>#N/A</v>
      </c>
      <c r="AJ96" s="15"/>
      <c r="AK96" s="55" t="e">
        <f>IF(AND(AA96&gt;0,AA96&lt;&gt;"",AD96&gt;0), ROUND( ((AD96/((1+($AD$4/VLOOKUP($AD$6,AMORT!$A$2:$B$11,2,0)))^AA96))),0),0)</f>
        <v>#N/A</v>
      </c>
    </row>
    <row r="97" spans="1:37" x14ac:dyDescent="0.2">
      <c r="A97" s="61" t="e">
        <f t="shared" si="9"/>
        <v>#N/A</v>
      </c>
      <c r="B97" s="62" t="e">
        <f>IF(A97="","",IF(OR($D$6="Diaria",$D$6="Semanal",$D$6="Decadal",$D$6="Quincenal"),B96+VLOOKUP($D$6,AMORT!$A$2:$D$11,4,0),IF(DAY($B$13)=DAY(EOMONTH($B$13,0)),EOMONTH(B96,VLOOKUP($D$6,AMORT!$A$2:$C$11,3,0)),EDATE($B$13,VLOOKUP($D$6,AMORT!$A$2:$C$11,3,0)*A97))))</f>
        <v>#N/A</v>
      </c>
      <c r="C97" s="55" t="e">
        <f>IF(A97="",IF(A96="","",SUM(C$13:C96)),G97+H97)</f>
        <v>#N/A</v>
      </c>
      <c r="D97" s="44"/>
      <c r="E97" s="55" t="e">
        <f>IF(A97="",IF(A96="","",SUM($E$13:E96)),ROUND(((I96*$D$8)/30)*VLOOKUP($D$6,AMORT!$A$2:$D$11,4,0),0))</f>
        <v>#N/A</v>
      </c>
      <c r="F97" s="55" t="e">
        <f>IF(A97="",IF(A96="","",SUM($F$13:F96)),IF(A97&lt;=MAX($I$6:$I$7),0,C97+E97))</f>
        <v>#N/A</v>
      </c>
      <c r="G97" s="55" t="e">
        <f>IF(A97="",IF(A96="","",SUM($G$13:G96)),IF(A97=$E$5,I96,IF($I$8="Cuota fija",IF(A97&lt;=MAX($I$6:$I$7),0,$D$7+D97-H97),IF($I$8="Capital Constante",IF(A97&lt;=MAX($I$6:$I$7),0,$D$3/(($C$5/VLOOKUP($D$6,AMORT!$A$2:$C$11,3,0))-MAX($I$6:$I$7))   ),C97-H97-E97)       )))</f>
        <v>#N/A</v>
      </c>
      <c r="H97" s="55" t="e">
        <f>IF(A97="",IF(A96="","",SUM($H$13:H96)),ROUND($E$4*I96,0))</f>
        <v>#N/A</v>
      </c>
      <c r="I97" s="55" t="e">
        <f t="shared" si="10"/>
        <v>#N/A</v>
      </c>
      <c r="J97" s="15"/>
      <c r="K97" s="55" t="e">
        <f>IF(AND(A97&gt;0,A97&lt;&gt;"",D97&gt;0), ROUND( ((D97/((1+($D$4/VLOOKUP($D$6,AMORT!$A$2:$B$11,2,0)))^A97))),0),0)</f>
        <v>#N/A</v>
      </c>
      <c r="N97" s="61" t="e">
        <f t="shared" si="13"/>
        <v>#N/A</v>
      </c>
      <c r="O97" s="62" t="e">
        <f>IF(N97="","",IF(OR($Q$6="Diaria",$Q$6="Semanal",$Q$6="Decadal",$Q$6="Quincenal"),O96+VLOOKUP($Q$6,AMORT!$A$2:$D$11,4,0),IF(DAY($O$13)=DAY(EOMONTH($O$13,0)),EOMONTH(O96,VLOOKUP($Q$6,AMORT!$A$2:$C$11,3,0)),EDATE($O$13,VLOOKUP($Q$6,AMORT!$A$2:$C$11,3,0)*N97))))</f>
        <v>#N/A</v>
      </c>
      <c r="P97" s="55" t="e">
        <f>IF(N97="",IF(N96="","",SUM(P$13:P96)),T97+U97)</f>
        <v>#N/A</v>
      </c>
      <c r="Q97" s="44"/>
      <c r="R97" s="55" t="e">
        <f>IF(N97="",IF(N96="","",SUM($R$13:R96)),ROUND(((V96*$Q$8)/30)*VLOOKUP($Q$6,AMORT!$A$2:$D$11,4,0),0))</f>
        <v>#N/A</v>
      </c>
      <c r="S97" s="55" t="e">
        <f>IF(N97="",IF(N96="","",SUM($S$13:S96)),IF(N97&lt;=MAX($V$6:$V$7),0,P97+R97))</f>
        <v>#N/A</v>
      </c>
      <c r="T97" s="55" t="e">
        <f>IF(N97="",IF(N96="","",SUM($T$13:T96)),IF(N97=$R$5,V96,IF($V$8="Cuota fija",IF(N97&lt;=MAX($V$6:$V$7),0,$Q$7+Q97-U97),IF($V$8="Capital Constante",IF(N97&lt;=MAX($V$6:$V$7),0,$Q$3/(($P$5/VLOOKUP($Q$6,AMORT!$A$2:$C$11,3,0))-MAX($V$6:$V$7))   ),P97-U97-R97)       )))</f>
        <v>#N/A</v>
      </c>
      <c r="U97" s="55" t="e">
        <f>IF(N97="",IF(N96="","",SUM($U$13:U96)),ROUND($R$4*V96,0))</f>
        <v>#N/A</v>
      </c>
      <c r="V97" s="55" t="e">
        <f t="shared" si="11"/>
        <v>#N/A</v>
      </c>
      <c r="W97" s="15"/>
      <c r="X97" s="55" t="e">
        <f>IF(AND(N97&gt;0,N97&lt;&gt;"",Q97&gt;0), ROUND( ((Q97/((1+($Q$4/VLOOKUP($Q$6,AMORT!$A$2:$B$11,2,0)))^N97))),0),0)</f>
        <v>#N/A</v>
      </c>
      <c r="AA97" s="61" t="e">
        <f t="shared" si="14"/>
        <v>#N/A</v>
      </c>
      <c r="AB97" s="62" t="e">
        <f>IF(AA97="","",IF(OR($AD$6="Diaria",$AD$6="Semanal",$AD$6="Decadal",$AD$6="Quincenal"),AB96+VLOOKUP($AD$6,AMORT!$A$2:$D$11,4,0),IF(DAY($B$13)=DAY(EOMONTH($B$13,0)),EOMONTH(AB96,VLOOKUP($AD$6,AMORT!$A$2:$C$11,3,0)),EDATE($B$13,VLOOKUP($AD$6,AMORT!$A$2:$C$11,3,0)*AA97))))</f>
        <v>#N/A</v>
      </c>
      <c r="AC97" s="55" t="e">
        <f>IF(AA97="",IF(AA96="","",SUM(AC$13:AC96)),AG97+AH97)</f>
        <v>#N/A</v>
      </c>
      <c r="AD97" s="44"/>
      <c r="AE97" s="55" t="e">
        <f>IF(AA97="",IF(AA96="","",SUM($AE$13:AE96)),ROUND(((AI96*$AD$8)/30)*VLOOKUP($AD$6,AMORT!$A$2:$D$11,4,0),0))</f>
        <v>#N/A</v>
      </c>
      <c r="AF97" s="55" t="e">
        <f>IF(AA97="",IF(AA96="","",SUM($AF$13:AF96)),IF(AA97&lt;=MAX($AI$6:$AI$7),0,AC97+AE97))</f>
        <v>#N/A</v>
      </c>
      <c r="AG97" s="55" t="e">
        <f>IF(AA97="",IF(AA96="","",SUM($AG$13:AG96)),IF(AA97=$AE$5,AI96,IF($AI$8="Cuota fija",IF(AA97&lt;=MAX($AI$6:$AI$7),0,$AD$7+AD97-AH97),IF($AI$8="Capital Constante",IF(AA97&lt;=MAX($AI$6:$AI$7),0,$AD$3/(($AC$5/VLOOKUP($AD$6,AMORT!$A$2:$C$11,3,0))-MAX($AI$6:$AI$7))   ),AC97-AH97-AE97)       )))</f>
        <v>#N/A</v>
      </c>
      <c r="AH97" s="55" t="e">
        <f>IF(AA97="",IF(AA96="","",SUM($AH$13:AH96)),ROUND($AE$4*AI96,0))</f>
        <v>#N/A</v>
      </c>
      <c r="AI97" s="55" t="e">
        <f t="shared" si="12"/>
        <v>#N/A</v>
      </c>
      <c r="AJ97" s="15"/>
      <c r="AK97" s="55" t="e">
        <f>IF(AND(AA97&gt;0,AA97&lt;&gt;"",AD97&gt;0), ROUND( ((AD97/((1+($AD$4/VLOOKUP($AD$6,AMORT!$A$2:$B$11,2,0)))^AA97))),0),0)</f>
        <v>#N/A</v>
      </c>
    </row>
    <row r="98" spans="1:37" x14ac:dyDescent="0.2">
      <c r="A98" s="61" t="e">
        <f t="shared" si="9"/>
        <v>#N/A</v>
      </c>
      <c r="B98" s="62" t="e">
        <f>IF(A98="","",IF(OR($D$6="Diaria",$D$6="Semanal",$D$6="Decadal",$D$6="Quincenal"),B97+VLOOKUP($D$6,AMORT!$A$2:$D$11,4,0),IF(DAY($B$13)=DAY(EOMONTH($B$13,0)),EOMONTH(B97,VLOOKUP($D$6,AMORT!$A$2:$C$11,3,0)),EDATE($B$13,VLOOKUP($D$6,AMORT!$A$2:$C$11,3,0)*A98))))</f>
        <v>#N/A</v>
      </c>
      <c r="C98" s="55" t="e">
        <f>IF(A98="",IF(A97="","",SUM(C$13:C97)),G98+H98)</f>
        <v>#N/A</v>
      </c>
      <c r="D98" s="44"/>
      <c r="E98" s="55" t="e">
        <f>IF(A98="",IF(A97="","",SUM($E$13:E97)),ROUND(((I97*$D$8)/30)*VLOOKUP($D$6,AMORT!$A$2:$D$11,4,0),0))</f>
        <v>#N/A</v>
      </c>
      <c r="F98" s="55" t="e">
        <f>IF(A98="",IF(A97="","",SUM($F$13:F97)),IF(A98&lt;=MAX($I$6:$I$7),0,C98+E98))</f>
        <v>#N/A</v>
      </c>
      <c r="G98" s="55" t="e">
        <f>IF(A98="",IF(A97="","",SUM($G$13:G97)),IF(A98=$E$5,I97,IF($I$8="Cuota fija",IF(A98&lt;=MAX($I$6:$I$7),0,$D$7+D98-H98),IF($I$8="Capital Constante",IF(A98&lt;=MAX($I$6:$I$7),0,$D$3/(($C$5/VLOOKUP($D$6,AMORT!$A$2:$C$11,3,0))-MAX($I$6:$I$7))   ),C98-H98-E98)       )))</f>
        <v>#N/A</v>
      </c>
      <c r="H98" s="55" t="e">
        <f>IF(A98="",IF(A97="","",SUM($H$13:H97)),ROUND($E$4*I97,0))</f>
        <v>#N/A</v>
      </c>
      <c r="I98" s="55" t="e">
        <f t="shared" si="10"/>
        <v>#N/A</v>
      </c>
      <c r="J98" s="15"/>
      <c r="K98" s="55" t="e">
        <f>IF(AND(A98&gt;0,A98&lt;&gt;"",D98&gt;0), ROUND( ((D98/((1+($D$4/VLOOKUP($D$6,AMORT!$A$2:$B$11,2,0)))^A98))),0),0)</f>
        <v>#N/A</v>
      </c>
      <c r="N98" s="61" t="e">
        <f t="shared" si="13"/>
        <v>#N/A</v>
      </c>
      <c r="O98" s="62" t="e">
        <f>IF(N98="","",IF(OR($Q$6="Diaria",$Q$6="Semanal",$Q$6="Decadal",$Q$6="Quincenal"),O97+VLOOKUP($Q$6,AMORT!$A$2:$D$11,4,0),IF(DAY($O$13)=DAY(EOMONTH($O$13,0)),EOMONTH(O97,VLOOKUP($Q$6,AMORT!$A$2:$C$11,3,0)),EDATE($O$13,VLOOKUP($Q$6,AMORT!$A$2:$C$11,3,0)*N98))))</f>
        <v>#N/A</v>
      </c>
      <c r="P98" s="55" t="e">
        <f>IF(N98="",IF(N97="","",SUM(P$13:P97)),T98+U98)</f>
        <v>#N/A</v>
      </c>
      <c r="Q98" s="44"/>
      <c r="R98" s="55" t="e">
        <f>IF(N98="",IF(N97="","",SUM($R$13:R97)),ROUND(((V97*$Q$8)/30)*VLOOKUP($Q$6,AMORT!$A$2:$D$11,4,0),0))</f>
        <v>#N/A</v>
      </c>
      <c r="S98" s="55" t="e">
        <f>IF(N98="",IF(N97="","",SUM($S$13:S97)),IF(N98&lt;=MAX($V$6:$V$7),0,P98+R98))</f>
        <v>#N/A</v>
      </c>
      <c r="T98" s="55" t="e">
        <f>IF(N98="",IF(N97="","",SUM($T$13:T97)),IF(N98=$R$5,V97,IF($V$8="Cuota fija",IF(N98&lt;=MAX($V$6:$V$7),0,$Q$7+Q98-U98),IF($V$8="Capital Constante",IF(N98&lt;=MAX($V$6:$V$7),0,$Q$3/(($P$5/VLOOKUP($Q$6,AMORT!$A$2:$C$11,3,0))-MAX($V$6:$V$7))   ),P98-U98-R98)       )))</f>
        <v>#N/A</v>
      </c>
      <c r="U98" s="55" t="e">
        <f>IF(N98="",IF(N97="","",SUM($U$13:U97)),ROUND($R$4*V97,0))</f>
        <v>#N/A</v>
      </c>
      <c r="V98" s="55" t="e">
        <f t="shared" si="11"/>
        <v>#N/A</v>
      </c>
      <c r="W98" s="15"/>
      <c r="X98" s="55" t="e">
        <f>IF(AND(N98&gt;0,N98&lt;&gt;"",Q98&gt;0), ROUND( ((Q98/((1+($Q$4/VLOOKUP($Q$6,AMORT!$A$2:$B$11,2,0)))^N98))),0),0)</f>
        <v>#N/A</v>
      </c>
      <c r="AA98" s="61" t="e">
        <f t="shared" si="14"/>
        <v>#N/A</v>
      </c>
      <c r="AB98" s="62" t="e">
        <f>IF(AA98="","",IF(OR($AD$6="Diaria",$AD$6="Semanal",$AD$6="Decadal",$AD$6="Quincenal"),AB97+VLOOKUP($AD$6,AMORT!$A$2:$D$11,4,0),IF(DAY($B$13)=DAY(EOMONTH($B$13,0)),EOMONTH(AB97,VLOOKUP($AD$6,AMORT!$A$2:$C$11,3,0)),EDATE($B$13,VLOOKUP($AD$6,AMORT!$A$2:$C$11,3,0)*AA98))))</f>
        <v>#N/A</v>
      </c>
      <c r="AC98" s="55" t="e">
        <f>IF(AA98="",IF(AA97="","",SUM(AC$13:AC97)),AG98+AH98)</f>
        <v>#N/A</v>
      </c>
      <c r="AD98" s="44"/>
      <c r="AE98" s="55" t="e">
        <f>IF(AA98="",IF(AA97="","",SUM($AE$13:AE97)),ROUND(((AI97*$AD$8)/30)*VLOOKUP($AD$6,AMORT!$A$2:$D$11,4,0),0))</f>
        <v>#N/A</v>
      </c>
      <c r="AF98" s="55" t="e">
        <f>IF(AA98="",IF(AA97="","",SUM($AF$13:AF97)),IF(AA98&lt;=MAX($AI$6:$AI$7),0,AC98+AE98))</f>
        <v>#N/A</v>
      </c>
      <c r="AG98" s="55" t="e">
        <f>IF(AA98="",IF(AA97="","",SUM($AG$13:AG97)),IF(AA98=$AE$5,AI97,IF($AI$8="Cuota fija",IF(AA98&lt;=MAX($AI$6:$AI$7),0,$AD$7+AD98-AH98),IF($AI$8="Capital Constante",IF(AA98&lt;=MAX($AI$6:$AI$7),0,$AD$3/(($AC$5/VLOOKUP($AD$6,AMORT!$A$2:$C$11,3,0))-MAX($AI$6:$AI$7))   ),AC98-AH98-AE98)       )))</f>
        <v>#N/A</v>
      </c>
      <c r="AH98" s="55" t="e">
        <f>IF(AA98="",IF(AA97="","",SUM($AH$13:AH97)),ROUND($AE$4*AI97,0))</f>
        <v>#N/A</v>
      </c>
      <c r="AI98" s="55" t="e">
        <f t="shared" si="12"/>
        <v>#N/A</v>
      </c>
      <c r="AJ98" s="15"/>
      <c r="AK98" s="55" t="e">
        <f>IF(AND(AA98&gt;0,AA98&lt;&gt;"",AD98&gt;0), ROUND( ((AD98/((1+($AD$4/VLOOKUP($AD$6,AMORT!$A$2:$B$11,2,0)))^AA98))),0),0)</f>
        <v>#N/A</v>
      </c>
    </row>
    <row r="99" spans="1:37" x14ac:dyDescent="0.2">
      <c r="A99" s="61" t="e">
        <f t="shared" si="9"/>
        <v>#N/A</v>
      </c>
      <c r="B99" s="62" t="e">
        <f>IF(A99="","",IF(OR($D$6="Diaria",$D$6="Semanal",$D$6="Decadal",$D$6="Quincenal"),B98+VLOOKUP($D$6,AMORT!$A$2:$D$11,4,0),IF(DAY($B$13)=DAY(EOMONTH($B$13,0)),EOMONTH(B98,VLOOKUP($D$6,AMORT!$A$2:$C$11,3,0)),EDATE($B$13,VLOOKUP($D$6,AMORT!$A$2:$C$11,3,0)*A99))))</f>
        <v>#N/A</v>
      </c>
      <c r="C99" s="55" t="e">
        <f>IF(A99="",IF(A98="","",SUM(C$13:C98)),G99+H99)</f>
        <v>#N/A</v>
      </c>
      <c r="D99" s="44"/>
      <c r="E99" s="55" t="e">
        <f>IF(A99="",IF(A98="","",SUM($E$13:E98)),ROUND(((I98*$D$8)/30)*VLOOKUP($D$6,AMORT!$A$2:$D$11,4,0),0))</f>
        <v>#N/A</v>
      </c>
      <c r="F99" s="55" t="e">
        <f>IF(A99="",IF(A98="","",SUM($F$13:F98)),IF(A99&lt;=MAX($I$6:$I$7),0,C99+E99))</f>
        <v>#N/A</v>
      </c>
      <c r="G99" s="55" t="e">
        <f>IF(A99="",IF(A98="","",SUM($G$13:G98)),IF(A99=$E$5,I98,IF($I$8="Cuota fija",IF(A99&lt;=MAX($I$6:$I$7),0,$D$7+D99-H99),IF($I$8="Capital Constante",IF(A99&lt;=MAX($I$6:$I$7),0,$D$3/(($C$5/VLOOKUP($D$6,AMORT!$A$2:$C$11,3,0))-MAX($I$6:$I$7))   ),C99-H99-E99)       )))</f>
        <v>#N/A</v>
      </c>
      <c r="H99" s="55" t="e">
        <f>IF(A99="",IF(A98="","",SUM($H$13:H98)),ROUND($E$4*I98,0))</f>
        <v>#N/A</v>
      </c>
      <c r="I99" s="55" t="e">
        <f t="shared" si="10"/>
        <v>#N/A</v>
      </c>
      <c r="J99" s="15"/>
      <c r="K99" s="55" t="e">
        <f>IF(AND(A99&gt;0,A99&lt;&gt;"",D99&gt;0), ROUND( ((D99/((1+($D$4/VLOOKUP($D$6,AMORT!$A$2:$B$11,2,0)))^A99))),0),0)</f>
        <v>#N/A</v>
      </c>
      <c r="N99" s="61" t="e">
        <f t="shared" si="13"/>
        <v>#N/A</v>
      </c>
      <c r="O99" s="62" t="e">
        <f>IF(N99="","",IF(OR($Q$6="Diaria",$Q$6="Semanal",$Q$6="Decadal",$Q$6="Quincenal"),O98+VLOOKUP($Q$6,AMORT!$A$2:$D$11,4,0),IF(DAY($O$13)=DAY(EOMONTH($O$13,0)),EOMONTH(O98,VLOOKUP($Q$6,AMORT!$A$2:$C$11,3,0)),EDATE($O$13,VLOOKUP($Q$6,AMORT!$A$2:$C$11,3,0)*N99))))</f>
        <v>#N/A</v>
      </c>
      <c r="P99" s="55" t="e">
        <f>IF(N99="",IF(N98="","",SUM(P$13:P98)),T99+U99)</f>
        <v>#N/A</v>
      </c>
      <c r="Q99" s="44"/>
      <c r="R99" s="55" t="e">
        <f>IF(N99="",IF(N98="","",SUM($R$13:R98)),ROUND(((V98*$Q$8)/30)*VLOOKUP($Q$6,AMORT!$A$2:$D$11,4,0),0))</f>
        <v>#N/A</v>
      </c>
      <c r="S99" s="55" t="e">
        <f>IF(N99="",IF(N98="","",SUM($S$13:S98)),IF(N99&lt;=MAX($V$6:$V$7),0,P99+R99))</f>
        <v>#N/A</v>
      </c>
      <c r="T99" s="55" t="e">
        <f>IF(N99="",IF(N98="","",SUM($T$13:T98)),IF(N99=$R$5,V98,IF($V$8="Cuota fija",IF(N99&lt;=MAX($V$6:$V$7),0,$Q$7+Q99-U99),IF($V$8="Capital Constante",IF(N99&lt;=MAX($V$6:$V$7),0,$Q$3/(($P$5/VLOOKUP($Q$6,AMORT!$A$2:$C$11,3,0))-MAX($V$6:$V$7))   ),P99-U99-R99)       )))</f>
        <v>#N/A</v>
      </c>
      <c r="U99" s="55" t="e">
        <f>IF(N99="",IF(N98="","",SUM($U$13:U98)),ROUND($R$4*V98,0))</f>
        <v>#N/A</v>
      </c>
      <c r="V99" s="55" t="e">
        <f t="shared" si="11"/>
        <v>#N/A</v>
      </c>
      <c r="W99" s="15"/>
      <c r="X99" s="55" t="e">
        <f>IF(AND(N99&gt;0,N99&lt;&gt;"",Q99&gt;0), ROUND( ((Q99/((1+($Q$4/VLOOKUP($Q$6,AMORT!$A$2:$B$11,2,0)))^N99))),0),0)</f>
        <v>#N/A</v>
      </c>
      <c r="AA99" s="61" t="e">
        <f t="shared" si="14"/>
        <v>#N/A</v>
      </c>
      <c r="AB99" s="62" t="e">
        <f>IF(AA99="","",IF(OR($AD$6="Diaria",$AD$6="Semanal",$AD$6="Decadal",$AD$6="Quincenal"),AB98+VLOOKUP($AD$6,AMORT!$A$2:$D$11,4,0),IF(DAY($B$13)=DAY(EOMONTH($B$13,0)),EOMONTH(AB98,VLOOKUP($AD$6,AMORT!$A$2:$C$11,3,0)),EDATE($B$13,VLOOKUP($AD$6,AMORT!$A$2:$C$11,3,0)*AA99))))</f>
        <v>#N/A</v>
      </c>
      <c r="AC99" s="55" t="e">
        <f>IF(AA99="",IF(AA98="","",SUM(AC$13:AC98)),AG99+AH99)</f>
        <v>#N/A</v>
      </c>
      <c r="AD99" s="44"/>
      <c r="AE99" s="55" t="e">
        <f>IF(AA99="",IF(AA98="","",SUM($AE$13:AE98)),ROUND(((AI98*$AD$8)/30)*VLOOKUP($AD$6,AMORT!$A$2:$D$11,4,0),0))</f>
        <v>#N/A</v>
      </c>
      <c r="AF99" s="55" t="e">
        <f>IF(AA99="",IF(AA98="","",SUM($AF$13:AF98)),IF(AA99&lt;=MAX($AI$6:$AI$7),0,AC99+AE99))</f>
        <v>#N/A</v>
      </c>
      <c r="AG99" s="55" t="e">
        <f>IF(AA99="",IF(AA98="","",SUM($AG$13:AG98)),IF(AA99=$AE$5,AI98,IF($AI$8="Cuota fija",IF(AA99&lt;=MAX($AI$6:$AI$7),0,$AD$7+AD99-AH99),IF($AI$8="Capital Constante",IF(AA99&lt;=MAX($AI$6:$AI$7),0,$AD$3/(($AC$5/VLOOKUP($AD$6,AMORT!$A$2:$C$11,3,0))-MAX($AI$6:$AI$7))   ),AC99-AH99-AE99)       )))</f>
        <v>#N/A</v>
      </c>
      <c r="AH99" s="55" t="e">
        <f>IF(AA99="",IF(AA98="","",SUM($AH$13:AH98)),ROUND($AE$4*AI98,0))</f>
        <v>#N/A</v>
      </c>
      <c r="AI99" s="55" t="e">
        <f t="shared" si="12"/>
        <v>#N/A</v>
      </c>
      <c r="AJ99" s="15"/>
      <c r="AK99" s="55" t="e">
        <f>IF(AND(AA99&gt;0,AA99&lt;&gt;"",AD99&gt;0), ROUND( ((AD99/((1+($AD$4/VLOOKUP($AD$6,AMORT!$A$2:$B$11,2,0)))^AA99))),0),0)</f>
        <v>#N/A</v>
      </c>
    </row>
    <row r="100" spans="1:37" x14ac:dyDescent="0.2">
      <c r="A100" s="61" t="e">
        <f t="shared" si="9"/>
        <v>#N/A</v>
      </c>
      <c r="B100" s="62" t="e">
        <f>IF(A100="","",IF(OR($D$6="Diaria",$D$6="Semanal",$D$6="Decadal",$D$6="Quincenal"),B99+VLOOKUP($D$6,AMORT!$A$2:$D$11,4,0),IF(DAY($B$13)=DAY(EOMONTH($B$13,0)),EOMONTH(B99,VLOOKUP($D$6,AMORT!$A$2:$C$11,3,0)),EDATE($B$13,VLOOKUP($D$6,AMORT!$A$2:$C$11,3,0)*A100))))</f>
        <v>#N/A</v>
      </c>
      <c r="C100" s="55" t="e">
        <f>IF(A100="",IF(A99="","",SUM(C$13:C99)),G100+H100)</f>
        <v>#N/A</v>
      </c>
      <c r="D100" s="44"/>
      <c r="E100" s="55" t="e">
        <f>IF(A100="",IF(A99="","",SUM($E$13:E99)),ROUND(((I99*$D$8)/30)*VLOOKUP($D$6,AMORT!$A$2:$D$11,4,0),0))</f>
        <v>#N/A</v>
      </c>
      <c r="F100" s="55" t="e">
        <f>IF(A100="",IF(A99="","",SUM($F$13:F99)),IF(A100&lt;=MAX($I$6:$I$7),0,C100+E100))</f>
        <v>#N/A</v>
      </c>
      <c r="G100" s="55" t="e">
        <f>IF(A100="",IF(A99="","",SUM($G$13:G99)),IF(A100=$E$5,I99,IF($I$8="Cuota fija",IF(A100&lt;=MAX($I$6:$I$7),0,$D$7+D100-H100),IF($I$8="Capital Constante",IF(A100&lt;=MAX($I$6:$I$7),0,$D$3/(($C$5/VLOOKUP($D$6,AMORT!$A$2:$C$11,3,0))-MAX($I$6:$I$7))   ),C100-H100-E100)       )))</f>
        <v>#N/A</v>
      </c>
      <c r="H100" s="55" t="e">
        <f>IF(A100="",IF(A99="","",SUM($H$13:H99)),ROUND($E$4*I99,0))</f>
        <v>#N/A</v>
      </c>
      <c r="I100" s="55" t="e">
        <f t="shared" si="10"/>
        <v>#N/A</v>
      </c>
      <c r="J100" s="15"/>
      <c r="K100" s="55" t="e">
        <f>IF(AND(A100&gt;0,A100&lt;&gt;"",D100&gt;0), ROUND( ((D100/((1+($D$4/VLOOKUP($D$6,AMORT!$A$2:$B$11,2,0)))^A100))),0),0)</f>
        <v>#N/A</v>
      </c>
      <c r="N100" s="61" t="e">
        <f t="shared" si="13"/>
        <v>#N/A</v>
      </c>
      <c r="O100" s="62" t="e">
        <f>IF(N100="","",IF(OR($Q$6="Diaria",$Q$6="Semanal",$Q$6="Decadal",$Q$6="Quincenal"),O99+VLOOKUP($Q$6,AMORT!$A$2:$D$11,4,0),IF(DAY($O$13)=DAY(EOMONTH($O$13,0)),EOMONTH(O99,VLOOKUP($Q$6,AMORT!$A$2:$C$11,3,0)),EDATE($O$13,VLOOKUP($Q$6,AMORT!$A$2:$C$11,3,0)*N100))))</f>
        <v>#N/A</v>
      </c>
      <c r="P100" s="55" t="e">
        <f>IF(N100="",IF(N99="","",SUM(P$13:P99)),T100+U100)</f>
        <v>#N/A</v>
      </c>
      <c r="Q100" s="44"/>
      <c r="R100" s="55" t="e">
        <f>IF(N100="",IF(N99="","",SUM($R$13:R99)),ROUND(((V99*$Q$8)/30)*VLOOKUP($Q$6,AMORT!$A$2:$D$11,4,0),0))</f>
        <v>#N/A</v>
      </c>
      <c r="S100" s="55" t="e">
        <f>IF(N100="",IF(N99="","",SUM($S$13:S99)),IF(N100&lt;=MAX($V$6:$V$7),0,P100+R100))</f>
        <v>#N/A</v>
      </c>
      <c r="T100" s="55" t="e">
        <f>IF(N100="",IF(N99="","",SUM($T$13:T99)),IF(N100=$R$5,V99,IF($V$8="Cuota fija",IF(N100&lt;=MAX($V$6:$V$7),0,$Q$7+Q100-U100),IF($V$8="Capital Constante",IF(N100&lt;=MAX($V$6:$V$7),0,$Q$3/(($P$5/VLOOKUP($Q$6,AMORT!$A$2:$C$11,3,0))-MAX($V$6:$V$7))   ),P100-U100-R100)       )))</f>
        <v>#N/A</v>
      </c>
      <c r="U100" s="55" t="e">
        <f>IF(N100="",IF(N99="","",SUM($U$13:U99)),ROUND($R$4*V99,0))</f>
        <v>#N/A</v>
      </c>
      <c r="V100" s="55" t="e">
        <f t="shared" si="11"/>
        <v>#N/A</v>
      </c>
      <c r="W100" s="15"/>
      <c r="X100" s="55" t="e">
        <f>IF(AND(N100&gt;0,N100&lt;&gt;"",Q100&gt;0), ROUND( ((Q100/((1+($Q$4/VLOOKUP($Q$6,AMORT!$A$2:$B$11,2,0)))^N100))),0),0)</f>
        <v>#N/A</v>
      </c>
      <c r="AA100" s="61" t="e">
        <f t="shared" si="14"/>
        <v>#N/A</v>
      </c>
      <c r="AB100" s="62" t="e">
        <f>IF(AA100="","",IF(OR($AD$6="Diaria",$AD$6="Semanal",$AD$6="Decadal",$AD$6="Quincenal"),AB99+VLOOKUP($AD$6,AMORT!$A$2:$D$11,4,0),IF(DAY($B$13)=DAY(EOMONTH($B$13,0)),EOMONTH(AB99,VLOOKUP($AD$6,AMORT!$A$2:$C$11,3,0)),EDATE($B$13,VLOOKUP($AD$6,AMORT!$A$2:$C$11,3,0)*AA100))))</f>
        <v>#N/A</v>
      </c>
      <c r="AC100" s="55" t="e">
        <f>IF(AA100="",IF(AA99="","",SUM(AC$13:AC99)),AG100+AH100)</f>
        <v>#N/A</v>
      </c>
      <c r="AD100" s="44"/>
      <c r="AE100" s="55" t="e">
        <f>IF(AA100="",IF(AA99="","",SUM($AE$13:AE99)),ROUND(((AI99*$AD$8)/30)*VLOOKUP($AD$6,AMORT!$A$2:$D$11,4,0),0))</f>
        <v>#N/A</v>
      </c>
      <c r="AF100" s="55" t="e">
        <f>IF(AA100="",IF(AA99="","",SUM($AF$13:AF99)),IF(AA100&lt;=MAX($AI$6:$AI$7),0,AC100+AE100))</f>
        <v>#N/A</v>
      </c>
      <c r="AG100" s="55" t="e">
        <f>IF(AA100="",IF(AA99="","",SUM($AG$13:AG99)),IF(AA100=$AE$5,AI99,IF($AI$8="Cuota fija",IF(AA100&lt;=MAX($AI$6:$AI$7),0,$AD$7+AD100-AH100),IF($AI$8="Capital Constante",IF(AA100&lt;=MAX($AI$6:$AI$7),0,$AD$3/(($AC$5/VLOOKUP($AD$6,AMORT!$A$2:$C$11,3,0))-MAX($AI$6:$AI$7))   ),AC100-AH100-AE100)       )))</f>
        <v>#N/A</v>
      </c>
      <c r="AH100" s="55" t="e">
        <f>IF(AA100="",IF(AA99="","",SUM($AH$13:AH99)),ROUND($AE$4*AI99,0))</f>
        <v>#N/A</v>
      </c>
      <c r="AI100" s="55" t="e">
        <f t="shared" si="12"/>
        <v>#N/A</v>
      </c>
      <c r="AJ100" s="15"/>
      <c r="AK100" s="55" t="e">
        <f>IF(AND(AA100&gt;0,AA100&lt;&gt;"",AD100&gt;0), ROUND( ((AD100/((1+($AD$4/VLOOKUP($AD$6,AMORT!$A$2:$B$11,2,0)))^AA100))),0),0)</f>
        <v>#N/A</v>
      </c>
    </row>
    <row r="101" spans="1:37" x14ac:dyDescent="0.2">
      <c r="A101" s="61" t="e">
        <f t="shared" si="9"/>
        <v>#N/A</v>
      </c>
      <c r="B101" s="62" t="e">
        <f>IF(A101="","",IF(OR($D$6="Diaria",$D$6="Semanal",$D$6="Decadal",$D$6="Quincenal"),B100+VLOOKUP($D$6,AMORT!$A$2:$D$11,4,0),IF(DAY($B$13)=DAY(EOMONTH($B$13,0)),EOMONTH(B100,VLOOKUP($D$6,AMORT!$A$2:$C$11,3,0)),EDATE($B$13,VLOOKUP($D$6,AMORT!$A$2:$C$11,3,0)*A101))))</f>
        <v>#N/A</v>
      </c>
      <c r="C101" s="55" t="e">
        <f>IF(A101="",IF(A100="","",SUM(C$13:C100)),G101+H101)</f>
        <v>#N/A</v>
      </c>
      <c r="D101" s="44"/>
      <c r="E101" s="55" t="e">
        <f>IF(A101="",IF(A100="","",SUM($E$13:E100)),ROUND(((I100*$D$8)/30)*VLOOKUP($D$6,AMORT!$A$2:$D$11,4,0),0))</f>
        <v>#N/A</v>
      </c>
      <c r="F101" s="55" t="e">
        <f>IF(A101="",IF(A100="","",SUM($F$13:F100)),IF(A101&lt;=MAX($I$6:$I$7),0,C101+E101))</f>
        <v>#N/A</v>
      </c>
      <c r="G101" s="55" t="e">
        <f>IF(A101="",IF(A100="","",SUM($G$13:G100)),IF(A101=$E$5,I100,IF($I$8="Cuota fija",IF(A101&lt;=MAX($I$6:$I$7),0,$D$7+D101-H101),IF($I$8="Capital Constante",IF(A101&lt;=MAX($I$6:$I$7),0,$D$3/(($C$5/VLOOKUP($D$6,AMORT!$A$2:$C$11,3,0))-MAX($I$6:$I$7))   ),C101-H101-E101)       )))</f>
        <v>#N/A</v>
      </c>
      <c r="H101" s="55" t="e">
        <f>IF(A101="",IF(A100="","",SUM($H$13:H100)),ROUND($E$4*I100,0))</f>
        <v>#N/A</v>
      </c>
      <c r="I101" s="55" t="e">
        <f t="shared" si="10"/>
        <v>#N/A</v>
      </c>
      <c r="J101" s="15"/>
      <c r="K101" s="55" t="e">
        <f>IF(AND(A101&gt;0,A101&lt;&gt;"",D101&gt;0), ROUND( ((D101/((1+($D$4/VLOOKUP($D$6,AMORT!$A$2:$B$11,2,0)))^A101))),0),0)</f>
        <v>#N/A</v>
      </c>
      <c r="N101" s="61" t="e">
        <f t="shared" si="13"/>
        <v>#N/A</v>
      </c>
      <c r="O101" s="62" t="e">
        <f>IF(N101="","",IF(OR($Q$6="Diaria",$Q$6="Semanal",$Q$6="Decadal",$Q$6="Quincenal"),O100+VLOOKUP($Q$6,AMORT!$A$2:$D$11,4,0),IF(DAY($O$13)=DAY(EOMONTH($O$13,0)),EOMONTH(O100,VLOOKUP($Q$6,AMORT!$A$2:$C$11,3,0)),EDATE($O$13,VLOOKUP($Q$6,AMORT!$A$2:$C$11,3,0)*N101))))</f>
        <v>#N/A</v>
      </c>
      <c r="P101" s="55" t="e">
        <f>IF(N101="",IF(N100="","",SUM(P$13:P100)),T101+U101)</f>
        <v>#N/A</v>
      </c>
      <c r="Q101" s="44"/>
      <c r="R101" s="55" t="e">
        <f>IF(N101="",IF(N100="","",SUM($R$13:R100)),ROUND(((V100*$Q$8)/30)*VLOOKUP($Q$6,AMORT!$A$2:$D$11,4,0),0))</f>
        <v>#N/A</v>
      </c>
      <c r="S101" s="55" t="e">
        <f>IF(N101="",IF(N100="","",SUM($S$13:S100)),IF(N101&lt;=MAX($V$6:$V$7),0,P101+R101))</f>
        <v>#N/A</v>
      </c>
      <c r="T101" s="55" t="e">
        <f>IF(N101="",IF(N100="","",SUM($T$13:T100)),IF(N101=$R$5,V100,IF($V$8="Cuota fija",IF(N101&lt;=MAX($V$6:$V$7),0,$Q$7+Q101-U101),IF($V$8="Capital Constante",IF(N101&lt;=MAX($V$6:$V$7),0,$Q$3/(($P$5/VLOOKUP($Q$6,AMORT!$A$2:$C$11,3,0))-MAX($V$6:$V$7))   ),P101-U101-R101)       )))</f>
        <v>#N/A</v>
      </c>
      <c r="U101" s="55" t="e">
        <f>IF(N101="",IF(N100="","",SUM($U$13:U100)),ROUND($R$4*V100,0))</f>
        <v>#N/A</v>
      </c>
      <c r="V101" s="55" t="e">
        <f t="shared" si="11"/>
        <v>#N/A</v>
      </c>
      <c r="W101" s="15"/>
      <c r="X101" s="55" t="e">
        <f>IF(AND(N101&gt;0,N101&lt;&gt;"",Q101&gt;0), ROUND( ((Q101/((1+($Q$4/VLOOKUP($Q$6,AMORT!$A$2:$B$11,2,0)))^N101))),0),0)</f>
        <v>#N/A</v>
      </c>
      <c r="AA101" s="61" t="e">
        <f t="shared" si="14"/>
        <v>#N/A</v>
      </c>
      <c r="AB101" s="62" t="e">
        <f>IF(AA101="","",IF(OR($AD$6="Diaria",$AD$6="Semanal",$AD$6="Decadal",$AD$6="Quincenal"),AB100+VLOOKUP($AD$6,AMORT!$A$2:$D$11,4,0),IF(DAY($B$13)=DAY(EOMONTH($B$13,0)),EOMONTH(AB100,VLOOKUP($AD$6,AMORT!$A$2:$C$11,3,0)),EDATE($B$13,VLOOKUP($AD$6,AMORT!$A$2:$C$11,3,0)*AA101))))</f>
        <v>#N/A</v>
      </c>
      <c r="AC101" s="55" t="e">
        <f>IF(AA101="",IF(AA100="","",SUM(AC$13:AC100)),AG101+AH101)</f>
        <v>#N/A</v>
      </c>
      <c r="AD101" s="44"/>
      <c r="AE101" s="55" t="e">
        <f>IF(AA101="",IF(AA100="","",SUM($AE$13:AE100)),ROUND(((AI100*$AD$8)/30)*VLOOKUP($AD$6,AMORT!$A$2:$D$11,4,0),0))</f>
        <v>#N/A</v>
      </c>
      <c r="AF101" s="55" t="e">
        <f>IF(AA101="",IF(AA100="","",SUM($AF$13:AF100)),IF(AA101&lt;=MAX($AI$6:$AI$7),0,AC101+AE101))</f>
        <v>#N/A</v>
      </c>
      <c r="AG101" s="55" t="e">
        <f>IF(AA101="",IF(AA100="","",SUM($AG$13:AG100)),IF(AA101=$AE$5,AI100,IF($AI$8="Cuota fija",IF(AA101&lt;=MAX($AI$6:$AI$7),0,$AD$7+AD101-AH101),IF($AI$8="Capital Constante",IF(AA101&lt;=MAX($AI$6:$AI$7),0,$AD$3/(($AC$5/VLOOKUP($AD$6,AMORT!$A$2:$C$11,3,0))-MAX($AI$6:$AI$7))   ),AC101-AH101-AE101)       )))</f>
        <v>#N/A</v>
      </c>
      <c r="AH101" s="55" t="e">
        <f>IF(AA101="",IF(AA100="","",SUM($AH$13:AH100)),ROUND($AE$4*AI100,0))</f>
        <v>#N/A</v>
      </c>
      <c r="AI101" s="55" t="e">
        <f t="shared" si="12"/>
        <v>#N/A</v>
      </c>
      <c r="AJ101" s="15"/>
      <c r="AK101" s="55" t="e">
        <f>IF(AND(AA101&gt;0,AA101&lt;&gt;"",AD101&gt;0), ROUND( ((AD101/((1+($AD$4/VLOOKUP($AD$6,AMORT!$A$2:$B$11,2,0)))^AA101))),0),0)</f>
        <v>#N/A</v>
      </c>
    </row>
    <row r="102" spans="1:37" x14ac:dyDescent="0.2">
      <c r="A102" s="61" t="e">
        <f t="shared" si="9"/>
        <v>#N/A</v>
      </c>
      <c r="B102" s="62" t="e">
        <f>IF(A102="","",IF(OR($D$6="Diaria",$D$6="Semanal",$D$6="Decadal",$D$6="Quincenal"),B101+VLOOKUP($D$6,AMORT!$A$2:$D$11,4,0),IF(DAY($B$13)=DAY(EOMONTH($B$13,0)),EOMONTH(B101,VLOOKUP($D$6,AMORT!$A$2:$C$11,3,0)),EDATE($B$13,VLOOKUP($D$6,AMORT!$A$2:$C$11,3,0)*A102))))</f>
        <v>#N/A</v>
      </c>
      <c r="C102" s="55" t="e">
        <f>IF(A102="",IF(A101="","",SUM(C$13:C101)),G102+H102)</f>
        <v>#N/A</v>
      </c>
      <c r="D102" s="44"/>
      <c r="E102" s="55" t="e">
        <f>IF(A102="",IF(A101="","",SUM($E$13:E101)),ROUND(((I101*$D$8)/30)*VLOOKUP($D$6,AMORT!$A$2:$D$11,4,0),0))</f>
        <v>#N/A</v>
      </c>
      <c r="F102" s="55" t="e">
        <f>IF(A102="",IF(A101="","",SUM($F$13:F101)),IF(A102&lt;=MAX($I$6:$I$7),0,C102+E102))</f>
        <v>#N/A</v>
      </c>
      <c r="G102" s="55" t="e">
        <f>IF(A102="",IF(A101="","",SUM($G$13:G101)),IF(A102=$E$5,I101,IF($I$8="Cuota fija",IF(A102&lt;=MAX($I$6:$I$7),0,$D$7+D102-H102),IF($I$8="Capital Constante",IF(A102&lt;=MAX($I$6:$I$7),0,$D$3/(($C$5/VLOOKUP($D$6,AMORT!$A$2:$C$11,3,0))-MAX($I$6:$I$7))   ),C102-H102-E102)       )))</f>
        <v>#N/A</v>
      </c>
      <c r="H102" s="55" t="e">
        <f>IF(A102="",IF(A101="","",SUM($H$13:H101)),ROUND($E$4*I101,0))</f>
        <v>#N/A</v>
      </c>
      <c r="I102" s="55" t="e">
        <f t="shared" si="10"/>
        <v>#N/A</v>
      </c>
      <c r="J102" s="15"/>
      <c r="K102" s="55" t="e">
        <f>IF(AND(A102&gt;0,A102&lt;&gt;"",D102&gt;0), ROUND( ((D102/((1+($D$4/VLOOKUP($D$6,AMORT!$A$2:$B$11,2,0)))^A102))),0),0)</f>
        <v>#N/A</v>
      </c>
      <c r="N102" s="61" t="e">
        <f t="shared" si="13"/>
        <v>#N/A</v>
      </c>
      <c r="O102" s="62" t="e">
        <f>IF(N102="","",IF(OR($Q$6="Diaria",$Q$6="Semanal",$Q$6="Decadal",$Q$6="Quincenal"),O101+VLOOKUP($Q$6,AMORT!$A$2:$D$11,4,0),IF(DAY($O$13)=DAY(EOMONTH($O$13,0)),EOMONTH(O101,VLOOKUP($Q$6,AMORT!$A$2:$C$11,3,0)),EDATE($O$13,VLOOKUP($Q$6,AMORT!$A$2:$C$11,3,0)*N102))))</f>
        <v>#N/A</v>
      </c>
      <c r="P102" s="55" t="e">
        <f>IF(N102="",IF(N101="","",SUM(P$13:P101)),T102+U102)</f>
        <v>#N/A</v>
      </c>
      <c r="Q102" s="44"/>
      <c r="R102" s="55" t="e">
        <f>IF(N102="",IF(N101="","",SUM($R$13:R101)),ROUND(((V101*$Q$8)/30)*VLOOKUP($Q$6,AMORT!$A$2:$D$11,4,0),0))</f>
        <v>#N/A</v>
      </c>
      <c r="S102" s="55" t="e">
        <f>IF(N102="",IF(N101="","",SUM($S$13:S101)),IF(N102&lt;=MAX($V$6:$V$7),0,P102+R102))</f>
        <v>#N/A</v>
      </c>
      <c r="T102" s="55" t="e">
        <f>IF(N102="",IF(N101="","",SUM($T$13:T101)),IF(N102=$R$5,V101,IF($V$8="Cuota fija",IF(N102&lt;=MAX($V$6:$V$7),0,$Q$7+Q102-U102),IF($V$8="Capital Constante",IF(N102&lt;=MAX($V$6:$V$7),0,$Q$3/(($P$5/VLOOKUP($Q$6,AMORT!$A$2:$C$11,3,0))-MAX($V$6:$V$7))   ),P102-U102-R102)       )))</f>
        <v>#N/A</v>
      </c>
      <c r="U102" s="55" t="e">
        <f>IF(N102="",IF(N101="","",SUM($U$13:U101)),ROUND($R$4*V101,0))</f>
        <v>#N/A</v>
      </c>
      <c r="V102" s="55" t="e">
        <f t="shared" si="11"/>
        <v>#N/A</v>
      </c>
      <c r="W102" s="15"/>
      <c r="X102" s="55" t="e">
        <f>IF(AND(N102&gt;0,N102&lt;&gt;"",Q102&gt;0), ROUND( ((Q102/((1+($Q$4/VLOOKUP($Q$6,AMORT!$A$2:$B$11,2,0)))^N102))),0),0)</f>
        <v>#N/A</v>
      </c>
      <c r="AA102" s="61" t="e">
        <f t="shared" si="14"/>
        <v>#N/A</v>
      </c>
      <c r="AB102" s="62" t="e">
        <f>IF(AA102="","",IF(OR($AD$6="Diaria",$AD$6="Semanal",$AD$6="Decadal",$AD$6="Quincenal"),AB101+VLOOKUP($AD$6,AMORT!$A$2:$D$11,4,0),IF(DAY($B$13)=DAY(EOMONTH($B$13,0)),EOMONTH(AB101,VLOOKUP($AD$6,AMORT!$A$2:$C$11,3,0)),EDATE($B$13,VLOOKUP($AD$6,AMORT!$A$2:$C$11,3,0)*AA102))))</f>
        <v>#N/A</v>
      </c>
      <c r="AC102" s="55" t="e">
        <f>IF(AA102="",IF(AA101="","",SUM(AC$13:AC101)),AG102+AH102)</f>
        <v>#N/A</v>
      </c>
      <c r="AD102" s="44"/>
      <c r="AE102" s="55" t="e">
        <f>IF(AA102="",IF(AA101="","",SUM($AE$13:AE101)),ROUND(((AI101*$AD$8)/30)*VLOOKUP($AD$6,AMORT!$A$2:$D$11,4,0),0))</f>
        <v>#N/A</v>
      </c>
      <c r="AF102" s="55" t="e">
        <f>IF(AA102="",IF(AA101="","",SUM($AF$13:AF101)),IF(AA102&lt;=MAX($AI$6:$AI$7),0,AC102+AE102))</f>
        <v>#N/A</v>
      </c>
      <c r="AG102" s="55" t="e">
        <f>IF(AA102="",IF(AA101="","",SUM($AG$13:AG101)),IF(AA102=$AE$5,AI101,IF($AI$8="Cuota fija",IF(AA102&lt;=MAX($AI$6:$AI$7),0,$AD$7+AD102-AH102),IF($AI$8="Capital Constante",IF(AA102&lt;=MAX($AI$6:$AI$7),0,$AD$3/(($AC$5/VLOOKUP($AD$6,AMORT!$A$2:$C$11,3,0))-MAX($AI$6:$AI$7))   ),AC102-AH102-AE102)       )))</f>
        <v>#N/A</v>
      </c>
      <c r="AH102" s="55" t="e">
        <f>IF(AA102="",IF(AA101="","",SUM($AH$13:AH101)),ROUND($AE$4*AI101,0))</f>
        <v>#N/A</v>
      </c>
      <c r="AI102" s="55" t="e">
        <f t="shared" si="12"/>
        <v>#N/A</v>
      </c>
      <c r="AJ102" s="15"/>
      <c r="AK102" s="55" t="e">
        <f>IF(AND(AA102&gt;0,AA102&lt;&gt;"",AD102&gt;0), ROUND( ((AD102/((1+($AD$4/VLOOKUP($AD$6,AMORT!$A$2:$B$11,2,0)))^AA102))),0),0)</f>
        <v>#N/A</v>
      </c>
    </row>
    <row r="103" spans="1:37" x14ac:dyDescent="0.2">
      <c r="A103" s="61" t="e">
        <f t="shared" si="9"/>
        <v>#N/A</v>
      </c>
      <c r="B103" s="62" t="e">
        <f>IF(A103="","",IF(OR($D$6="Diaria",$D$6="Semanal",$D$6="Decadal",$D$6="Quincenal"),B102+VLOOKUP($D$6,AMORT!$A$2:$D$11,4,0),IF(DAY($B$13)=DAY(EOMONTH($B$13,0)),EOMONTH(B102,VLOOKUP($D$6,AMORT!$A$2:$C$11,3,0)),EDATE($B$13,VLOOKUP($D$6,AMORT!$A$2:$C$11,3,0)*A103))))</f>
        <v>#N/A</v>
      </c>
      <c r="C103" s="55" t="e">
        <f>IF(A103="",IF(A102="","",SUM(C$13:C102)),G103+H103)</f>
        <v>#N/A</v>
      </c>
      <c r="D103" s="44"/>
      <c r="E103" s="55" t="e">
        <f>IF(A103="",IF(A102="","",SUM($E$13:E102)),ROUND(((I102*$D$8)/30)*VLOOKUP($D$6,AMORT!$A$2:$D$11,4,0),0))</f>
        <v>#N/A</v>
      </c>
      <c r="F103" s="55" t="e">
        <f>IF(A103="",IF(A102="","",SUM($F$13:F102)),IF(A103&lt;=MAX($I$6:$I$7),0,C103+E103))</f>
        <v>#N/A</v>
      </c>
      <c r="G103" s="55" t="e">
        <f>IF(A103="",IF(A102="","",SUM($G$13:G102)),IF(A103=$E$5,I102,IF($I$8="Cuota fija",IF(A103&lt;=MAX($I$6:$I$7),0,$D$7+D103-H103),IF($I$8="Capital Constante",IF(A103&lt;=MAX($I$6:$I$7),0,$D$3/(($C$5/VLOOKUP($D$6,AMORT!$A$2:$C$11,3,0))-MAX($I$6:$I$7))   ),C103-H103-E103)       )))</f>
        <v>#N/A</v>
      </c>
      <c r="H103" s="55" t="e">
        <f>IF(A103="",IF(A102="","",SUM($H$13:H102)),ROUND($E$4*I102,0))</f>
        <v>#N/A</v>
      </c>
      <c r="I103" s="55" t="e">
        <f t="shared" si="10"/>
        <v>#N/A</v>
      </c>
      <c r="J103" s="15"/>
      <c r="K103" s="55" t="e">
        <f>IF(AND(A103&gt;0,A103&lt;&gt;"",D103&gt;0), ROUND( ((D103/((1+($D$4/VLOOKUP($D$6,AMORT!$A$2:$B$11,2,0)))^A103))),0),0)</f>
        <v>#N/A</v>
      </c>
      <c r="N103" s="61" t="e">
        <f t="shared" si="13"/>
        <v>#N/A</v>
      </c>
      <c r="O103" s="62" t="e">
        <f>IF(N103="","",IF(OR($Q$6="Diaria",$Q$6="Semanal",$Q$6="Decadal",$Q$6="Quincenal"),O102+VLOOKUP($Q$6,AMORT!$A$2:$D$11,4,0),IF(DAY($O$13)=DAY(EOMONTH($O$13,0)),EOMONTH(O102,VLOOKUP($Q$6,AMORT!$A$2:$C$11,3,0)),EDATE($O$13,VLOOKUP($Q$6,AMORT!$A$2:$C$11,3,0)*N103))))</f>
        <v>#N/A</v>
      </c>
      <c r="P103" s="55" t="e">
        <f>IF(N103="",IF(N102="","",SUM(P$13:P102)),T103+U103)</f>
        <v>#N/A</v>
      </c>
      <c r="Q103" s="44"/>
      <c r="R103" s="55" t="e">
        <f>IF(N103="",IF(N102="","",SUM($R$13:R102)),ROUND(((V102*$Q$8)/30)*VLOOKUP($Q$6,AMORT!$A$2:$D$11,4,0),0))</f>
        <v>#N/A</v>
      </c>
      <c r="S103" s="55" t="e">
        <f>IF(N103="",IF(N102="","",SUM($S$13:S102)),IF(N103&lt;=MAX($V$6:$V$7),0,P103+R103))</f>
        <v>#N/A</v>
      </c>
      <c r="T103" s="55" t="e">
        <f>IF(N103="",IF(N102="","",SUM($T$13:T102)),IF(N103=$R$5,V102,IF($V$8="Cuota fija",IF(N103&lt;=MAX($V$6:$V$7),0,$Q$7+Q103-U103),IF($V$8="Capital Constante",IF(N103&lt;=MAX($V$6:$V$7),0,$Q$3/(($P$5/VLOOKUP($Q$6,AMORT!$A$2:$C$11,3,0))-MAX($V$6:$V$7))   ),P103-U103-R103)       )))</f>
        <v>#N/A</v>
      </c>
      <c r="U103" s="55" t="e">
        <f>IF(N103="",IF(N102="","",SUM($U$13:U102)),ROUND($R$4*V102,0))</f>
        <v>#N/A</v>
      </c>
      <c r="V103" s="55" t="e">
        <f t="shared" si="11"/>
        <v>#N/A</v>
      </c>
      <c r="W103" s="15"/>
      <c r="X103" s="55" t="e">
        <f>IF(AND(N103&gt;0,N103&lt;&gt;"",Q103&gt;0), ROUND( ((Q103/((1+($Q$4/VLOOKUP($Q$6,AMORT!$A$2:$B$11,2,0)))^N103))),0),0)</f>
        <v>#N/A</v>
      </c>
      <c r="AA103" s="61" t="e">
        <f t="shared" si="14"/>
        <v>#N/A</v>
      </c>
      <c r="AB103" s="62" t="e">
        <f>IF(AA103="","",IF(OR($AD$6="Diaria",$AD$6="Semanal",$AD$6="Decadal",$AD$6="Quincenal"),AB102+VLOOKUP($AD$6,AMORT!$A$2:$D$11,4,0),IF(DAY($B$13)=DAY(EOMONTH($B$13,0)),EOMONTH(AB102,VLOOKUP($AD$6,AMORT!$A$2:$C$11,3,0)),EDATE($B$13,VLOOKUP($AD$6,AMORT!$A$2:$C$11,3,0)*AA103))))</f>
        <v>#N/A</v>
      </c>
      <c r="AC103" s="55" t="e">
        <f>IF(AA103="",IF(AA102="","",SUM(AC$13:AC102)),AG103+AH103)</f>
        <v>#N/A</v>
      </c>
      <c r="AD103" s="44"/>
      <c r="AE103" s="55" t="e">
        <f>IF(AA103="",IF(AA102="","",SUM($AE$13:AE102)),ROUND(((AI102*$AD$8)/30)*VLOOKUP($AD$6,AMORT!$A$2:$D$11,4,0),0))</f>
        <v>#N/A</v>
      </c>
      <c r="AF103" s="55" t="e">
        <f>IF(AA103="",IF(AA102="","",SUM($AF$13:AF102)),IF(AA103&lt;=MAX($AI$6:$AI$7),0,AC103+AE103))</f>
        <v>#N/A</v>
      </c>
      <c r="AG103" s="55" t="e">
        <f>IF(AA103="",IF(AA102="","",SUM($AG$13:AG102)),IF(AA103=$AE$5,AI102,IF($AI$8="Cuota fija",IF(AA103&lt;=MAX($AI$6:$AI$7),0,$AD$7+AD103-AH103),IF($AI$8="Capital Constante",IF(AA103&lt;=MAX($AI$6:$AI$7),0,$AD$3/(($AC$5/VLOOKUP($AD$6,AMORT!$A$2:$C$11,3,0))-MAX($AI$6:$AI$7))   ),AC103-AH103-AE103)       )))</f>
        <v>#N/A</v>
      </c>
      <c r="AH103" s="55" t="e">
        <f>IF(AA103="",IF(AA102="","",SUM($AH$13:AH102)),ROUND($AE$4*AI102,0))</f>
        <v>#N/A</v>
      </c>
      <c r="AI103" s="55" t="e">
        <f t="shared" si="12"/>
        <v>#N/A</v>
      </c>
      <c r="AJ103" s="15"/>
      <c r="AK103" s="55" t="e">
        <f>IF(AND(AA103&gt;0,AA103&lt;&gt;"",AD103&gt;0), ROUND( ((AD103/((1+($AD$4/VLOOKUP($AD$6,AMORT!$A$2:$B$11,2,0)))^AA103))),0),0)</f>
        <v>#N/A</v>
      </c>
    </row>
    <row r="104" spans="1:37" x14ac:dyDescent="0.2">
      <c r="A104" s="61" t="e">
        <f t="shared" si="9"/>
        <v>#N/A</v>
      </c>
      <c r="B104" s="62" t="e">
        <f>IF(A104="","",IF(OR($D$6="Diaria",$D$6="Semanal",$D$6="Decadal",$D$6="Quincenal"),B103+VLOOKUP($D$6,AMORT!$A$2:$D$11,4,0),IF(DAY($B$13)=DAY(EOMONTH($B$13,0)),EOMONTH(B103,VLOOKUP($D$6,AMORT!$A$2:$C$11,3,0)),EDATE($B$13,VLOOKUP($D$6,AMORT!$A$2:$C$11,3,0)*A104))))</f>
        <v>#N/A</v>
      </c>
      <c r="C104" s="55" t="e">
        <f>IF(A104="",IF(A103="","",SUM(C$13:C103)),G104+H104)</f>
        <v>#N/A</v>
      </c>
      <c r="D104" s="44"/>
      <c r="E104" s="55" t="e">
        <f>IF(A104="",IF(A103="","",SUM($E$13:E103)),ROUND(((I103*$D$8)/30)*VLOOKUP($D$6,AMORT!$A$2:$D$11,4,0),0))</f>
        <v>#N/A</v>
      </c>
      <c r="F104" s="55" t="e">
        <f>IF(A104="",IF(A103="","",SUM($F$13:F103)),IF(A104&lt;=MAX($I$6:$I$7),0,C104+E104))</f>
        <v>#N/A</v>
      </c>
      <c r="G104" s="55" t="e">
        <f>IF(A104="",IF(A103="","",SUM($G$13:G103)),IF(A104=$E$5,I103,IF($I$8="Cuota fija",IF(A104&lt;=MAX($I$6:$I$7),0,$D$7+D104-H104),IF($I$8="Capital Constante",IF(A104&lt;=MAX($I$6:$I$7),0,$D$3/(($C$5/VLOOKUP($D$6,AMORT!$A$2:$C$11,3,0))-MAX($I$6:$I$7))   ),C104-H104-E104)       )))</f>
        <v>#N/A</v>
      </c>
      <c r="H104" s="55" t="e">
        <f>IF(A104="",IF(A103="","",SUM($H$13:H103)),ROUND($E$4*I103,0))</f>
        <v>#N/A</v>
      </c>
      <c r="I104" s="55" t="e">
        <f t="shared" si="10"/>
        <v>#N/A</v>
      </c>
      <c r="J104" s="15"/>
      <c r="K104" s="55" t="e">
        <f>IF(AND(A104&gt;0,A104&lt;&gt;"",D104&gt;0), ROUND( ((D104/((1+($D$4/VLOOKUP($D$6,AMORT!$A$2:$B$11,2,0)))^A104))),0),0)</f>
        <v>#N/A</v>
      </c>
      <c r="N104" s="61" t="e">
        <f t="shared" si="13"/>
        <v>#N/A</v>
      </c>
      <c r="O104" s="62" t="e">
        <f>IF(N104="","",IF(OR($Q$6="Diaria",$Q$6="Semanal",$Q$6="Decadal",$Q$6="Quincenal"),O103+VLOOKUP($Q$6,AMORT!$A$2:$D$11,4,0),IF(DAY($O$13)=DAY(EOMONTH($O$13,0)),EOMONTH(O103,VLOOKUP($Q$6,AMORT!$A$2:$C$11,3,0)),EDATE($O$13,VLOOKUP($Q$6,AMORT!$A$2:$C$11,3,0)*N104))))</f>
        <v>#N/A</v>
      </c>
      <c r="P104" s="55" t="e">
        <f>IF(N104="",IF(N103="","",SUM(P$13:P103)),T104+U104)</f>
        <v>#N/A</v>
      </c>
      <c r="Q104" s="44"/>
      <c r="R104" s="55" t="e">
        <f>IF(N104="",IF(N103="","",SUM($R$13:R103)),ROUND(((V103*$Q$8)/30)*VLOOKUP($Q$6,AMORT!$A$2:$D$11,4,0),0))</f>
        <v>#N/A</v>
      </c>
      <c r="S104" s="55" t="e">
        <f>IF(N104="",IF(N103="","",SUM($S$13:S103)),IF(N104&lt;=MAX($V$6:$V$7),0,P104+R104))</f>
        <v>#N/A</v>
      </c>
      <c r="T104" s="55" t="e">
        <f>IF(N104="",IF(N103="","",SUM($T$13:T103)),IF(N104=$R$5,V103,IF($V$8="Cuota fija",IF(N104&lt;=MAX($V$6:$V$7),0,$Q$7+Q104-U104),IF($V$8="Capital Constante",IF(N104&lt;=MAX($V$6:$V$7),0,$Q$3/(($P$5/VLOOKUP($Q$6,AMORT!$A$2:$C$11,3,0))-MAX($V$6:$V$7))   ),P104-U104-R104)       )))</f>
        <v>#N/A</v>
      </c>
      <c r="U104" s="55" t="e">
        <f>IF(N104="",IF(N103="","",SUM($U$13:U103)),ROUND($R$4*V103,0))</f>
        <v>#N/A</v>
      </c>
      <c r="V104" s="55" t="e">
        <f t="shared" si="11"/>
        <v>#N/A</v>
      </c>
      <c r="W104" s="15"/>
      <c r="X104" s="55" t="e">
        <f>IF(AND(N104&gt;0,N104&lt;&gt;"",Q104&gt;0), ROUND( ((Q104/((1+($Q$4/VLOOKUP($Q$6,AMORT!$A$2:$B$11,2,0)))^N104))),0),0)</f>
        <v>#N/A</v>
      </c>
      <c r="AA104" s="61" t="e">
        <f t="shared" si="14"/>
        <v>#N/A</v>
      </c>
      <c r="AB104" s="62" t="e">
        <f>IF(AA104="","",IF(OR($AD$6="Diaria",$AD$6="Semanal",$AD$6="Decadal",$AD$6="Quincenal"),AB103+VLOOKUP($AD$6,AMORT!$A$2:$D$11,4,0),IF(DAY($B$13)=DAY(EOMONTH($B$13,0)),EOMONTH(AB103,VLOOKUP($AD$6,AMORT!$A$2:$C$11,3,0)),EDATE($B$13,VLOOKUP($AD$6,AMORT!$A$2:$C$11,3,0)*AA104))))</f>
        <v>#N/A</v>
      </c>
      <c r="AC104" s="55" t="e">
        <f>IF(AA104="",IF(AA103="","",SUM(AC$13:AC103)),AG104+AH104)</f>
        <v>#N/A</v>
      </c>
      <c r="AD104" s="44"/>
      <c r="AE104" s="55" t="e">
        <f>IF(AA104="",IF(AA103="","",SUM($AE$13:AE103)),ROUND(((AI103*$AD$8)/30)*VLOOKUP($AD$6,AMORT!$A$2:$D$11,4,0),0))</f>
        <v>#N/A</v>
      </c>
      <c r="AF104" s="55" t="e">
        <f>IF(AA104="",IF(AA103="","",SUM($AF$13:AF103)),IF(AA104&lt;=MAX($AI$6:$AI$7),0,AC104+AE104))</f>
        <v>#N/A</v>
      </c>
      <c r="AG104" s="55" t="e">
        <f>IF(AA104="",IF(AA103="","",SUM($AG$13:AG103)),IF(AA104=$AE$5,AI103,IF($AI$8="Cuota fija",IF(AA104&lt;=MAX($AI$6:$AI$7),0,$AD$7+AD104-AH104),IF($AI$8="Capital Constante",IF(AA104&lt;=MAX($AI$6:$AI$7),0,$AD$3/(($AC$5/VLOOKUP($AD$6,AMORT!$A$2:$C$11,3,0))-MAX($AI$6:$AI$7))   ),AC104-AH104-AE104)       )))</f>
        <v>#N/A</v>
      </c>
      <c r="AH104" s="55" t="e">
        <f>IF(AA104="",IF(AA103="","",SUM($AH$13:AH103)),ROUND($AE$4*AI103,0))</f>
        <v>#N/A</v>
      </c>
      <c r="AI104" s="55" t="e">
        <f t="shared" si="12"/>
        <v>#N/A</v>
      </c>
      <c r="AJ104" s="15"/>
      <c r="AK104" s="55" t="e">
        <f>IF(AND(AA104&gt;0,AA104&lt;&gt;"",AD104&gt;0), ROUND( ((AD104/((1+($AD$4/VLOOKUP($AD$6,AMORT!$A$2:$B$11,2,0)))^AA104))),0),0)</f>
        <v>#N/A</v>
      </c>
    </row>
    <row r="105" spans="1:37" x14ac:dyDescent="0.2">
      <c r="A105" s="61" t="e">
        <f t="shared" si="9"/>
        <v>#N/A</v>
      </c>
      <c r="B105" s="62" t="e">
        <f>IF(A105="","",IF(OR($D$6="Diaria",$D$6="Semanal",$D$6="Decadal",$D$6="Quincenal"),B104+VLOOKUP($D$6,AMORT!$A$2:$D$11,4,0),IF(DAY($B$13)=DAY(EOMONTH($B$13,0)),EOMONTH(B104,VLOOKUP($D$6,AMORT!$A$2:$C$11,3,0)),EDATE($B$13,VLOOKUP($D$6,AMORT!$A$2:$C$11,3,0)*A105))))</f>
        <v>#N/A</v>
      </c>
      <c r="C105" s="55" t="e">
        <f>IF(A105="",IF(A104="","",SUM(C$13:C104)),G105+H105)</f>
        <v>#N/A</v>
      </c>
      <c r="D105" s="44"/>
      <c r="E105" s="55" t="e">
        <f>IF(A105="",IF(A104="","",SUM($E$13:E104)),ROUND(((I104*$D$8)/30)*VLOOKUP($D$6,AMORT!$A$2:$D$11,4,0),0))</f>
        <v>#N/A</v>
      </c>
      <c r="F105" s="55" t="e">
        <f>IF(A105="",IF(A104="","",SUM($F$13:F104)),IF(A105&lt;=MAX($I$6:$I$7),0,C105+E105))</f>
        <v>#N/A</v>
      </c>
      <c r="G105" s="55" t="e">
        <f>IF(A105="",IF(A104="","",SUM($G$13:G104)),IF(A105=$E$5,I104,IF($I$8="Cuota fija",IF(A105&lt;=MAX($I$6:$I$7),0,$D$7+D105-H105),IF($I$8="Capital Constante",IF(A105&lt;=MAX($I$6:$I$7),0,$D$3/(($C$5/VLOOKUP($D$6,AMORT!$A$2:$C$11,3,0))-MAX($I$6:$I$7))   ),C105-H105-E105)       )))</f>
        <v>#N/A</v>
      </c>
      <c r="H105" s="55" t="e">
        <f>IF(A105="",IF(A104="","",SUM($H$13:H104)),ROUND($E$4*I104,0))</f>
        <v>#N/A</v>
      </c>
      <c r="I105" s="55" t="e">
        <f t="shared" si="10"/>
        <v>#N/A</v>
      </c>
      <c r="J105" s="15"/>
      <c r="K105" s="55" t="e">
        <f>IF(AND(A105&gt;0,A105&lt;&gt;"",D105&gt;0), ROUND( ((D105/((1+($D$4/VLOOKUP($D$6,AMORT!$A$2:$B$11,2,0)))^A105))),0),0)</f>
        <v>#N/A</v>
      </c>
      <c r="N105" s="61" t="e">
        <f t="shared" si="13"/>
        <v>#N/A</v>
      </c>
      <c r="O105" s="62" t="e">
        <f>IF(N105="","",IF(OR($Q$6="Diaria",$Q$6="Semanal",$Q$6="Decadal",$Q$6="Quincenal"),O104+VLOOKUP($Q$6,AMORT!$A$2:$D$11,4,0),IF(DAY($O$13)=DAY(EOMONTH($O$13,0)),EOMONTH(O104,VLOOKUP($Q$6,AMORT!$A$2:$C$11,3,0)),EDATE($O$13,VLOOKUP($Q$6,AMORT!$A$2:$C$11,3,0)*N105))))</f>
        <v>#N/A</v>
      </c>
      <c r="P105" s="55" t="e">
        <f>IF(N105="",IF(N104="","",SUM(P$13:P104)),T105+U105)</f>
        <v>#N/A</v>
      </c>
      <c r="Q105" s="44"/>
      <c r="R105" s="55" t="e">
        <f>IF(N105="",IF(N104="","",SUM($R$13:R104)),ROUND(((V104*$Q$8)/30)*VLOOKUP($Q$6,AMORT!$A$2:$D$11,4,0),0))</f>
        <v>#N/A</v>
      </c>
      <c r="S105" s="55" t="e">
        <f>IF(N105="",IF(N104="","",SUM($S$13:S104)),IF(N105&lt;=MAX($V$6:$V$7),0,P105+R105))</f>
        <v>#N/A</v>
      </c>
      <c r="T105" s="55" t="e">
        <f>IF(N105="",IF(N104="","",SUM($T$13:T104)),IF(N105=$R$5,V104,IF($V$8="Cuota fija",IF(N105&lt;=MAX($V$6:$V$7),0,$Q$7+Q105-U105),IF($V$8="Capital Constante",IF(N105&lt;=MAX($V$6:$V$7),0,$Q$3/(($P$5/VLOOKUP($Q$6,AMORT!$A$2:$C$11,3,0))-MAX($V$6:$V$7))   ),P105-U105-R105)       )))</f>
        <v>#N/A</v>
      </c>
      <c r="U105" s="55" t="e">
        <f>IF(N105="",IF(N104="","",SUM($U$13:U104)),ROUND($R$4*V104,0))</f>
        <v>#N/A</v>
      </c>
      <c r="V105" s="55" t="e">
        <f t="shared" si="11"/>
        <v>#N/A</v>
      </c>
      <c r="W105" s="15"/>
      <c r="X105" s="55" t="e">
        <f>IF(AND(N105&gt;0,N105&lt;&gt;"",Q105&gt;0), ROUND( ((Q105/((1+($Q$4/VLOOKUP($Q$6,AMORT!$A$2:$B$11,2,0)))^N105))),0),0)</f>
        <v>#N/A</v>
      </c>
      <c r="AA105" s="61" t="e">
        <f t="shared" si="14"/>
        <v>#N/A</v>
      </c>
      <c r="AB105" s="62" t="e">
        <f>IF(AA105="","",IF(OR($AD$6="Diaria",$AD$6="Semanal",$AD$6="Decadal",$AD$6="Quincenal"),AB104+VLOOKUP($AD$6,AMORT!$A$2:$D$11,4,0),IF(DAY($B$13)=DAY(EOMONTH($B$13,0)),EOMONTH(AB104,VLOOKUP($AD$6,AMORT!$A$2:$C$11,3,0)),EDATE($B$13,VLOOKUP($AD$6,AMORT!$A$2:$C$11,3,0)*AA105))))</f>
        <v>#N/A</v>
      </c>
      <c r="AC105" s="55" t="e">
        <f>IF(AA105="",IF(AA104="","",SUM(AC$13:AC104)),AG105+AH105)</f>
        <v>#N/A</v>
      </c>
      <c r="AD105" s="44"/>
      <c r="AE105" s="55" t="e">
        <f>IF(AA105="",IF(AA104="","",SUM($AE$13:AE104)),ROUND(((AI104*$AD$8)/30)*VLOOKUP($AD$6,AMORT!$A$2:$D$11,4,0),0))</f>
        <v>#N/A</v>
      </c>
      <c r="AF105" s="55" t="e">
        <f>IF(AA105="",IF(AA104="","",SUM($AF$13:AF104)),IF(AA105&lt;=MAX($AI$6:$AI$7),0,AC105+AE105))</f>
        <v>#N/A</v>
      </c>
      <c r="AG105" s="55" t="e">
        <f>IF(AA105="",IF(AA104="","",SUM($AG$13:AG104)),IF(AA105=$AE$5,AI104,IF($AI$8="Cuota fija",IF(AA105&lt;=MAX($AI$6:$AI$7),0,$AD$7+AD105-AH105),IF($AI$8="Capital Constante",IF(AA105&lt;=MAX($AI$6:$AI$7),0,$AD$3/(($AC$5/VLOOKUP($AD$6,AMORT!$A$2:$C$11,3,0))-MAX($AI$6:$AI$7))   ),AC105-AH105-AE105)       )))</f>
        <v>#N/A</v>
      </c>
      <c r="AH105" s="55" t="e">
        <f>IF(AA105="",IF(AA104="","",SUM($AH$13:AH104)),ROUND($AE$4*AI104,0))</f>
        <v>#N/A</v>
      </c>
      <c r="AI105" s="55" t="e">
        <f t="shared" si="12"/>
        <v>#N/A</v>
      </c>
      <c r="AJ105" s="15"/>
      <c r="AK105" s="55" t="e">
        <f>IF(AND(AA105&gt;0,AA105&lt;&gt;"",AD105&gt;0), ROUND( ((AD105/((1+($AD$4/VLOOKUP($AD$6,AMORT!$A$2:$B$11,2,0)))^AA105))),0),0)</f>
        <v>#N/A</v>
      </c>
    </row>
    <row r="106" spans="1:37" x14ac:dyDescent="0.2">
      <c r="A106" s="61" t="e">
        <f t="shared" si="9"/>
        <v>#N/A</v>
      </c>
      <c r="B106" s="62" t="e">
        <f>IF(A106="","",IF(OR($D$6="Diaria",$D$6="Semanal",$D$6="Decadal",$D$6="Quincenal"),B105+VLOOKUP($D$6,AMORT!$A$2:$D$11,4,0),IF(DAY($B$13)=DAY(EOMONTH($B$13,0)),EOMONTH(B105,VLOOKUP($D$6,AMORT!$A$2:$C$11,3,0)),EDATE($B$13,VLOOKUP($D$6,AMORT!$A$2:$C$11,3,0)*A106))))</f>
        <v>#N/A</v>
      </c>
      <c r="C106" s="55" t="e">
        <f>IF(A106="",IF(A105="","",SUM(C$13:C105)),G106+H106)</f>
        <v>#N/A</v>
      </c>
      <c r="D106" s="44"/>
      <c r="E106" s="55" t="e">
        <f>IF(A106="",IF(A105="","",SUM($E$13:E105)),ROUND(((I105*$D$8)/30)*VLOOKUP($D$6,AMORT!$A$2:$D$11,4,0),0))</f>
        <v>#N/A</v>
      </c>
      <c r="F106" s="55" t="e">
        <f>IF(A106="",IF(A105="","",SUM($F$13:F105)),IF(A106&lt;=MAX($I$6:$I$7),0,C106+E106))</f>
        <v>#N/A</v>
      </c>
      <c r="G106" s="55" t="e">
        <f>IF(A106="",IF(A105="","",SUM($G$13:G105)),IF(A106=$E$5,I105,IF($I$8="Cuota fija",IF(A106&lt;=MAX($I$6:$I$7),0,$D$7+D106-H106),IF($I$8="Capital Constante",IF(A106&lt;=MAX($I$6:$I$7),0,$D$3/(($C$5/VLOOKUP($D$6,AMORT!$A$2:$C$11,3,0))-MAX($I$6:$I$7))   ),C106-H106-E106)       )))</f>
        <v>#N/A</v>
      </c>
      <c r="H106" s="55" t="e">
        <f>IF(A106="",IF(A105="","",SUM($H$13:H105)),ROUND($E$4*I105,0))</f>
        <v>#N/A</v>
      </c>
      <c r="I106" s="55" t="e">
        <f t="shared" si="10"/>
        <v>#N/A</v>
      </c>
      <c r="J106" s="15"/>
      <c r="K106" s="55" t="e">
        <f>IF(AND(A106&gt;0,A106&lt;&gt;"",D106&gt;0), ROUND( ((D106/((1+($D$4/VLOOKUP($D$6,AMORT!$A$2:$B$11,2,0)))^A106))),0),0)</f>
        <v>#N/A</v>
      </c>
      <c r="N106" s="61" t="e">
        <f t="shared" si="13"/>
        <v>#N/A</v>
      </c>
      <c r="O106" s="62" t="e">
        <f>IF(N106="","",IF(OR($Q$6="Diaria",$Q$6="Semanal",$Q$6="Decadal",$Q$6="Quincenal"),O105+VLOOKUP($Q$6,AMORT!$A$2:$D$11,4,0),IF(DAY($O$13)=DAY(EOMONTH($O$13,0)),EOMONTH(O105,VLOOKUP($Q$6,AMORT!$A$2:$C$11,3,0)),EDATE($O$13,VLOOKUP($Q$6,AMORT!$A$2:$C$11,3,0)*N106))))</f>
        <v>#N/A</v>
      </c>
      <c r="P106" s="55" t="e">
        <f>IF(N106="",IF(N105="","",SUM(P$13:P105)),T106+U106)</f>
        <v>#N/A</v>
      </c>
      <c r="Q106" s="44"/>
      <c r="R106" s="55" t="e">
        <f>IF(N106="",IF(N105="","",SUM($R$13:R105)),ROUND(((V105*$Q$8)/30)*VLOOKUP($Q$6,AMORT!$A$2:$D$11,4,0),0))</f>
        <v>#N/A</v>
      </c>
      <c r="S106" s="55" t="e">
        <f>IF(N106="",IF(N105="","",SUM($S$13:S105)),IF(N106&lt;=MAX($V$6:$V$7),0,P106+R106))</f>
        <v>#N/A</v>
      </c>
      <c r="T106" s="55" t="e">
        <f>IF(N106="",IF(N105="","",SUM($T$13:T105)),IF(N106=$R$5,V105,IF($V$8="Cuota fija",IF(N106&lt;=MAX($V$6:$V$7),0,$Q$7+Q106-U106),IF($V$8="Capital Constante",IF(N106&lt;=MAX($V$6:$V$7),0,$Q$3/(($P$5/VLOOKUP($Q$6,AMORT!$A$2:$C$11,3,0))-MAX($V$6:$V$7))   ),P106-U106-R106)       )))</f>
        <v>#N/A</v>
      </c>
      <c r="U106" s="55" t="e">
        <f>IF(N106="",IF(N105="","",SUM($U$13:U105)),ROUND($R$4*V105,0))</f>
        <v>#N/A</v>
      </c>
      <c r="V106" s="55" t="e">
        <f t="shared" si="11"/>
        <v>#N/A</v>
      </c>
      <c r="W106" s="15"/>
      <c r="X106" s="55" t="e">
        <f>IF(AND(N106&gt;0,N106&lt;&gt;"",Q106&gt;0), ROUND( ((Q106/((1+($Q$4/VLOOKUP($Q$6,AMORT!$A$2:$B$11,2,0)))^N106))),0),0)</f>
        <v>#N/A</v>
      </c>
      <c r="AA106" s="61" t="e">
        <f t="shared" si="14"/>
        <v>#N/A</v>
      </c>
      <c r="AB106" s="62" t="e">
        <f>IF(AA106="","",IF(OR($AD$6="Diaria",$AD$6="Semanal",$AD$6="Decadal",$AD$6="Quincenal"),AB105+VLOOKUP($AD$6,AMORT!$A$2:$D$11,4,0),IF(DAY($B$13)=DAY(EOMONTH($B$13,0)),EOMONTH(AB105,VLOOKUP($AD$6,AMORT!$A$2:$C$11,3,0)),EDATE($B$13,VLOOKUP($AD$6,AMORT!$A$2:$C$11,3,0)*AA106))))</f>
        <v>#N/A</v>
      </c>
      <c r="AC106" s="55" t="e">
        <f>IF(AA106="",IF(AA105="","",SUM(AC$13:AC105)),AG106+AH106)</f>
        <v>#N/A</v>
      </c>
      <c r="AD106" s="44"/>
      <c r="AE106" s="55" t="e">
        <f>IF(AA106="",IF(AA105="","",SUM($AE$13:AE105)),ROUND(((AI105*$AD$8)/30)*VLOOKUP($AD$6,AMORT!$A$2:$D$11,4,0),0))</f>
        <v>#N/A</v>
      </c>
      <c r="AF106" s="55" t="e">
        <f>IF(AA106="",IF(AA105="","",SUM($AF$13:AF105)),IF(AA106&lt;=MAX($AI$6:$AI$7),0,AC106+AE106))</f>
        <v>#N/A</v>
      </c>
      <c r="AG106" s="55" t="e">
        <f>IF(AA106="",IF(AA105="","",SUM($AG$13:AG105)),IF(AA106=$AE$5,AI105,IF($AI$8="Cuota fija",IF(AA106&lt;=MAX($AI$6:$AI$7),0,$AD$7+AD106-AH106),IF($AI$8="Capital Constante",IF(AA106&lt;=MAX($AI$6:$AI$7),0,$AD$3/(($AC$5/VLOOKUP($AD$6,AMORT!$A$2:$C$11,3,0))-MAX($AI$6:$AI$7))   ),AC106-AH106-AE106)       )))</f>
        <v>#N/A</v>
      </c>
      <c r="AH106" s="55" t="e">
        <f>IF(AA106="",IF(AA105="","",SUM($AH$13:AH105)),ROUND($AE$4*AI105,0))</f>
        <v>#N/A</v>
      </c>
      <c r="AI106" s="55" t="e">
        <f t="shared" si="12"/>
        <v>#N/A</v>
      </c>
      <c r="AJ106" s="15"/>
      <c r="AK106" s="55" t="e">
        <f>IF(AND(AA106&gt;0,AA106&lt;&gt;"",AD106&gt;0), ROUND( ((AD106/((1+($AD$4/VLOOKUP($AD$6,AMORT!$A$2:$B$11,2,0)))^AA106))),0),0)</f>
        <v>#N/A</v>
      </c>
    </row>
    <row r="107" spans="1:37" x14ac:dyDescent="0.2">
      <c r="A107" s="61" t="e">
        <f t="shared" si="9"/>
        <v>#N/A</v>
      </c>
      <c r="B107" s="62" t="e">
        <f>IF(A107="","",IF(OR($D$6="Diaria",$D$6="Semanal",$D$6="Decadal",$D$6="Quincenal"),B106+VLOOKUP($D$6,AMORT!$A$2:$D$11,4,0),IF(DAY($B$13)=DAY(EOMONTH($B$13,0)),EOMONTH(B106,VLOOKUP($D$6,AMORT!$A$2:$C$11,3,0)),EDATE($B$13,VLOOKUP($D$6,AMORT!$A$2:$C$11,3,0)*A107))))</f>
        <v>#N/A</v>
      </c>
      <c r="C107" s="55" t="e">
        <f>IF(A107="",IF(A106="","",SUM(C$13:C106)),G107+H107)</f>
        <v>#N/A</v>
      </c>
      <c r="D107" s="44"/>
      <c r="E107" s="55" t="e">
        <f>IF(A107="",IF(A106="","",SUM($E$13:E106)),ROUND(((I106*$D$8)/30)*VLOOKUP($D$6,AMORT!$A$2:$D$11,4,0),0))</f>
        <v>#N/A</v>
      </c>
      <c r="F107" s="55" t="e">
        <f>IF(A107="",IF(A106="","",SUM($F$13:F106)),IF(A107&lt;=MAX($I$6:$I$7),0,C107+E107))</f>
        <v>#N/A</v>
      </c>
      <c r="G107" s="55" t="e">
        <f>IF(A107="",IF(A106="","",SUM($G$13:G106)),IF(A107=$E$5,I106,IF($I$8="Cuota fija",IF(A107&lt;=MAX($I$6:$I$7),0,$D$7+D107-H107),IF($I$8="Capital Constante",IF(A107&lt;=MAX($I$6:$I$7),0,$D$3/(($C$5/VLOOKUP($D$6,AMORT!$A$2:$C$11,3,0))-MAX($I$6:$I$7))   ),C107-H107-E107)       )))</f>
        <v>#N/A</v>
      </c>
      <c r="H107" s="55" t="e">
        <f>IF(A107="",IF(A106="","",SUM($H$13:H106)),ROUND($E$4*I106,0))</f>
        <v>#N/A</v>
      </c>
      <c r="I107" s="55" t="e">
        <f t="shared" si="10"/>
        <v>#N/A</v>
      </c>
      <c r="J107" s="15"/>
      <c r="K107" s="55" t="e">
        <f>IF(AND(A107&gt;0,A107&lt;&gt;"",D107&gt;0), ROUND( ((D107/((1+($D$4/VLOOKUP($D$6,AMORT!$A$2:$B$11,2,0)))^A107))),0),0)</f>
        <v>#N/A</v>
      </c>
      <c r="N107" s="61" t="e">
        <f t="shared" si="13"/>
        <v>#N/A</v>
      </c>
      <c r="O107" s="62" t="e">
        <f>IF(N107="","",IF(OR($Q$6="Diaria",$Q$6="Semanal",$Q$6="Decadal",$Q$6="Quincenal"),O106+VLOOKUP($Q$6,AMORT!$A$2:$D$11,4,0),IF(DAY($O$13)=DAY(EOMONTH($O$13,0)),EOMONTH(O106,VLOOKUP($Q$6,AMORT!$A$2:$C$11,3,0)),EDATE($O$13,VLOOKUP($Q$6,AMORT!$A$2:$C$11,3,0)*N107))))</f>
        <v>#N/A</v>
      </c>
      <c r="P107" s="55" t="e">
        <f>IF(N107="",IF(N106="","",SUM(P$13:P106)),T107+U107)</f>
        <v>#N/A</v>
      </c>
      <c r="Q107" s="44"/>
      <c r="R107" s="55" t="e">
        <f>IF(N107="",IF(N106="","",SUM($R$13:R106)),ROUND(((V106*$Q$8)/30)*VLOOKUP($Q$6,AMORT!$A$2:$D$11,4,0),0))</f>
        <v>#N/A</v>
      </c>
      <c r="S107" s="55" t="e">
        <f>IF(N107="",IF(N106="","",SUM($S$13:S106)),IF(N107&lt;=MAX($V$6:$V$7),0,P107+R107))</f>
        <v>#N/A</v>
      </c>
      <c r="T107" s="55" t="e">
        <f>IF(N107="",IF(N106="","",SUM($T$13:T106)),IF(N107=$R$5,V106,IF($V$8="Cuota fija",IF(N107&lt;=MAX($V$6:$V$7),0,$Q$7+Q107-U107),IF($V$8="Capital Constante",IF(N107&lt;=MAX($V$6:$V$7),0,$Q$3/(($P$5/VLOOKUP($Q$6,AMORT!$A$2:$C$11,3,0))-MAX($V$6:$V$7))   ),P107-U107-R107)       )))</f>
        <v>#N/A</v>
      </c>
      <c r="U107" s="55" t="e">
        <f>IF(N107="",IF(N106="","",SUM($U$13:U106)),ROUND($R$4*V106,0))</f>
        <v>#N/A</v>
      </c>
      <c r="V107" s="55" t="e">
        <f t="shared" si="11"/>
        <v>#N/A</v>
      </c>
      <c r="W107" s="15"/>
      <c r="X107" s="55" t="e">
        <f>IF(AND(N107&gt;0,N107&lt;&gt;"",Q107&gt;0), ROUND( ((Q107/((1+($Q$4/VLOOKUP($Q$6,AMORT!$A$2:$B$11,2,0)))^N107))),0),0)</f>
        <v>#N/A</v>
      </c>
      <c r="AA107" s="61" t="e">
        <f t="shared" si="14"/>
        <v>#N/A</v>
      </c>
      <c r="AB107" s="62" t="e">
        <f>IF(AA107="","",IF(OR($AD$6="Diaria",$AD$6="Semanal",$AD$6="Decadal",$AD$6="Quincenal"),AB106+VLOOKUP($AD$6,AMORT!$A$2:$D$11,4,0),IF(DAY($B$13)=DAY(EOMONTH($B$13,0)),EOMONTH(AB106,VLOOKUP($AD$6,AMORT!$A$2:$C$11,3,0)),EDATE($B$13,VLOOKUP($AD$6,AMORT!$A$2:$C$11,3,0)*AA107))))</f>
        <v>#N/A</v>
      </c>
      <c r="AC107" s="55" t="e">
        <f>IF(AA107="",IF(AA106="","",SUM(AC$13:AC106)),AG107+AH107)</f>
        <v>#N/A</v>
      </c>
      <c r="AD107" s="44"/>
      <c r="AE107" s="55" t="e">
        <f>IF(AA107="",IF(AA106="","",SUM($AE$13:AE106)),ROUND(((AI106*$AD$8)/30)*VLOOKUP($AD$6,AMORT!$A$2:$D$11,4,0),0))</f>
        <v>#N/A</v>
      </c>
      <c r="AF107" s="55" t="e">
        <f>IF(AA107="",IF(AA106="","",SUM($AF$13:AF106)),IF(AA107&lt;=MAX($AI$6:$AI$7),0,AC107+AE107))</f>
        <v>#N/A</v>
      </c>
      <c r="AG107" s="55" t="e">
        <f>IF(AA107="",IF(AA106="","",SUM($AG$13:AG106)),IF(AA107=$AE$5,AI106,IF($AI$8="Cuota fija",IF(AA107&lt;=MAX($AI$6:$AI$7),0,$AD$7+AD107-AH107),IF($AI$8="Capital Constante",IF(AA107&lt;=MAX($AI$6:$AI$7),0,$AD$3/(($AC$5/VLOOKUP($AD$6,AMORT!$A$2:$C$11,3,0))-MAX($AI$6:$AI$7))   ),AC107-AH107-AE107)       )))</f>
        <v>#N/A</v>
      </c>
      <c r="AH107" s="55" t="e">
        <f>IF(AA107="",IF(AA106="","",SUM($AH$13:AH106)),ROUND($AE$4*AI106,0))</f>
        <v>#N/A</v>
      </c>
      <c r="AI107" s="55" t="e">
        <f t="shared" si="12"/>
        <v>#N/A</v>
      </c>
      <c r="AJ107" s="15"/>
      <c r="AK107" s="55" t="e">
        <f>IF(AND(AA107&gt;0,AA107&lt;&gt;"",AD107&gt;0), ROUND( ((AD107/((1+($AD$4/VLOOKUP($AD$6,AMORT!$A$2:$B$11,2,0)))^AA107))),0),0)</f>
        <v>#N/A</v>
      </c>
    </row>
    <row r="108" spans="1:37" x14ac:dyDescent="0.2">
      <c r="A108" s="61" t="e">
        <f t="shared" si="9"/>
        <v>#N/A</v>
      </c>
      <c r="B108" s="62" t="e">
        <f>IF(A108="","",IF(OR($D$6="Diaria",$D$6="Semanal",$D$6="Decadal",$D$6="Quincenal"),B107+VLOOKUP($D$6,AMORT!$A$2:$D$11,4,0),IF(DAY($B$13)=DAY(EOMONTH($B$13,0)),EOMONTH(B107,VLOOKUP($D$6,AMORT!$A$2:$C$11,3,0)),EDATE($B$13,VLOOKUP($D$6,AMORT!$A$2:$C$11,3,0)*A108))))</f>
        <v>#N/A</v>
      </c>
      <c r="C108" s="55" t="e">
        <f>IF(A108="",IF(A107="","",SUM(C$13:C107)),G108+H108)</f>
        <v>#N/A</v>
      </c>
      <c r="D108" s="44"/>
      <c r="E108" s="55" t="e">
        <f>IF(A108="",IF(A107="","",SUM($E$13:E107)),ROUND(((I107*$D$8)/30)*VLOOKUP($D$6,AMORT!$A$2:$D$11,4,0),0))</f>
        <v>#N/A</v>
      </c>
      <c r="F108" s="55" t="e">
        <f>IF(A108="",IF(A107="","",SUM($F$13:F107)),IF(A108&lt;=MAX($I$6:$I$7),0,C108+E108))</f>
        <v>#N/A</v>
      </c>
      <c r="G108" s="55" t="e">
        <f>IF(A108="",IF(A107="","",SUM($G$13:G107)),IF(A108=$E$5,I107,IF($I$8="Cuota fija",IF(A108&lt;=MAX($I$6:$I$7),0,$D$7+D108-H108),IF($I$8="Capital Constante",IF(A108&lt;=MAX($I$6:$I$7),0,$D$3/(($C$5/VLOOKUP($D$6,AMORT!$A$2:$C$11,3,0))-MAX($I$6:$I$7))   ),C108-H108-E108)       )))</f>
        <v>#N/A</v>
      </c>
      <c r="H108" s="55" t="e">
        <f>IF(A108="",IF(A107="","",SUM($H$13:H107)),ROUND($E$4*I107,0))</f>
        <v>#N/A</v>
      </c>
      <c r="I108" s="55" t="e">
        <f t="shared" si="10"/>
        <v>#N/A</v>
      </c>
      <c r="J108" s="15"/>
      <c r="K108" s="55" t="e">
        <f>IF(AND(A108&gt;0,A108&lt;&gt;"",D108&gt;0), ROUND( ((D108/((1+($D$4/VLOOKUP($D$6,AMORT!$A$2:$B$11,2,0)))^A108))),0),0)</f>
        <v>#N/A</v>
      </c>
      <c r="N108" s="61" t="e">
        <f t="shared" si="13"/>
        <v>#N/A</v>
      </c>
      <c r="O108" s="62" t="e">
        <f>IF(N108="","",IF(OR($Q$6="Diaria",$Q$6="Semanal",$Q$6="Decadal",$Q$6="Quincenal"),O107+VLOOKUP($Q$6,AMORT!$A$2:$D$11,4,0),IF(DAY($O$13)=DAY(EOMONTH($O$13,0)),EOMONTH(O107,VLOOKUP($Q$6,AMORT!$A$2:$C$11,3,0)),EDATE($O$13,VLOOKUP($Q$6,AMORT!$A$2:$C$11,3,0)*N108))))</f>
        <v>#N/A</v>
      </c>
      <c r="P108" s="55" t="e">
        <f>IF(N108="",IF(N107="","",SUM(P$13:P107)),T108+U108)</f>
        <v>#N/A</v>
      </c>
      <c r="Q108" s="44"/>
      <c r="R108" s="55" t="e">
        <f>IF(N108="",IF(N107="","",SUM($R$13:R107)),ROUND(((V107*$Q$8)/30)*VLOOKUP($Q$6,AMORT!$A$2:$D$11,4,0),0))</f>
        <v>#N/A</v>
      </c>
      <c r="S108" s="55" t="e">
        <f>IF(N108="",IF(N107="","",SUM($S$13:S107)),IF(N108&lt;=MAX($V$6:$V$7),0,P108+R108))</f>
        <v>#N/A</v>
      </c>
      <c r="T108" s="55" t="e">
        <f>IF(N108="",IF(N107="","",SUM($T$13:T107)),IF(N108=$R$5,V107,IF($V$8="Cuota fija",IF(N108&lt;=MAX($V$6:$V$7),0,$Q$7+Q108-U108),IF($V$8="Capital Constante",IF(N108&lt;=MAX($V$6:$V$7),0,$Q$3/(($P$5/VLOOKUP($Q$6,AMORT!$A$2:$C$11,3,0))-MAX($V$6:$V$7))   ),P108-U108-R108)       )))</f>
        <v>#N/A</v>
      </c>
      <c r="U108" s="55" t="e">
        <f>IF(N108="",IF(N107="","",SUM($U$13:U107)),ROUND($R$4*V107,0))</f>
        <v>#N/A</v>
      </c>
      <c r="V108" s="55" t="e">
        <f t="shared" si="11"/>
        <v>#N/A</v>
      </c>
      <c r="W108" s="15"/>
      <c r="X108" s="55" t="e">
        <f>IF(AND(N108&gt;0,N108&lt;&gt;"",Q108&gt;0), ROUND( ((Q108/((1+($Q$4/VLOOKUP($Q$6,AMORT!$A$2:$B$11,2,0)))^N108))),0),0)</f>
        <v>#N/A</v>
      </c>
      <c r="AA108" s="61" t="e">
        <f t="shared" si="14"/>
        <v>#N/A</v>
      </c>
      <c r="AB108" s="62" t="e">
        <f>IF(AA108="","",IF(OR($AD$6="Diaria",$AD$6="Semanal",$AD$6="Decadal",$AD$6="Quincenal"),AB107+VLOOKUP($AD$6,AMORT!$A$2:$D$11,4,0),IF(DAY($B$13)=DAY(EOMONTH($B$13,0)),EOMONTH(AB107,VLOOKUP($AD$6,AMORT!$A$2:$C$11,3,0)),EDATE($B$13,VLOOKUP($AD$6,AMORT!$A$2:$C$11,3,0)*AA108))))</f>
        <v>#N/A</v>
      </c>
      <c r="AC108" s="55" t="e">
        <f>IF(AA108="",IF(AA107="","",SUM(AC$13:AC107)),AG108+AH108)</f>
        <v>#N/A</v>
      </c>
      <c r="AD108" s="44"/>
      <c r="AE108" s="55" t="e">
        <f>IF(AA108="",IF(AA107="","",SUM($AE$13:AE107)),ROUND(((AI107*$AD$8)/30)*VLOOKUP($AD$6,AMORT!$A$2:$D$11,4,0),0))</f>
        <v>#N/A</v>
      </c>
      <c r="AF108" s="55" t="e">
        <f>IF(AA108="",IF(AA107="","",SUM($AF$13:AF107)),IF(AA108&lt;=MAX($AI$6:$AI$7),0,AC108+AE108))</f>
        <v>#N/A</v>
      </c>
      <c r="AG108" s="55" t="e">
        <f>IF(AA108="",IF(AA107="","",SUM($AG$13:AG107)),IF(AA108=$AE$5,AI107,IF($AI$8="Cuota fija",IF(AA108&lt;=MAX($AI$6:$AI$7),0,$AD$7+AD108-AH108),IF($AI$8="Capital Constante",IF(AA108&lt;=MAX($AI$6:$AI$7),0,$AD$3/(($AC$5/VLOOKUP($AD$6,AMORT!$A$2:$C$11,3,0))-MAX($AI$6:$AI$7))   ),AC108-AH108-AE108)       )))</f>
        <v>#N/A</v>
      </c>
      <c r="AH108" s="55" t="e">
        <f>IF(AA108="",IF(AA107="","",SUM($AH$13:AH107)),ROUND($AE$4*AI107,0))</f>
        <v>#N/A</v>
      </c>
      <c r="AI108" s="55" t="e">
        <f t="shared" si="12"/>
        <v>#N/A</v>
      </c>
      <c r="AJ108" s="15"/>
      <c r="AK108" s="55" t="e">
        <f>IF(AND(AA108&gt;0,AA108&lt;&gt;"",AD108&gt;0), ROUND( ((AD108/((1+($AD$4/VLOOKUP($AD$6,AMORT!$A$2:$B$11,2,0)))^AA108))),0),0)</f>
        <v>#N/A</v>
      </c>
    </row>
    <row r="109" spans="1:37" x14ac:dyDescent="0.2">
      <c r="A109" s="61" t="e">
        <f t="shared" si="9"/>
        <v>#N/A</v>
      </c>
      <c r="B109" s="62" t="e">
        <f>IF(A109="","",IF(OR($D$6="Diaria",$D$6="Semanal",$D$6="Decadal",$D$6="Quincenal"),B108+VLOOKUP($D$6,AMORT!$A$2:$D$11,4,0),IF(DAY($B$13)=DAY(EOMONTH($B$13,0)),EOMONTH(B108,VLOOKUP($D$6,AMORT!$A$2:$C$11,3,0)),EDATE($B$13,VLOOKUP($D$6,AMORT!$A$2:$C$11,3,0)*A109))))</f>
        <v>#N/A</v>
      </c>
      <c r="C109" s="55" t="e">
        <f>IF(A109="",IF(A108="","",SUM(C$13:C108)),G109+H109)</f>
        <v>#N/A</v>
      </c>
      <c r="D109" s="44"/>
      <c r="E109" s="55" t="e">
        <f>IF(A109="",IF(A108="","",SUM($E$13:E108)),ROUND(((I108*$D$8)/30)*VLOOKUP($D$6,AMORT!$A$2:$D$11,4,0),0))</f>
        <v>#N/A</v>
      </c>
      <c r="F109" s="55" t="e">
        <f>IF(A109="",IF(A108="","",SUM($F$13:F108)),IF(A109&lt;=MAX($I$6:$I$7),0,C109+E109))</f>
        <v>#N/A</v>
      </c>
      <c r="G109" s="55" t="e">
        <f>IF(A109="",IF(A108="","",SUM($G$13:G108)),IF(A109=$E$5,I108,IF($I$8="Cuota fija",IF(A109&lt;=MAX($I$6:$I$7),0,$D$7+D109-H109),IF($I$8="Capital Constante",IF(A109&lt;=MAX($I$6:$I$7),0,$D$3/(($C$5/VLOOKUP($D$6,AMORT!$A$2:$C$11,3,0))-MAX($I$6:$I$7))   ),C109-H109-E109)       )))</f>
        <v>#N/A</v>
      </c>
      <c r="H109" s="55" t="e">
        <f>IF(A109="",IF(A108="","",SUM($H$13:H108)),ROUND($E$4*I108,0))</f>
        <v>#N/A</v>
      </c>
      <c r="I109" s="55" t="e">
        <f t="shared" si="10"/>
        <v>#N/A</v>
      </c>
      <c r="J109" s="15"/>
      <c r="K109" s="55" t="e">
        <f>IF(AND(A109&gt;0,A109&lt;&gt;"",D109&gt;0), ROUND( ((D109/((1+($D$4/VLOOKUP($D$6,AMORT!$A$2:$B$11,2,0)))^A109))),0),0)</f>
        <v>#N/A</v>
      </c>
      <c r="N109" s="61" t="e">
        <f t="shared" si="13"/>
        <v>#N/A</v>
      </c>
      <c r="O109" s="62" t="e">
        <f>IF(N109="","",IF(OR($Q$6="Diaria",$Q$6="Semanal",$Q$6="Decadal",$Q$6="Quincenal"),O108+VLOOKUP($Q$6,AMORT!$A$2:$D$11,4,0),IF(DAY($O$13)=DAY(EOMONTH($O$13,0)),EOMONTH(O108,VLOOKUP($Q$6,AMORT!$A$2:$C$11,3,0)),EDATE($O$13,VLOOKUP($Q$6,AMORT!$A$2:$C$11,3,0)*N109))))</f>
        <v>#N/A</v>
      </c>
      <c r="P109" s="55" t="e">
        <f>IF(N109="",IF(N108="","",SUM(P$13:P108)),T109+U109)</f>
        <v>#N/A</v>
      </c>
      <c r="Q109" s="44"/>
      <c r="R109" s="55" t="e">
        <f>IF(N109="",IF(N108="","",SUM($R$13:R108)),ROUND(((V108*$Q$8)/30)*VLOOKUP($Q$6,AMORT!$A$2:$D$11,4,0),0))</f>
        <v>#N/A</v>
      </c>
      <c r="S109" s="55" t="e">
        <f>IF(N109="",IF(N108="","",SUM($S$13:S108)),IF(N109&lt;=MAX($V$6:$V$7),0,P109+R109))</f>
        <v>#N/A</v>
      </c>
      <c r="T109" s="55" t="e">
        <f>IF(N109="",IF(N108="","",SUM($T$13:T108)),IF(N109=$R$5,V108,IF($V$8="Cuota fija",IF(N109&lt;=MAX($V$6:$V$7),0,$Q$7+Q109-U109),IF($V$8="Capital Constante",IF(N109&lt;=MAX($V$6:$V$7),0,$Q$3/(($P$5/VLOOKUP($Q$6,AMORT!$A$2:$C$11,3,0))-MAX($V$6:$V$7))   ),P109-U109-R109)       )))</f>
        <v>#N/A</v>
      </c>
      <c r="U109" s="55" t="e">
        <f>IF(N109="",IF(N108="","",SUM($U$13:U108)),ROUND($R$4*V108,0))</f>
        <v>#N/A</v>
      </c>
      <c r="V109" s="55" t="e">
        <f t="shared" si="11"/>
        <v>#N/A</v>
      </c>
      <c r="W109" s="15"/>
      <c r="X109" s="55" t="e">
        <f>IF(AND(N109&gt;0,N109&lt;&gt;"",Q109&gt;0), ROUND( ((Q109/((1+($Q$4/VLOOKUP($Q$6,AMORT!$A$2:$B$11,2,0)))^N109))),0),0)</f>
        <v>#N/A</v>
      </c>
      <c r="AA109" s="61" t="e">
        <f t="shared" si="14"/>
        <v>#N/A</v>
      </c>
      <c r="AB109" s="62" t="e">
        <f>IF(AA109="","",IF(OR($AD$6="Diaria",$AD$6="Semanal",$AD$6="Decadal",$AD$6="Quincenal"),AB108+VLOOKUP($AD$6,AMORT!$A$2:$D$11,4,0),IF(DAY($B$13)=DAY(EOMONTH($B$13,0)),EOMONTH(AB108,VLOOKUP($AD$6,AMORT!$A$2:$C$11,3,0)),EDATE($B$13,VLOOKUP($AD$6,AMORT!$A$2:$C$11,3,0)*AA109))))</f>
        <v>#N/A</v>
      </c>
      <c r="AC109" s="55" t="e">
        <f>IF(AA109="",IF(AA108="","",SUM(AC$13:AC108)),AG109+AH109)</f>
        <v>#N/A</v>
      </c>
      <c r="AD109" s="44"/>
      <c r="AE109" s="55" t="e">
        <f>IF(AA109="",IF(AA108="","",SUM($AE$13:AE108)),ROUND(((AI108*$AD$8)/30)*VLOOKUP($AD$6,AMORT!$A$2:$D$11,4,0),0))</f>
        <v>#N/A</v>
      </c>
      <c r="AF109" s="55" t="e">
        <f>IF(AA109="",IF(AA108="","",SUM($AF$13:AF108)),IF(AA109&lt;=MAX($AI$6:$AI$7),0,AC109+AE109))</f>
        <v>#N/A</v>
      </c>
      <c r="AG109" s="55" t="e">
        <f>IF(AA109="",IF(AA108="","",SUM($AG$13:AG108)),IF(AA109=$AE$5,AI108,IF($AI$8="Cuota fija",IF(AA109&lt;=MAX($AI$6:$AI$7),0,$AD$7+AD109-AH109),IF($AI$8="Capital Constante",IF(AA109&lt;=MAX($AI$6:$AI$7),0,$AD$3/(($AC$5/VLOOKUP($AD$6,AMORT!$A$2:$C$11,3,0))-MAX($AI$6:$AI$7))   ),AC109-AH109-AE109)       )))</f>
        <v>#N/A</v>
      </c>
      <c r="AH109" s="55" t="e">
        <f>IF(AA109="",IF(AA108="","",SUM($AH$13:AH108)),ROUND($AE$4*AI108,0))</f>
        <v>#N/A</v>
      </c>
      <c r="AI109" s="55" t="e">
        <f t="shared" si="12"/>
        <v>#N/A</v>
      </c>
      <c r="AJ109" s="15"/>
      <c r="AK109" s="55" t="e">
        <f>IF(AND(AA109&gt;0,AA109&lt;&gt;"",AD109&gt;0), ROUND( ((AD109/((1+($AD$4/VLOOKUP($AD$6,AMORT!$A$2:$B$11,2,0)))^AA109))),0),0)</f>
        <v>#N/A</v>
      </c>
    </row>
    <row r="110" spans="1:37" x14ac:dyDescent="0.2">
      <c r="A110" s="61" t="e">
        <f t="shared" si="9"/>
        <v>#N/A</v>
      </c>
      <c r="B110" s="62" t="e">
        <f>IF(A110="","",IF(OR($D$6="Diaria",$D$6="Semanal",$D$6="Decadal",$D$6="Quincenal"),B109+VLOOKUP($D$6,AMORT!$A$2:$D$11,4,0),IF(DAY($B$13)=DAY(EOMONTH($B$13,0)),EOMONTH(B109,VLOOKUP($D$6,AMORT!$A$2:$C$11,3,0)),EDATE($B$13,VLOOKUP($D$6,AMORT!$A$2:$C$11,3,0)*A110))))</f>
        <v>#N/A</v>
      </c>
      <c r="C110" s="55" t="e">
        <f>IF(A110="",IF(A109="","",SUM(C$13:C109)),G110+H110)</f>
        <v>#N/A</v>
      </c>
      <c r="D110" s="44"/>
      <c r="E110" s="55" t="e">
        <f>IF(A110="",IF(A109="","",SUM($E$13:E109)),ROUND(((I109*$D$8)/30)*VLOOKUP($D$6,AMORT!$A$2:$D$11,4,0),0))</f>
        <v>#N/A</v>
      </c>
      <c r="F110" s="55" t="e">
        <f>IF(A110="",IF(A109="","",SUM($F$13:F109)),IF(A110&lt;=MAX($I$6:$I$7),0,C110+E110))</f>
        <v>#N/A</v>
      </c>
      <c r="G110" s="55" t="e">
        <f>IF(A110="",IF(A109="","",SUM($G$13:G109)),IF(A110=$E$5,I109,IF($I$8="Cuota fija",IF(A110&lt;=MAX($I$6:$I$7),0,$D$7+D110-H110),IF($I$8="Capital Constante",IF(A110&lt;=MAX($I$6:$I$7),0,$D$3/(($C$5/VLOOKUP($D$6,AMORT!$A$2:$C$11,3,0))-MAX($I$6:$I$7))   ),C110-H110-E110)       )))</f>
        <v>#N/A</v>
      </c>
      <c r="H110" s="55" t="e">
        <f>IF(A110="",IF(A109="","",SUM($H$13:H109)),ROUND($E$4*I109,0))</f>
        <v>#N/A</v>
      </c>
      <c r="I110" s="55" t="e">
        <f t="shared" si="10"/>
        <v>#N/A</v>
      </c>
      <c r="J110" s="15"/>
      <c r="K110" s="55" t="e">
        <f>IF(AND(A110&gt;0,A110&lt;&gt;"",D110&gt;0), ROUND( ((D110/((1+($D$4/VLOOKUP($D$6,AMORT!$A$2:$B$11,2,0)))^A110))),0),0)</f>
        <v>#N/A</v>
      </c>
      <c r="N110" s="61" t="e">
        <f t="shared" si="13"/>
        <v>#N/A</v>
      </c>
      <c r="O110" s="62" t="e">
        <f>IF(N110="","",IF(OR($Q$6="Diaria",$Q$6="Semanal",$Q$6="Decadal",$Q$6="Quincenal"),O109+VLOOKUP($Q$6,AMORT!$A$2:$D$11,4,0),IF(DAY($O$13)=DAY(EOMONTH($O$13,0)),EOMONTH(O109,VLOOKUP($Q$6,AMORT!$A$2:$C$11,3,0)),EDATE($O$13,VLOOKUP($Q$6,AMORT!$A$2:$C$11,3,0)*N110))))</f>
        <v>#N/A</v>
      </c>
      <c r="P110" s="55" t="e">
        <f>IF(N110="",IF(N109="","",SUM(P$13:P109)),T110+U110)</f>
        <v>#N/A</v>
      </c>
      <c r="Q110" s="44"/>
      <c r="R110" s="55" t="e">
        <f>IF(N110="",IF(N109="","",SUM($R$13:R109)),ROUND(((V109*$Q$8)/30)*VLOOKUP($Q$6,AMORT!$A$2:$D$11,4,0),0))</f>
        <v>#N/A</v>
      </c>
      <c r="S110" s="55" t="e">
        <f>IF(N110="",IF(N109="","",SUM($S$13:S109)),IF(N110&lt;=MAX($V$6:$V$7),0,P110+R110))</f>
        <v>#N/A</v>
      </c>
      <c r="T110" s="55" t="e">
        <f>IF(N110="",IF(N109="","",SUM($T$13:T109)),IF(N110=$R$5,V109,IF($V$8="Cuota fija",IF(N110&lt;=MAX($V$6:$V$7),0,$Q$7+Q110-U110),IF($V$8="Capital Constante",IF(N110&lt;=MAX($V$6:$V$7),0,$Q$3/(($P$5/VLOOKUP($Q$6,AMORT!$A$2:$C$11,3,0))-MAX($V$6:$V$7))   ),P110-U110-R110)       )))</f>
        <v>#N/A</v>
      </c>
      <c r="U110" s="55" t="e">
        <f>IF(N110="",IF(N109="","",SUM($U$13:U109)),ROUND($R$4*V109,0))</f>
        <v>#N/A</v>
      </c>
      <c r="V110" s="55" t="e">
        <f t="shared" si="11"/>
        <v>#N/A</v>
      </c>
      <c r="W110" s="15"/>
      <c r="X110" s="55" t="e">
        <f>IF(AND(N110&gt;0,N110&lt;&gt;"",Q110&gt;0), ROUND( ((Q110/((1+($Q$4/VLOOKUP($Q$6,AMORT!$A$2:$B$11,2,0)))^N110))),0),0)</f>
        <v>#N/A</v>
      </c>
      <c r="AA110" s="61" t="e">
        <f t="shared" si="14"/>
        <v>#N/A</v>
      </c>
      <c r="AB110" s="62" t="e">
        <f>IF(AA110="","",IF(OR($AD$6="Diaria",$AD$6="Semanal",$AD$6="Decadal",$AD$6="Quincenal"),AB109+VLOOKUP($AD$6,AMORT!$A$2:$D$11,4,0),IF(DAY($B$13)=DAY(EOMONTH($B$13,0)),EOMONTH(AB109,VLOOKUP($AD$6,AMORT!$A$2:$C$11,3,0)),EDATE($B$13,VLOOKUP($AD$6,AMORT!$A$2:$C$11,3,0)*AA110))))</f>
        <v>#N/A</v>
      </c>
      <c r="AC110" s="55" t="e">
        <f>IF(AA110="",IF(AA109="","",SUM(AC$13:AC109)),AG110+AH110)</f>
        <v>#N/A</v>
      </c>
      <c r="AD110" s="44"/>
      <c r="AE110" s="55" t="e">
        <f>IF(AA110="",IF(AA109="","",SUM($AE$13:AE109)),ROUND(((AI109*$AD$8)/30)*VLOOKUP($AD$6,AMORT!$A$2:$D$11,4,0),0))</f>
        <v>#N/A</v>
      </c>
      <c r="AF110" s="55" t="e">
        <f>IF(AA110="",IF(AA109="","",SUM($AF$13:AF109)),IF(AA110&lt;=MAX($AI$6:$AI$7),0,AC110+AE110))</f>
        <v>#N/A</v>
      </c>
      <c r="AG110" s="55" t="e">
        <f>IF(AA110="",IF(AA109="","",SUM($AG$13:AG109)),IF(AA110=$AE$5,AI109,IF($AI$8="Cuota fija",IF(AA110&lt;=MAX($AI$6:$AI$7),0,$AD$7+AD110-AH110),IF($AI$8="Capital Constante",IF(AA110&lt;=MAX($AI$6:$AI$7),0,$AD$3/(($AC$5/VLOOKUP($AD$6,AMORT!$A$2:$C$11,3,0))-MAX($AI$6:$AI$7))   ),AC110-AH110-AE110)       )))</f>
        <v>#N/A</v>
      </c>
      <c r="AH110" s="55" t="e">
        <f>IF(AA110="",IF(AA109="","",SUM($AH$13:AH109)),ROUND($AE$4*AI109,0))</f>
        <v>#N/A</v>
      </c>
      <c r="AI110" s="55" t="e">
        <f t="shared" si="12"/>
        <v>#N/A</v>
      </c>
      <c r="AJ110" s="15"/>
      <c r="AK110" s="55" t="e">
        <f>IF(AND(AA110&gt;0,AA110&lt;&gt;"",AD110&gt;0), ROUND( ((AD110/((1+($AD$4/VLOOKUP($AD$6,AMORT!$A$2:$B$11,2,0)))^AA110))),0),0)</f>
        <v>#N/A</v>
      </c>
    </row>
    <row r="111" spans="1:37" x14ac:dyDescent="0.2">
      <c r="A111" s="61" t="e">
        <f t="shared" si="9"/>
        <v>#N/A</v>
      </c>
      <c r="B111" s="62" t="e">
        <f>IF(A111="","",IF(OR($D$6="Diaria",$D$6="Semanal",$D$6="Decadal",$D$6="Quincenal"),B110+VLOOKUP($D$6,AMORT!$A$2:$D$11,4,0),IF(DAY($B$13)=DAY(EOMONTH($B$13,0)),EOMONTH(B110,VLOOKUP($D$6,AMORT!$A$2:$C$11,3,0)),EDATE($B$13,VLOOKUP($D$6,AMORT!$A$2:$C$11,3,0)*A111))))</f>
        <v>#N/A</v>
      </c>
      <c r="C111" s="55" t="e">
        <f>IF(A111="",IF(A110="","",SUM(C$13:C110)),G111+H111)</f>
        <v>#N/A</v>
      </c>
      <c r="D111" s="44"/>
      <c r="E111" s="55" t="e">
        <f>IF(A111="",IF(A110="","",SUM($E$13:E110)),ROUND(((I110*$D$8)/30)*VLOOKUP($D$6,AMORT!$A$2:$D$11,4,0),0))</f>
        <v>#N/A</v>
      </c>
      <c r="F111" s="55" t="e">
        <f>IF(A111="",IF(A110="","",SUM($F$13:F110)),IF(A111&lt;=MAX($I$6:$I$7),0,C111+E111))</f>
        <v>#N/A</v>
      </c>
      <c r="G111" s="55" t="e">
        <f>IF(A111="",IF(A110="","",SUM($G$13:G110)),IF(A111=$E$5,I110,IF($I$8="Cuota fija",IF(A111&lt;=MAX($I$6:$I$7),0,$D$7+D111-H111),IF($I$8="Capital Constante",IF(A111&lt;=MAX($I$6:$I$7),0,$D$3/(($C$5/VLOOKUP($D$6,AMORT!$A$2:$C$11,3,0))-MAX($I$6:$I$7))   ),C111-H111-E111)       )))</f>
        <v>#N/A</v>
      </c>
      <c r="H111" s="55" t="e">
        <f>IF(A111="",IF(A110="","",SUM($H$13:H110)),ROUND($E$4*I110,0))</f>
        <v>#N/A</v>
      </c>
      <c r="I111" s="55" t="e">
        <f t="shared" si="10"/>
        <v>#N/A</v>
      </c>
      <c r="J111" s="15"/>
      <c r="K111" s="55" t="e">
        <f>IF(AND(A111&gt;0,A111&lt;&gt;"",D111&gt;0), ROUND( ((D111/((1+($D$4/VLOOKUP($D$6,AMORT!$A$2:$B$11,2,0)))^A111))),0),0)</f>
        <v>#N/A</v>
      </c>
      <c r="N111" s="61" t="e">
        <f t="shared" si="13"/>
        <v>#N/A</v>
      </c>
      <c r="O111" s="62" t="e">
        <f>IF(N111="","",IF(OR($Q$6="Diaria",$Q$6="Semanal",$Q$6="Decadal",$Q$6="Quincenal"),O110+VLOOKUP($Q$6,AMORT!$A$2:$D$11,4,0),IF(DAY($O$13)=DAY(EOMONTH($O$13,0)),EOMONTH(O110,VLOOKUP($Q$6,AMORT!$A$2:$C$11,3,0)),EDATE($O$13,VLOOKUP($Q$6,AMORT!$A$2:$C$11,3,0)*N111))))</f>
        <v>#N/A</v>
      </c>
      <c r="P111" s="55" t="e">
        <f>IF(N111="",IF(N110="","",SUM(P$13:P110)),T111+U111)</f>
        <v>#N/A</v>
      </c>
      <c r="Q111" s="44"/>
      <c r="R111" s="55" t="e">
        <f>IF(N111="",IF(N110="","",SUM($R$13:R110)),ROUND(((V110*$Q$8)/30)*VLOOKUP($Q$6,AMORT!$A$2:$D$11,4,0),0))</f>
        <v>#N/A</v>
      </c>
      <c r="S111" s="55" t="e">
        <f>IF(N111="",IF(N110="","",SUM($S$13:S110)),IF(N111&lt;=MAX($V$6:$V$7),0,P111+R111))</f>
        <v>#N/A</v>
      </c>
      <c r="T111" s="55" t="e">
        <f>IF(N111="",IF(N110="","",SUM($T$13:T110)),IF(N111=$R$5,V110,IF($V$8="Cuota fija",IF(N111&lt;=MAX($V$6:$V$7),0,$Q$7+Q111-U111),IF($V$8="Capital Constante",IF(N111&lt;=MAX($V$6:$V$7),0,$Q$3/(($P$5/VLOOKUP($Q$6,AMORT!$A$2:$C$11,3,0))-MAX($V$6:$V$7))   ),P111-U111-R111)       )))</f>
        <v>#N/A</v>
      </c>
      <c r="U111" s="55" t="e">
        <f>IF(N111="",IF(N110="","",SUM($U$13:U110)),ROUND($R$4*V110,0))</f>
        <v>#N/A</v>
      </c>
      <c r="V111" s="55" t="e">
        <f t="shared" si="11"/>
        <v>#N/A</v>
      </c>
      <c r="W111" s="15"/>
      <c r="X111" s="55" t="e">
        <f>IF(AND(N111&gt;0,N111&lt;&gt;"",Q111&gt;0), ROUND( ((Q111/((1+($Q$4/VLOOKUP($Q$6,AMORT!$A$2:$B$11,2,0)))^N111))),0),0)</f>
        <v>#N/A</v>
      </c>
      <c r="AA111" s="61" t="e">
        <f t="shared" si="14"/>
        <v>#N/A</v>
      </c>
      <c r="AB111" s="62" t="e">
        <f>IF(AA111="","",IF(OR($AD$6="Diaria",$AD$6="Semanal",$AD$6="Decadal",$AD$6="Quincenal"),AB110+VLOOKUP($AD$6,AMORT!$A$2:$D$11,4,0),IF(DAY($B$13)=DAY(EOMONTH($B$13,0)),EOMONTH(AB110,VLOOKUP($AD$6,AMORT!$A$2:$C$11,3,0)),EDATE($B$13,VLOOKUP($AD$6,AMORT!$A$2:$C$11,3,0)*AA111))))</f>
        <v>#N/A</v>
      </c>
      <c r="AC111" s="55" t="e">
        <f>IF(AA111="",IF(AA110="","",SUM(AC$13:AC110)),AG111+AH111)</f>
        <v>#N/A</v>
      </c>
      <c r="AD111" s="44"/>
      <c r="AE111" s="55" t="e">
        <f>IF(AA111="",IF(AA110="","",SUM($AE$13:AE110)),ROUND(((AI110*$AD$8)/30)*VLOOKUP($AD$6,AMORT!$A$2:$D$11,4,0),0))</f>
        <v>#N/A</v>
      </c>
      <c r="AF111" s="55" t="e">
        <f>IF(AA111="",IF(AA110="","",SUM($AF$13:AF110)),IF(AA111&lt;=MAX($AI$6:$AI$7),0,AC111+AE111))</f>
        <v>#N/A</v>
      </c>
      <c r="AG111" s="55" t="e">
        <f>IF(AA111="",IF(AA110="","",SUM($AG$13:AG110)),IF(AA111=$AE$5,AI110,IF($AI$8="Cuota fija",IF(AA111&lt;=MAX($AI$6:$AI$7),0,$AD$7+AD111-AH111),IF($AI$8="Capital Constante",IF(AA111&lt;=MAX($AI$6:$AI$7),0,$AD$3/(($AC$5/VLOOKUP($AD$6,AMORT!$A$2:$C$11,3,0))-MAX($AI$6:$AI$7))   ),AC111-AH111-AE111)       )))</f>
        <v>#N/A</v>
      </c>
      <c r="AH111" s="55" t="e">
        <f>IF(AA111="",IF(AA110="","",SUM($AH$13:AH110)),ROUND($AE$4*AI110,0))</f>
        <v>#N/A</v>
      </c>
      <c r="AI111" s="55" t="e">
        <f t="shared" si="12"/>
        <v>#N/A</v>
      </c>
      <c r="AJ111" s="15"/>
      <c r="AK111" s="55" t="e">
        <f>IF(AND(AA111&gt;0,AA111&lt;&gt;"",AD111&gt;0), ROUND( ((AD111/((1+($AD$4/VLOOKUP($AD$6,AMORT!$A$2:$B$11,2,0)))^AA111))),0),0)</f>
        <v>#N/A</v>
      </c>
    </row>
    <row r="112" spans="1:37" x14ac:dyDescent="0.2">
      <c r="A112" s="61" t="e">
        <f t="shared" si="9"/>
        <v>#N/A</v>
      </c>
      <c r="B112" s="62" t="e">
        <f>IF(A112="","",IF(OR($D$6="Diaria",$D$6="Semanal",$D$6="Decadal",$D$6="Quincenal"),B111+VLOOKUP($D$6,AMORT!$A$2:$D$11,4,0),IF(DAY($B$13)=DAY(EOMONTH($B$13,0)),EOMONTH(B111,VLOOKUP($D$6,AMORT!$A$2:$C$11,3,0)),EDATE($B$13,VLOOKUP($D$6,AMORT!$A$2:$C$11,3,0)*A112))))</f>
        <v>#N/A</v>
      </c>
      <c r="C112" s="55" t="e">
        <f>IF(A112="",IF(A111="","",SUM(C$13:C111)),G112+H112)</f>
        <v>#N/A</v>
      </c>
      <c r="D112" s="44"/>
      <c r="E112" s="55" t="e">
        <f>IF(A112="",IF(A111="","",SUM($E$13:E111)),ROUND(((I111*$D$8)/30)*VLOOKUP($D$6,AMORT!$A$2:$D$11,4,0),0))</f>
        <v>#N/A</v>
      </c>
      <c r="F112" s="55" t="e">
        <f>IF(A112="",IF(A111="","",SUM($F$13:F111)),IF(A112&lt;=MAX($I$6:$I$7),0,C112+E112))</f>
        <v>#N/A</v>
      </c>
      <c r="G112" s="55" t="e">
        <f>IF(A112="",IF(A111="","",SUM($G$13:G111)),IF(A112=$E$5,I111,IF($I$8="Cuota fija",IF(A112&lt;=MAX($I$6:$I$7),0,$D$7+D112-H112),IF($I$8="Capital Constante",IF(A112&lt;=MAX($I$6:$I$7),0,$D$3/(($C$5/VLOOKUP($D$6,AMORT!$A$2:$C$11,3,0))-MAX($I$6:$I$7))   ),C112-H112-E112)       )))</f>
        <v>#N/A</v>
      </c>
      <c r="H112" s="55" t="e">
        <f>IF(A112="",IF(A111="","",SUM($H$13:H111)),ROUND($E$4*I111,0))</f>
        <v>#N/A</v>
      </c>
      <c r="I112" s="55" t="e">
        <f t="shared" si="10"/>
        <v>#N/A</v>
      </c>
      <c r="J112" s="15"/>
      <c r="K112" s="55" t="e">
        <f>IF(AND(A112&gt;0,A112&lt;&gt;"",D112&gt;0), ROUND( ((D112/((1+($D$4/VLOOKUP($D$6,AMORT!$A$2:$B$11,2,0)))^A112))),0),0)</f>
        <v>#N/A</v>
      </c>
      <c r="N112" s="61" t="e">
        <f t="shared" si="13"/>
        <v>#N/A</v>
      </c>
      <c r="O112" s="62" t="e">
        <f>IF(N112="","",IF(OR($Q$6="Diaria",$Q$6="Semanal",$Q$6="Decadal",$Q$6="Quincenal"),O111+VLOOKUP($Q$6,AMORT!$A$2:$D$11,4,0),IF(DAY($O$13)=DAY(EOMONTH($O$13,0)),EOMONTH(O111,VLOOKUP($Q$6,AMORT!$A$2:$C$11,3,0)),EDATE($O$13,VLOOKUP($Q$6,AMORT!$A$2:$C$11,3,0)*N112))))</f>
        <v>#N/A</v>
      </c>
      <c r="P112" s="55" t="e">
        <f>IF(N112="",IF(N111="","",SUM(P$13:P111)),T112+U112)</f>
        <v>#N/A</v>
      </c>
      <c r="Q112" s="44"/>
      <c r="R112" s="55" t="e">
        <f>IF(N112="",IF(N111="","",SUM($R$13:R111)),ROUND(((V111*$Q$8)/30)*VLOOKUP($Q$6,AMORT!$A$2:$D$11,4,0),0))</f>
        <v>#N/A</v>
      </c>
      <c r="S112" s="55" t="e">
        <f>IF(N112="",IF(N111="","",SUM($S$13:S111)),IF(N112&lt;=MAX($V$6:$V$7),0,P112+R112))</f>
        <v>#N/A</v>
      </c>
      <c r="T112" s="55" t="e">
        <f>IF(N112="",IF(N111="","",SUM($T$13:T111)),IF(N112=$R$5,V111,IF($V$8="Cuota fija",IF(N112&lt;=MAX($V$6:$V$7),0,$Q$7+Q112-U112),IF($V$8="Capital Constante",IF(N112&lt;=MAX($V$6:$V$7),0,$Q$3/(($P$5/VLOOKUP($Q$6,AMORT!$A$2:$C$11,3,0))-MAX($V$6:$V$7))   ),P112-U112-R112)       )))</f>
        <v>#N/A</v>
      </c>
      <c r="U112" s="55" t="e">
        <f>IF(N112="",IF(N111="","",SUM($U$13:U111)),ROUND($R$4*V111,0))</f>
        <v>#N/A</v>
      </c>
      <c r="V112" s="55" t="e">
        <f t="shared" si="11"/>
        <v>#N/A</v>
      </c>
      <c r="W112" s="15"/>
      <c r="X112" s="55" t="e">
        <f>IF(AND(N112&gt;0,N112&lt;&gt;"",Q112&gt;0), ROUND( ((Q112/((1+($Q$4/VLOOKUP($Q$6,AMORT!$A$2:$B$11,2,0)))^N112))),0),0)</f>
        <v>#N/A</v>
      </c>
      <c r="AA112" s="61" t="e">
        <f t="shared" si="14"/>
        <v>#N/A</v>
      </c>
      <c r="AB112" s="62" t="e">
        <f>IF(AA112="","",IF(OR($AD$6="Diaria",$AD$6="Semanal",$AD$6="Decadal",$AD$6="Quincenal"),AB111+VLOOKUP($AD$6,AMORT!$A$2:$D$11,4,0),IF(DAY($B$13)=DAY(EOMONTH($B$13,0)),EOMONTH(AB111,VLOOKUP($AD$6,AMORT!$A$2:$C$11,3,0)),EDATE($B$13,VLOOKUP($AD$6,AMORT!$A$2:$C$11,3,0)*AA112))))</f>
        <v>#N/A</v>
      </c>
      <c r="AC112" s="55" t="e">
        <f>IF(AA112="",IF(AA111="","",SUM(AC$13:AC111)),AG112+AH112)</f>
        <v>#N/A</v>
      </c>
      <c r="AD112" s="44"/>
      <c r="AE112" s="55" t="e">
        <f>IF(AA112="",IF(AA111="","",SUM($AE$13:AE111)),ROUND(((AI111*$AD$8)/30)*VLOOKUP($AD$6,AMORT!$A$2:$D$11,4,0),0))</f>
        <v>#N/A</v>
      </c>
      <c r="AF112" s="55" t="e">
        <f>IF(AA112="",IF(AA111="","",SUM($AF$13:AF111)),IF(AA112&lt;=MAX($AI$6:$AI$7),0,AC112+AE112))</f>
        <v>#N/A</v>
      </c>
      <c r="AG112" s="55" t="e">
        <f>IF(AA112="",IF(AA111="","",SUM($AG$13:AG111)),IF(AA112=$AE$5,AI111,IF($AI$8="Cuota fija",IF(AA112&lt;=MAX($AI$6:$AI$7),0,$AD$7+AD112-AH112),IF($AI$8="Capital Constante",IF(AA112&lt;=MAX($AI$6:$AI$7),0,$AD$3/(($AC$5/VLOOKUP($AD$6,AMORT!$A$2:$C$11,3,0))-MAX($AI$6:$AI$7))   ),AC112-AH112-AE112)       )))</f>
        <v>#N/A</v>
      </c>
      <c r="AH112" s="55" t="e">
        <f>IF(AA112="",IF(AA111="","",SUM($AH$13:AH111)),ROUND($AE$4*AI111,0))</f>
        <v>#N/A</v>
      </c>
      <c r="AI112" s="55" t="e">
        <f t="shared" si="12"/>
        <v>#N/A</v>
      </c>
      <c r="AJ112" s="15"/>
      <c r="AK112" s="55" t="e">
        <f>IF(AND(AA112&gt;0,AA112&lt;&gt;"",AD112&gt;0), ROUND( ((AD112/((1+($AD$4/VLOOKUP($AD$6,AMORT!$A$2:$B$11,2,0)))^AA112))),0),0)</f>
        <v>#N/A</v>
      </c>
    </row>
    <row r="113" spans="1:37" x14ac:dyDescent="0.2">
      <c r="A113" s="61" t="e">
        <f t="shared" si="9"/>
        <v>#N/A</v>
      </c>
      <c r="B113" s="62" t="e">
        <f>IF(A113="","",IF(OR($D$6="Diaria",$D$6="Semanal",$D$6="Decadal",$D$6="Quincenal"),B112+VLOOKUP($D$6,AMORT!$A$2:$D$11,4,0),IF(DAY($B$13)=DAY(EOMONTH($B$13,0)),EOMONTH(B112,VLOOKUP($D$6,AMORT!$A$2:$C$11,3,0)),EDATE($B$13,VLOOKUP($D$6,AMORT!$A$2:$C$11,3,0)*A113))))</f>
        <v>#N/A</v>
      </c>
      <c r="C113" s="55" t="e">
        <f>IF(A113="",IF(A112="","",SUM(C$13:C112)),G113+H113)</f>
        <v>#N/A</v>
      </c>
      <c r="D113" s="44"/>
      <c r="E113" s="55" t="e">
        <f>IF(A113="",IF(A112="","",SUM($E$13:E112)),ROUND(((I112*$D$8)/30)*VLOOKUP($D$6,AMORT!$A$2:$D$11,4,0),0))</f>
        <v>#N/A</v>
      </c>
      <c r="F113" s="55" t="e">
        <f>IF(A113="",IF(A112="","",SUM($F$13:F112)),IF(A113&lt;=MAX($I$6:$I$7),0,C113+E113))</f>
        <v>#N/A</v>
      </c>
      <c r="G113" s="55" t="e">
        <f>IF(A113="",IF(A112="","",SUM($G$13:G112)),IF(A113=$E$5,I112,IF($I$8="Cuota fija",IF(A113&lt;=MAX($I$6:$I$7),0,$D$7+D113-H113),IF($I$8="Capital Constante",IF(A113&lt;=MAX($I$6:$I$7),0,$D$3/(($C$5/VLOOKUP($D$6,AMORT!$A$2:$C$11,3,0))-MAX($I$6:$I$7))   ),C113-H113-E113)       )))</f>
        <v>#N/A</v>
      </c>
      <c r="H113" s="55" t="e">
        <f>IF(A113="",IF(A112="","",SUM($H$13:H112)),ROUND($E$4*I112,0))</f>
        <v>#N/A</v>
      </c>
      <c r="I113" s="55" t="e">
        <f t="shared" si="10"/>
        <v>#N/A</v>
      </c>
      <c r="J113" s="15"/>
      <c r="K113" s="55" t="e">
        <f>IF(AND(A113&gt;0,A113&lt;&gt;"",D113&gt;0), ROUND( ((D113/((1+($D$4/VLOOKUP($D$6,AMORT!$A$2:$B$11,2,0)))^A113))),0),0)</f>
        <v>#N/A</v>
      </c>
      <c r="N113" s="61" t="e">
        <f t="shared" si="13"/>
        <v>#N/A</v>
      </c>
      <c r="O113" s="62" t="e">
        <f>IF(N113="","",IF(OR($Q$6="Diaria",$Q$6="Semanal",$Q$6="Decadal",$Q$6="Quincenal"),O112+VLOOKUP($Q$6,AMORT!$A$2:$D$11,4,0),IF(DAY($O$13)=DAY(EOMONTH($O$13,0)),EOMONTH(O112,VLOOKUP($Q$6,AMORT!$A$2:$C$11,3,0)),EDATE($O$13,VLOOKUP($Q$6,AMORT!$A$2:$C$11,3,0)*N113))))</f>
        <v>#N/A</v>
      </c>
      <c r="P113" s="55" t="e">
        <f>IF(N113="",IF(N112="","",SUM(P$13:P112)),T113+U113)</f>
        <v>#N/A</v>
      </c>
      <c r="Q113" s="44"/>
      <c r="R113" s="55" t="e">
        <f>IF(N113="",IF(N112="","",SUM($R$13:R112)),ROUND(((V112*$Q$8)/30)*VLOOKUP($Q$6,AMORT!$A$2:$D$11,4,0),0))</f>
        <v>#N/A</v>
      </c>
      <c r="S113" s="55" t="e">
        <f>IF(N113="",IF(N112="","",SUM($S$13:S112)),IF(N113&lt;=MAX($V$6:$V$7),0,P113+R113))</f>
        <v>#N/A</v>
      </c>
      <c r="T113" s="55" t="e">
        <f>IF(N113="",IF(N112="","",SUM($T$13:T112)),IF(N113=$R$5,V112,IF($V$8="Cuota fija",IF(N113&lt;=MAX($V$6:$V$7),0,$Q$7+Q113-U113),IF($V$8="Capital Constante",IF(N113&lt;=MAX($V$6:$V$7),0,$Q$3/(($P$5/VLOOKUP($Q$6,AMORT!$A$2:$C$11,3,0))-MAX($V$6:$V$7))   ),P113-U113-R113)       )))</f>
        <v>#N/A</v>
      </c>
      <c r="U113" s="55" t="e">
        <f>IF(N113="",IF(N112="","",SUM($U$13:U112)),ROUND($R$4*V112,0))</f>
        <v>#N/A</v>
      </c>
      <c r="V113" s="55" t="e">
        <f t="shared" si="11"/>
        <v>#N/A</v>
      </c>
      <c r="W113" s="15"/>
      <c r="X113" s="55" t="e">
        <f>IF(AND(N113&gt;0,N113&lt;&gt;"",Q113&gt;0), ROUND( ((Q113/((1+($Q$4/VLOOKUP($Q$6,AMORT!$A$2:$B$11,2,0)))^N113))),0),0)</f>
        <v>#N/A</v>
      </c>
      <c r="AA113" s="61" t="e">
        <f t="shared" si="14"/>
        <v>#N/A</v>
      </c>
      <c r="AB113" s="62" t="e">
        <f>IF(AA113="","",IF(OR($AD$6="Diaria",$AD$6="Semanal",$AD$6="Decadal",$AD$6="Quincenal"),AB112+VLOOKUP($AD$6,AMORT!$A$2:$D$11,4,0),IF(DAY($B$13)=DAY(EOMONTH($B$13,0)),EOMONTH(AB112,VLOOKUP($AD$6,AMORT!$A$2:$C$11,3,0)),EDATE($B$13,VLOOKUP($AD$6,AMORT!$A$2:$C$11,3,0)*AA113))))</f>
        <v>#N/A</v>
      </c>
      <c r="AC113" s="55" t="e">
        <f>IF(AA113="",IF(AA112="","",SUM(AC$13:AC112)),AG113+AH113)</f>
        <v>#N/A</v>
      </c>
      <c r="AD113" s="44"/>
      <c r="AE113" s="55" t="e">
        <f>IF(AA113="",IF(AA112="","",SUM($AE$13:AE112)),ROUND(((AI112*$AD$8)/30)*VLOOKUP($AD$6,AMORT!$A$2:$D$11,4,0),0))</f>
        <v>#N/A</v>
      </c>
      <c r="AF113" s="55" t="e">
        <f>IF(AA113="",IF(AA112="","",SUM($AF$13:AF112)),IF(AA113&lt;=MAX($AI$6:$AI$7),0,AC113+AE113))</f>
        <v>#N/A</v>
      </c>
      <c r="AG113" s="55" t="e">
        <f>IF(AA113="",IF(AA112="","",SUM($AG$13:AG112)),IF(AA113=$AE$5,AI112,IF($AI$8="Cuota fija",IF(AA113&lt;=MAX($AI$6:$AI$7),0,$AD$7+AD113-AH113),IF($AI$8="Capital Constante",IF(AA113&lt;=MAX($AI$6:$AI$7),0,$AD$3/(($AC$5/VLOOKUP($AD$6,AMORT!$A$2:$C$11,3,0))-MAX($AI$6:$AI$7))   ),AC113-AH113-AE113)       )))</f>
        <v>#N/A</v>
      </c>
      <c r="AH113" s="55" t="e">
        <f>IF(AA113="",IF(AA112="","",SUM($AH$13:AH112)),ROUND($AE$4*AI112,0))</f>
        <v>#N/A</v>
      </c>
      <c r="AI113" s="55" t="e">
        <f t="shared" si="12"/>
        <v>#N/A</v>
      </c>
      <c r="AJ113" s="15"/>
      <c r="AK113" s="55" t="e">
        <f>IF(AND(AA113&gt;0,AA113&lt;&gt;"",AD113&gt;0), ROUND( ((AD113/((1+($AD$4/VLOOKUP($AD$6,AMORT!$A$2:$B$11,2,0)))^AA113))),0),0)</f>
        <v>#N/A</v>
      </c>
    </row>
    <row r="114" spans="1:37" x14ac:dyDescent="0.2">
      <c r="A114" s="61" t="e">
        <f t="shared" si="9"/>
        <v>#N/A</v>
      </c>
      <c r="B114" s="62" t="e">
        <f>IF(A114="","",IF(OR($D$6="Diaria",$D$6="Semanal",$D$6="Decadal",$D$6="Quincenal"),B113+VLOOKUP($D$6,AMORT!$A$2:$D$11,4,0),IF(DAY($B$13)=DAY(EOMONTH($B$13,0)),EOMONTH(B113,VLOOKUP($D$6,AMORT!$A$2:$C$11,3,0)),EDATE($B$13,VLOOKUP($D$6,AMORT!$A$2:$C$11,3,0)*A114))))</f>
        <v>#N/A</v>
      </c>
      <c r="C114" s="55" t="e">
        <f>IF(A114="",IF(A113="","",SUM(C$13:C113)),G114+H114)</f>
        <v>#N/A</v>
      </c>
      <c r="D114" s="44"/>
      <c r="E114" s="55" t="e">
        <f>IF(A114="",IF(A113="","",SUM($E$13:E113)),ROUND(((I113*$D$8)/30)*VLOOKUP($D$6,AMORT!$A$2:$D$11,4,0),0))</f>
        <v>#N/A</v>
      </c>
      <c r="F114" s="55" t="e">
        <f>IF(A114="",IF(A113="","",SUM($F$13:F113)),IF(A114&lt;=MAX($I$6:$I$7),0,C114+E114))</f>
        <v>#N/A</v>
      </c>
      <c r="G114" s="55" t="e">
        <f>IF(A114="",IF(A113="","",SUM($G$13:G113)),IF(A114=$E$5,I113,IF($I$8="Cuota fija",IF(A114&lt;=MAX($I$6:$I$7),0,$D$7+D114-H114),IF($I$8="Capital Constante",IF(A114&lt;=MAX($I$6:$I$7),0,$D$3/(($C$5/VLOOKUP($D$6,AMORT!$A$2:$C$11,3,0))-MAX($I$6:$I$7))   ),C114-H114-E114)       )))</f>
        <v>#N/A</v>
      </c>
      <c r="H114" s="55" t="e">
        <f>IF(A114="",IF(A113="","",SUM($H$13:H113)),ROUND($E$4*I113,0))</f>
        <v>#N/A</v>
      </c>
      <c r="I114" s="55" t="e">
        <f t="shared" si="10"/>
        <v>#N/A</v>
      </c>
      <c r="J114" s="15"/>
      <c r="K114" s="55" t="e">
        <f>IF(AND(A114&gt;0,A114&lt;&gt;"",D114&gt;0), ROUND( ((D114/((1+($D$4/VLOOKUP($D$6,AMORT!$A$2:$B$11,2,0)))^A114))),0),0)</f>
        <v>#N/A</v>
      </c>
      <c r="N114" s="61" t="e">
        <f t="shared" si="13"/>
        <v>#N/A</v>
      </c>
      <c r="O114" s="62" t="e">
        <f>IF(N114="","",IF(OR($Q$6="Diaria",$Q$6="Semanal",$Q$6="Decadal",$Q$6="Quincenal"),O113+VLOOKUP($Q$6,AMORT!$A$2:$D$11,4,0),IF(DAY($O$13)=DAY(EOMONTH($O$13,0)),EOMONTH(O113,VLOOKUP($Q$6,AMORT!$A$2:$C$11,3,0)),EDATE($O$13,VLOOKUP($Q$6,AMORT!$A$2:$C$11,3,0)*N114))))</f>
        <v>#N/A</v>
      </c>
      <c r="P114" s="55" t="e">
        <f>IF(N114="",IF(N113="","",SUM(P$13:P113)),T114+U114)</f>
        <v>#N/A</v>
      </c>
      <c r="Q114" s="44"/>
      <c r="R114" s="55" t="e">
        <f>IF(N114="",IF(N113="","",SUM($R$13:R113)),ROUND(((V113*$Q$8)/30)*VLOOKUP($Q$6,AMORT!$A$2:$D$11,4,0),0))</f>
        <v>#N/A</v>
      </c>
      <c r="S114" s="55" t="e">
        <f>IF(N114="",IF(N113="","",SUM($S$13:S113)),IF(N114&lt;=MAX($V$6:$V$7),0,P114+R114))</f>
        <v>#N/A</v>
      </c>
      <c r="T114" s="55" t="e">
        <f>IF(N114="",IF(N113="","",SUM($T$13:T113)),IF(N114=$R$5,V113,IF($V$8="Cuota fija",IF(N114&lt;=MAX($V$6:$V$7),0,$Q$7+Q114-U114),IF($V$8="Capital Constante",IF(N114&lt;=MAX($V$6:$V$7),0,$Q$3/(($P$5/VLOOKUP($Q$6,AMORT!$A$2:$C$11,3,0))-MAX($V$6:$V$7))   ),P114-U114-R114)       )))</f>
        <v>#N/A</v>
      </c>
      <c r="U114" s="55" t="e">
        <f>IF(N114="",IF(N113="","",SUM($U$13:U113)),ROUND($R$4*V113,0))</f>
        <v>#N/A</v>
      </c>
      <c r="V114" s="55" t="e">
        <f t="shared" si="11"/>
        <v>#N/A</v>
      </c>
      <c r="W114" s="15"/>
      <c r="X114" s="55" t="e">
        <f>IF(AND(N114&gt;0,N114&lt;&gt;"",Q114&gt;0), ROUND( ((Q114/((1+($Q$4/VLOOKUP($Q$6,AMORT!$A$2:$B$11,2,0)))^N114))),0),0)</f>
        <v>#N/A</v>
      </c>
      <c r="AA114" s="61" t="e">
        <f t="shared" si="14"/>
        <v>#N/A</v>
      </c>
      <c r="AB114" s="62" t="e">
        <f>IF(AA114="","",IF(OR($AD$6="Diaria",$AD$6="Semanal",$AD$6="Decadal",$AD$6="Quincenal"),AB113+VLOOKUP($AD$6,AMORT!$A$2:$D$11,4,0),IF(DAY($B$13)=DAY(EOMONTH($B$13,0)),EOMONTH(AB113,VLOOKUP($AD$6,AMORT!$A$2:$C$11,3,0)),EDATE($B$13,VLOOKUP($AD$6,AMORT!$A$2:$C$11,3,0)*AA114))))</f>
        <v>#N/A</v>
      </c>
      <c r="AC114" s="55" t="e">
        <f>IF(AA114="",IF(AA113="","",SUM(AC$13:AC113)),AG114+AH114)</f>
        <v>#N/A</v>
      </c>
      <c r="AD114" s="44"/>
      <c r="AE114" s="55" t="e">
        <f>IF(AA114="",IF(AA113="","",SUM($AE$13:AE113)),ROUND(((AI113*$AD$8)/30)*VLOOKUP($AD$6,AMORT!$A$2:$D$11,4,0),0))</f>
        <v>#N/A</v>
      </c>
      <c r="AF114" s="55" t="e">
        <f>IF(AA114="",IF(AA113="","",SUM($AF$13:AF113)),IF(AA114&lt;=MAX($AI$6:$AI$7),0,AC114+AE114))</f>
        <v>#N/A</v>
      </c>
      <c r="AG114" s="55" t="e">
        <f>IF(AA114="",IF(AA113="","",SUM($AG$13:AG113)),IF(AA114=$AE$5,AI113,IF($AI$8="Cuota fija",IF(AA114&lt;=MAX($AI$6:$AI$7),0,$AD$7+AD114-AH114),IF($AI$8="Capital Constante",IF(AA114&lt;=MAX($AI$6:$AI$7),0,$AD$3/(($AC$5/VLOOKUP($AD$6,AMORT!$A$2:$C$11,3,0))-MAX($AI$6:$AI$7))   ),AC114-AH114-AE114)       )))</f>
        <v>#N/A</v>
      </c>
      <c r="AH114" s="55" t="e">
        <f>IF(AA114="",IF(AA113="","",SUM($AH$13:AH113)),ROUND($AE$4*AI113,0))</f>
        <v>#N/A</v>
      </c>
      <c r="AI114" s="55" t="e">
        <f t="shared" si="12"/>
        <v>#N/A</v>
      </c>
      <c r="AJ114" s="15"/>
      <c r="AK114" s="55" t="e">
        <f>IF(AND(AA114&gt;0,AA114&lt;&gt;"",AD114&gt;0), ROUND( ((AD114/((1+($AD$4/VLOOKUP($AD$6,AMORT!$A$2:$B$11,2,0)))^AA114))),0),0)</f>
        <v>#N/A</v>
      </c>
    </row>
    <row r="115" spans="1:37" x14ac:dyDescent="0.2">
      <c r="A115" s="61" t="e">
        <f t="shared" si="9"/>
        <v>#N/A</v>
      </c>
      <c r="B115" s="62" t="e">
        <f>IF(A115="","",IF(OR($D$6="Diaria",$D$6="Semanal",$D$6="Decadal",$D$6="Quincenal"),B114+VLOOKUP($D$6,AMORT!$A$2:$D$11,4,0),IF(DAY($B$13)=DAY(EOMONTH($B$13,0)),EOMONTH(B114,VLOOKUP($D$6,AMORT!$A$2:$C$11,3,0)),EDATE($B$13,VLOOKUP($D$6,AMORT!$A$2:$C$11,3,0)*A115))))</f>
        <v>#N/A</v>
      </c>
      <c r="C115" s="55" t="e">
        <f>IF(A115="",IF(A114="","",SUM(C$13:C114)),G115+H115)</f>
        <v>#N/A</v>
      </c>
      <c r="D115" s="44"/>
      <c r="E115" s="55" t="e">
        <f>IF(A115="",IF(A114="","",SUM($E$13:E114)),ROUND(((I114*$D$8)/30)*VLOOKUP($D$6,AMORT!$A$2:$D$11,4,0),0))</f>
        <v>#N/A</v>
      </c>
      <c r="F115" s="55" t="e">
        <f>IF(A115="",IF(A114="","",SUM($F$13:F114)),IF(A115&lt;=MAX($I$6:$I$7),0,C115+E115))</f>
        <v>#N/A</v>
      </c>
      <c r="G115" s="55" t="e">
        <f>IF(A115="",IF(A114="","",SUM($G$13:G114)),IF(A115=$E$5,I114,IF($I$8="Cuota fija",IF(A115&lt;=MAX($I$6:$I$7),0,$D$7+D115-H115),IF($I$8="Capital Constante",IF(A115&lt;=MAX($I$6:$I$7),0,$D$3/(($C$5/VLOOKUP($D$6,AMORT!$A$2:$C$11,3,0))-MAX($I$6:$I$7))   ),C115-H115-E115)       )))</f>
        <v>#N/A</v>
      </c>
      <c r="H115" s="55" t="e">
        <f>IF(A115="",IF(A114="","",SUM($H$13:H114)),ROUND($E$4*I114,0))</f>
        <v>#N/A</v>
      </c>
      <c r="I115" s="55" t="e">
        <f t="shared" si="10"/>
        <v>#N/A</v>
      </c>
      <c r="J115" s="15"/>
      <c r="K115" s="55" t="e">
        <f>IF(AND(A115&gt;0,A115&lt;&gt;"",D115&gt;0), ROUND( ((D115/((1+($D$4/VLOOKUP($D$6,AMORT!$A$2:$B$11,2,0)))^A115))),0),0)</f>
        <v>#N/A</v>
      </c>
      <c r="N115" s="61" t="e">
        <f t="shared" si="13"/>
        <v>#N/A</v>
      </c>
      <c r="O115" s="62" t="e">
        <f>IF(N115="","",IF(OR($Q$6="Diaria",$Q$6="Semanal",$Q$6="Decadal",$Q$6="Quincenal"),O114+VLOOKUP($Q$6,AMORT!$A$2:$D$11,4,0),IF(DAY($O$13)=DAY(EOMONTH($O$13,0)),EOMONTH(O114,VLOOKUP($Q$6,AMORT!$A$2:$C$11,3,0)),EDATE($O$13,VLOOKUP($Q$6,AMORT!$A$2:$C$11,3,0)*N115))))</f>
        <v>#N/A</v>
      </c>
      <c r="P115" s="55" t="e">
        <f>IF(N115="",IF(N114="","",SUM(P$13:P114)),T115+U115)</f>
        <v>#N/A</v>
      </c>
      <c r="Q115" s="44"/>
      <c r="R115" s="55" t="e">
        <f>IF(N115="",IF(N114="","",SUM($R$13:R114)),ROUND(((V114*$Q$8)/30)*VLOOKUP($Q$6,AMORT!$A$2:$D$11,4,0),0))</f>
        <v>#N/A</v>
      </c>
      <c r="S115" s="55" t="e">
        <f>IF(N115="",IF(N114="","",SUM($S$13:S114)),IF(N115&lt;=MAX($V$6:$V$7),0,P115+R115))</f>
        <v>#N/A</v>
      </c>
      <c r="T115" s="55" t="e">
        <f>IF(N115="",IF(N114="","",SUM($T$13:T114)),IF(N115=$R$5,V114,IF($V$8="Cuota fija",IF(N115&lt;=MAX($V$6:$V$7),0,$Q$7+Q115-U115),IF($V$8="Capital Constante",IF(N115&lt;=MAX($V$6:$V$7),0,$Q$3/(($P$5/VLOOKUP($Q$6,AMORT!$A$2:$C$11,3,0))-MAX($V$6:$V$7))   ),P115-U115-R115)       )))</f>
        <v>#N/A</v>
      </c>
      <c r="U115" s="55" t="e">
        <f>IF(N115="",IF(N114="","",SUM($U$13:U114)),ROUND($R$4*V114,0))</f>
        <v>#N/A</v>
      </c>
      <c r="V115" s="55" t="e">
        <f t="shared" si="11"/>
        <v>#N/A</v>
      </c>
      <c r="W115" s="15"/>
      <c r="X115" s="55" t="e">
        <f>IF(AND(N115&gt;0,N115&lt;&gt;"",Q115&gt;0), ROUND( ((Q115/((1+($Q$4/VLOOKUP($Q$6,AMORT!$A$2:$B$11,2,0)))^N115))),0),0)</f>
        <v>#N/A</v>
      </c>
      <c r="AA115" s="61" t="e">
        <f t="shared" si="14"/>
        <v>#N/A</v>
      </c>
      <c r="AB115" s="62" t="e">
        <f>IF(AA115="","",IF(OR($AD$6="Diaria",$AD$6="Semanal",$AD$6="Decadal",$AD$6="Quincenal"),AB114+VLOOKUP($AD$6,AMORT!$A$2:$D$11,4,0),IF(DAY($B$13)=DAY(EOMONTH($B$13,0)),EOMONTH(AB114,VLOOKUP($AD$6,AMORT!$A$2:$C$11,3,0)),EDATE($B$13,VLOOKUP($AD$6,AMORT!$A$2:$C$11,3,0)*AA115))))</f>
        <v>#N/A</v>
      </c>
      <c r="AC115" s="55" t="e">
        <f>IF(AA115="",IF(AA114="","",SUM(AC$13:AC114)),AG115+AH115)</f>
        <v>#N/A</v>
      </c>
      <c r="AD115" s="44"/>
      <c r="AE115" s="55" t="e">
        <f>IF(AA115="",IF(AA114="","",SUM($AE$13:AE114)),ROUND(((AI114*$AD$8)/30)*VLOOKUP($AD$6,AMORT!$A$2:$D$11,4,0),0))</f>
        <v>#N/A</v>
      </c>
      <c r="AF115" s="55" t="e">
        <f>IF(AA115="",IF(AA114="","",SUM($AF$13:AF114)),IF(AA115&lt;=MAX($AI$6:$AI$7),0,AC115+AE115))</f>
        <v>#N/A</v>
      </c>
      <c r="AG115" s="55" t="e">
        <f>IF(AA115="",IF(AA114="","",SUM($AG$13:AG114)),IF(AA115=$AE$5,AI114,IF($AI$8="Cuota fija",IF(AA115&lt;=MAX($AI$6:$AI$7),0,$AD$7+AD115-AH115),IF($AI$8="Capital Constante",IF(AA115&lt;=MAX($AI$6:$AI$7),0,$AD$3/(($AC$5/VLOOKUP($AD$6,AMORT!$A$2:$C$11,3,0))-MAX($AI$6:$AI$7))   ),AC115-AH115-AE115)       )))</f>
        <v>#N/A</v>
      </c>
      <c r="AH115" s="55" t="e">
        <f>IF(AA115="",IF(AA114="","",SUM($AH$13:AH114)),ROUND($AE$4*AI114,0))</f>
        <v>#N/A</v>
      </c>
      <c r="AI115" s="55" t="e">
        <f t="shared" si="12"/>
        <v>#N/A</v>
      </c>
      <c r="AJ115" s="15"/>
      <c r="AK115" s="55" t="e">
        <f>IF(AND(AA115&gt;0,AA115&lt;&gt;"",AD115&gt;0), ROUND( ((AD115/((1+($AD$4/VLOOKUP($AD$6,AMORT!$A$2:$B$11,2,0)))^AA115))),0),0)</f>
        <v>#N/A</v>
      </c>
    </row>
    <row r="116" spans="1:37" x14ac:dyDescent="0.2">
      <c r="A116" s="61" t="e">
        <f t="shared" si="9"/>
        <v>#N/A</v>
      </c>
      <c r="B116" s="62" t="e">
        <f>IF(A116="","",IF(OR($D$6="Diaria",$D$6="Semanal",$D$6="Decadal",$D$6="Quincenal"),B115+VLOOKUP($D$6,AMORT!$A$2:$D$11,4,0),IF(DAY($B$13)=DAY(EOMONTH($B$13,0)),EOMONTH(B115,VLOOKUP($D$6,AMORT!$A$2:$C$11,3,0)),EDATE($B$13,VLOOKUP($D$6,AMORT!$A$2:$C$11,3,0)*A116))))</f>
        <v>#N/A</v>
      </c>
      <c r="C116" s="55" t="e">
        <f>IF(A116="",IF(A115="","",SUM(C$13:C115)),G116+H116)</f>
        <v>#N/A</v>
      </c>
      <c r="D116" s="44"/>
      <c r="E116" s="55" t="e">
        <f>IF(A116="",IF(A115="","",SUM($E$13:E115)),ROUND(((I115*$D$8)/30)*VLOOKUP($D$6,AMORT!$A$2:$D$11,4,0),0))</f>
        <v>#N/A</v>
      </c>
      <c r="F116" s="55" t="e">
        <f>IF(A116="",IF(A115="","",SUM($F$13:F115)),IF(A116&lt;=MAX($I$6:$I$7),0,C116+E116))</f>
        <v>#N/A</v>
      </c>
      <c r="G116" s="55" t="e">
        <f>IF(A116="",IF(A115="","",SUM($G$13:G115)),IF(A116=$E$5,I115,IF($I$8="Cuota fija",IF(A116&lt;=MAX($I$6:$I$7),0,$D$7+D116-H116),IF($I$8="Capital Constante",IF(A116&lt;=MAX($I$6:$I$7),0,$D$3/(($C$5/VLOOKUP($D$6,AMORT!$A$2:$C$11,3,0))-MAX($I$6:$I$7))   ),C116-H116-E116)       )))</f>
        <v>#N/A</v>
      </c>
      <c r="H116" s="55" t="e">
        <f>IF(A116="",IF(A115="","",SUM($H$13:H115)),ROUND($E$4*I115,0))</f>
        <v>#N/A</v>
      </c>
      <c r="I116" s="55" t="e">
        <f t="shared" si="10"/>
        <v>#N/A</v>
      </c>
      <c r="J116" s="15"/>
      <c r="K116" s="55" t="e">
        <f>IF(AND(A116&gt;0,A116&lt;&gt;"",D116&gt;0), ROUND( ((D116/((1+($D$4/VLOOKUP($D$6,AMORT!$A$2:$B$11,2,0)))^A116))),0),0)</f>
        <v>#N/A</v>
      </c>
      <c r="N116" s="61" t="e">
        <f t="shared" si="13"/>
        <v>#N/A</v>
      </c>
      <c r="O116" s="62" t="e">
        <f>IF(N116="","",IF(OR($Q$6="Diaria",$Q$6="Semanal",$Q$6="Decadal",$Q$6="Quincenal"),O115+VLOOKUP($Q$6,AMORT!$A$2:$D$11,4,0),IF(DAY($O$13)=DAY(EOMONTH($O$13,0)),EOMONTH(O115,VLOOKUP($Q$6,AMORT!$A$2:$C$11,3,0)),EDATE($O$13,VLOOKUP($Q$6,AMORT!$A$2:$C$11,3,0)*N116))))</f>
        <v>#N/A</v>
      </c>
      <c r="P116" s="55" t="e">
        <f>IF(N116="",IF(N115="","",SUM(P$13:P115)),T116+U116)</f>
        <v>#N/A</v>
      </c>
      <c r="Q116" s="44"/>
      <c r="R116" s="55" t="e">
        <f>IF(N116="",IF(N115="","",SUM($R$13:R115)),ROUND(((V115*$Q$8)/30)*VLOOKUP($Q$6,AMORT!$A$2:$D$11,4,0),0))</f>
        <v>#N/A</v>
      </c>
      <c r="S116" s="55" t="e">
        <f>IF(N116="",IF(N115="","",SUM($S$13:S115)),IF(N116&lt;=MAX($V$6:$V$7),0,P116+R116))</f>
        <v>#N/A</v>
      </c>
      <c r="T116" s="55" t="e">
        <f>IF(N116="",IF(N115="","",SUM($T$13:T115)),IF(N116=$R$5,V115,IF($V$8="Cuota fija",IF(N116&lt;=MAX($V$6:$V$7),0,$Q$7+Q116-U116),IF($V$8="Capital Constante",IF(N116&lt;=MAX($V$6:$V$7),0,$Q$3/(($P$5/VLOOKUP($Q$6,AMORT!$A$2:$C$11,3,0))-MAX($V$6:$V$7))   ),P116-U116-R116)       )))</f>
        <v>#N/A</v>
      </c>
      <c r="U116" s="55" t="e">
        <f>IF(N116="",IF(N115="","",SUM($U$13:U115)),ROUND($R$4*V115,0))</f>
        <v>#N/A</v>
      </c>
      <c r="V116" s="55" t="e">
        <f t="shared" si="11"/>
        <v>#N/A</v>
      </c>
      <c r="W116" s="15"/>
      <c r="X116" s="55" t="e">
        <f>IF(AND(N116&gt;0,N116&lt;&gt;"",Q116&gt;0), ROUND( ((Q116/((1+($Q$4/VLOOKUP($Q$6,AMORT!$A$2:$B$11,2,0)))^N116))),0),0)</f>
        <v>#N/A</v>
      </c>
      <c r="AA116" s="61" t="e">
        <f t="shared" si="14"/>
        <v>#N/A</v>
      </c>
      <c r="AB116" s="62" t="e">
        <f>IF(AA116="","",IF(OR($AD$6="Diaria",$AD$6="Semanal",$AD$6="Decadal",$AD$6="Quincenal"),AB115+VLOOKUP($AD$6,AMORT!$A$2:$D$11,4,0),IF(DAY($B$13)=DAY(EOMONTH($B$13,0)),EOMONTH(AB115,VLOOKUP($AD$6,AMORT!$A$2:$C$11,3,0)),EDATE($B$13,VLOOKUP($AD$6,AMORT!$A$2:$C$11,3,0)*AA116))))</f>
        <v>#N/A</v>
      </c>
      <c r="AC116" s="55" t="e">
        <f>IF(AA116="",IF(AA115="","",SUM(AC$13:AC115)),AG116+AH116)</f>
        <v>#N/A</v>
      </c>
      <c r="AD116" s="44"/>
      <c r="AE116" s="55" t="e">
        <f>IF(AA116="",IF(AA115="","",SUM($AE$13:AE115)),ROUND(((AI115*$AD$8)/30)*VLOOKUP($AD$6,AMORT!$A$2:$D$11,4,0),0))</f>
        <v>#N/A</v>
      </c>
      <c r="AF116" s="55" t="e">
        <f>IF(AA116="",IF(AA115="","",SUM($AF$13:AF115)),IF(AA116&lt;=MAX($AI$6:$AI$7),0,AC116+AE116))</f>
        <v>#N/A</v>
      </c>
      <c r="AG116" s="55" t="e">
        <f>IF(AA116="",IF(AA115="","",SUM($AG$13:AG115)),IF(AA116=$AE$5,AI115,IF($AI$8="Cuota fija",IF(AA116&lt;=MAX($AI$6:$AI$7),0,$AD$7+AD116-AH116),IF($AI$8="Capital Constante",IF(AA116&lt;=MAX($AI$6:$AI$7),0,$AD$3/(($AC$5/VLOOKUP($AD$6,AMORT!$A$2:$C$11,3,0))-MAX($AI$6:$AI$7))   ),AC116-AH116-AE116)       )))</f>
        <v>#N/A</v>
      </c>
      <c r="AH116" s="55" t="e">
        <f>IF(AA116="",IF(AA115="","",SUM($AH$13:AH115)),ROUND($AE$4*AI115,0))</f>
        <v>#N/A</v>
      </c>
      <c r="AI116" s="55" t="e">
        <f t="shared" si="12"/>
        <v>#N/A</v>
      </c>
      <c r="AJ116" s="15"/>
      <c r="AK116" s="55" t="e">
        <f>IF(AND(AA116&gt;0,AA116&lt;&gt;"",AD116&gt;0), ROUND( ((AD116/((1+($AD$4/VLOOKUP($AD$6,AMORT!$A$2:$B$11,2,0)))^AA116))),0),0)</f>
        <v>#N/A</v>
      </c>
    </row>
    <row r="117" spans="1:37" x14ac:dyDescent="0.2">
      <c r="A117" s="61" t="e">
        <f t="shared" si="9"/>
        <v>#N/A</v>
      </c>
      <c r="B117" s="62" t="e">
        <f>IF(A117="","",IF(OR($D$6="Diaria",$D$6="Semanal",$D$6="Decadal",$D$6="Quincenal"),B116+VLOOKUP($D$6,AMORT!$A$2:$D$11,4,0),IF(DAY($B$13)=DAY(EOMONTH($B$13,0)),EOMONTH(B116,VLOOKUP($D$6,AMORT!$A$2:$C$11,3,0)),EDATE($B$13,VLOOKUP($D$6,AMORT!$A$2:$C$11,3,0)*A117))))</f>
        <v>#N/A</v>
      </c>
      <c r="C117" s="55" t="e">
        <f>IF(A117="",IF(A116="","",SUM(C$13:C116)),G117+H117)</f>
        <v>#N/A</v>
      </c>
      <c r="D117" s="44"/>
      <c r="E117" s="55" t="e">
        <f>IF(A117="",IF(A116="","",SUM($E$13:E116)),ROUND(((I116*$D$8)/30)*VLOOKUP($D$6,AMORT!$A$2:$D$11,4,0),0))</f>
        <v>#N/A</v>
      </c>
      <c r="F117" s="55" t="e">
        <f>IF(A117="",IF(A116="","",SUM($F$13:F116)),IF(A117&lt;=MAX($I$6:$I$7),0,C117+E117))</f>
        <v>#N/A</v>
      </c>
      <c r="G117" s="55" t="e">
        <f>IF(A117="",IF(A116="","",SUM($G$13:G116)),IF(A117=$E$5,I116,IF($I$8="Cuota fija",IF(A117&lt;=MAX($I$6:$I$7),0,$D$7+D117-H117),IF($I$8="Capital Constante",IF(A117&lt;=MAX($I$6:$I$7),0,$D$3/(($C$5/VLOOKUP($D$6,AMORT!$A$2:$C$11,3,0))-MAX($I$6:$I$7))   ),C117-H117-E117)       )))</f>
        <v>#N/A</v>
      </c>
      <c r="H117" s="55" t="e">
        <f>IF(A117="",IF(A116="","",SUM($H$13:H116)),ROUND($E$4*I116,0))</f>
        <v>#N/A</v>
      </c>
      <c r="I117" s="55" t="e">
        <f t="shared" si="10"/>
        <v>#N/A</v>
      </c>
      <c r="J117" s="15"/>
      <c r="K117" s="55" t="e">
        <f>IF(AND(A117&gt;0,A117&lt;&gt;"",D117&gt;0), ROUND( ((D117/((1+($D$4/VLOOKUP($D$6,AMORT!$A$2:$B$11,2,0)))^A117))),0),0)</f>
        <v>#N/A</v>
      </c>
      <c r="N117" s="61" t="e">
        <f t="shared" si="13"/>
        <v>#N/A</v>
      </c>
      <c r="O117" s="62" t="e">
        <f>IF(N117="","",IF(OR($Q$6="Diaria",$Q$6="Semanal",$Q$6="Decadal",$Q$6="Quincenal"),O116+VLOOKUP($Q$6,AMORT!$A$2:$D$11,4,0),IF(DAY($O$13)=DAY(EOMONTH($O$13,0)),EOMONTH(O116,VLOOKUP($Q$6,AMORT!$A$2:$C$11,3,0)),EDATE($O$13,VLOOKUP($Q$6,AMORT!$A$2:$C$11,3,0)*N117))))</f>
        <v>#N/A</v>
      </c>
      <c r="P117" s="55" t="e">
        <f>IF(N117="",IF(N116="","",SUM(P$13:P116)),T117+U117)</f>
        <v>#N/A</v>
      </c>
      <c r="Q117" s="44"/>
      <c r="R117" s="55" t="e">
        <f>IF(N117="",IF(N116="","",SUM($R$13:R116)),ROUND(((V116*$Q$8)/30)*VLOOKUP($Q$6,AMORT!$A$2:$D$11,4,0),0))</f>
        <v>#N/A</v>
      </c>
      <c r="S117" s="55" t="e">
        <f>IF(N117="",IF(N116="","",SUM($S$13:S116)),IF(N117&lt;=MAX($V$6:$V$7),0,P117+R117))</f>
        <v>#N/A</v>
      </c>
      <c r="T117" s="55" t="e">
        <f>IF(N117="",IF(N116="","",SUM($T$13:T116)),IF(N117=$R$5,V116,IF($V$8="Cuota fija",IF(N117&lt;=MAX($V$6:$V$7),0,$Q$7+Q117-U117),IF($V$8="Capital Constante",IF(N117&lt;=MAX($V$6:$V$7),0,$Q$3/(($P$5/VLOOKUP($Q$6,AMORT!$A$2:$C$11,3,0))-MAX($V$6:$V$7))   ),P117-U117-R117)       )))</f>
        <v>#N/A</v>
      </c>
      <c r="U117" s="55" t="e">
        <f>IF(N117="",IF(N116="","",SUM($U$13:U116)),ROUND($R$4*V116,0))</f>
        <v>#N/A</v>
      </c>
      <c r="V117" s="55" t="e">
        <f t="shared" si="11"/>
        <v>#N/A</v>
      </c>
      <c r="W117" s="15"/>
      <c r="X117" s="55" t="e">
        <f>IF(AND(N117&gt;0,N117&lt;&gt;"",Q117&gt;0), ROUND( ((Q117/((1+($Q$4/VLOOKUP($Q$6,AMORT!$A$2:$B$11,2,0)))^N117))),0),0)</f>
        <v>#N/A</v>
      </c>
      <c r="AA117" s="61" t="e">
        <f t="shared" si="14"/>
        <v>#N/A</v>
      </c>
      <c r="AB117" s="62" t="e">
        <f>IF(AA117="","",IF(OR($AD$6="Diaria",$AD$6="Semanal",$AD$6="Decadal",$AD$6="Quincenal"),AB116+VLOOKUP($AD$6,AMORT!$A$2:$D$11,4,0),IF(DAY($B$13)=DAY(EOMONTH($B$13,0)),EOMONTH(AB116,VLOOKUP($AD$6,AMORT!$A$2:$C$11,3,0)),EDATE($B$13,VLOOKUP($AD$6,AMORT!$A$2:$C$11,3,0)*AA117))))</f>
        <v>#N/A</v>
      </c>
      <c r="AC117" s="55" t="e">
        <f>IF(AA117="",IF(AA116="","",SUM(AC$13:AC116)),AG117+AH117)</f>
        <v>#N/A</v>
      </c>
      <c r="AD117" s="44"/>
      <c r="AE117" s="55" t="e">
        <f>IF(AA117="",IF(AA116="","",SUM($AE$13:AE116)),ROUND(((AI116*$AD$8)/30)*VLOOKUP($AD$6,AMORT!$A$2:$D$11,4,0),0))</f>
        <v>#N/A</v>
      </c>
      <c r="AF117" s="55" t="e">
        <f>IF(AA117="",IF(AA116="","",SUM($AF$13:AF116)),IF(AA117&lt;=MAX($AI$6:$AI$7),0,AC117+AE117))</f>
        <v>#N/A</v>
      </c>
      <c r="AG117" s="55" t="e">
        <f>IF(AA117="",IF(AA116="","",SUM($AG$13:AG116)),IF(AA117=$AE$5,AI116,IF($AI$8="Cuota fija",IF(AA117&lt;=MAX($AI$6:$AI$7),0,$AD$7+AD117-AH117),IF($AI$8="Capital Constante",IF(AA117&lt;=MAX($AI$6:$AI$7),0,$AD$3/(($AC$5/VLOOKUP($AD$6,AMORT!$A$2:$C$11,3,0))-MAX($AI$6:$AI$7))   ),AC117-AH117-AE117)       )))</f>
        <v>#N/A</v>
      </c>
      <c r="AH117" s="55" t="e">
        <f>IF(AA117="",IF(AA116="","",SUM($AH$13:AH116)),ROUND($AE$4*AI116,0))</f>
        <v>#N/A</v>
      </c>
      <c r="AI117" s="55" t="e">
        <f t="shared" si="12"/>
        <v>#N/A</v>
      </c>
      <c r="AJ117" s="15"/>
      <c r="AK117" s="55" t="e">
        <f>IF(AND(AA117&gt;0,AA117&lt;&gt;"",AD117&gt;0), ROUND( ((AD117/((1+($AD$4/VLOOKUP($AD$6,AMORT!$A$2:$B$11,2,0)))^AA117))),0),0)</f>
        <v>#N/A</v>
      </c>
    </row>
    <row r="118" spans="1:37" x14ac:dyDescent="0.2">
      <c r="A118" s="61" t="e">
        <f t="shared" si="9"/>
        <v>#N/A</v>
      </c>
      <c r="B118" s="62" t="e">
        <f>IF(A118="","",IF(OR($D$6="Diaria",$D$6="Semanal",$D$6="Decadal",$D$6="Quincenal"),B117+VLOOKUP($D$6,AMORT!$A$2:$D$11,4,0),IF(DAY($B$13)=DAY(EOMONTH($B$13,0)),EOMONTH(B117,VLOOKUP($D$6,AMORT!$A$2:$C$11,3,0)),EDATE($B$13,VLOOKUP($D$6,AMORT!$A$2:$C$11,3,0)*A118))))</f>
        <v>#N/A</v>
      </c>
      <c r="C118" s="55" t="e">
        <f>IF(A118="",IF(A117="","",SUM(C$13:C117)),G118+H118)</f>
        <v>#N/A</v>
      </c>
      <c r="D118" s="44"/>
      <c r="E118" s="55" t="e">
        <f>IF(A118="",IF(A117="","",SUM($E$13:E117)),ROUND(((I117*$D$8)/30)*VLOOKUP($D$6,AMORT!$A$2:$D$11,4,0),0))</f>
        <v>#N/A</v>
      </c>
      <c r="F118" s="55" t="e">
        <f>IF(A118="",IF(A117="","",SUM($F$13:F117)),IF(A118&lt;=MAX($I$6:$I$7),0,C118+E118))</f>
        <v>#N/A</v>
      </c>
      <c r="G118" s="55" t="e">
        <f>IF(A118="",IF(A117="","",SUM($G$13:G117)),IF(A118=$E$5,I117,IF($I$8="Cuota fija",IF(A118&lt;=MAX($I$6:$I$7),0,$D$7+D118-H118),IF($I$8="Capital Constante",IF(A118&lt;=MAX($I$6:$I$7),0,$D$3/(($C$5/VLOOKUP($D$6,AMORT!$A$2:$C$11,3,0))-MAX($I$6:$I$7))   ),C118-H118-E118)       )))</f>
        <v>#N/A</v>
      </c>
      <c r="H118" s="55" t="e">
        <f>IF(A118="",IF(A117="","",SUM($H$13:H117)),ROUND($E$4*I117,0))</f>
        <v>#N/A</v>
      </c>
      <c r="I118" s="55" t="e">
        <f t="shared" si="10"/>
        <v>#N/A</v>
      </c>
      <c r="J118" s="15"/>
      <c r="K118" s="55" t="e">
        <f>IF(AND(A118&gt;0,A118&lt;&gt;"",D118&gt;0), ROUND( ((D118/((1+($D$4/VLOOKUP($D$6,AMORT!$A$2:$B$11,2,0)))^A118))),0),0)</f>
        <v>#N/A</v>
      </c>
      <c r="N118" s="61" t="e">
        <f t="shared" si="13"/>
        <v>#N/A</v>
      </c>
      <c r="O118" s="62" t="e">
        <f>IF(N118="","",IF(OR($Q$6="Diaria",$Q$6="Semanal",$Q$6="Decadal",$Q$6="Quincenal"),O117+VLOOKUP($Q$6,AMORT!$A$2:$D$11,4,0),IF(DAY($O$13)=DAY(EOMONTH($O$13,0)),EOMONTH(O117,VLOOKUP($Q$6,AMORT!$A$2:$C$11,3,0)),EDATE($O$13,VLOOKUP($Q$6,AMORT!$A$2:$C$11,3,0)*N118))))</f>
        <v>#N/A</v>
      </c>
      <c r="P118" s="55" t="e">
        <f>IF(N118="",IF(N117="","",SUM(P$13:P117)),T118+U118)</f>
        <v>#N/A</v>
      </c>
      <c r="Q118" s="44"/>
      <c r="R118" s="55" t="e">
        <f>IF(N118="",IF(N117="","",SUM($R$13:R117)),ROUND(((V117*$Q$8)/30)*VLOOKUP($Q$6,AMORT!$A$2:$D$11,4,0),0))</f>
        <v>#N/A</v>
      </c>
      <c r="S118" s="55" t="e">
        <f>IF(N118="",IF(N117="","",SUM($S$13:S117)),IF(N118&lt;=MAX($V$6:$V$7),0,P118+R118))</f>
        <v>#N/A</v>
      </c>
      <c r="T118" s="55" t="e">
        <f>IF(N118="",IF(N117="","",SUM($T$13:T117)),IF(N118=$R$5,V117,IF($V$8="Cuota fija",IF(N118&lt;=MAX($V$6:$V$7),0,$Q$7+Q118-U118),IF($V$8="Capital Constante",IF(N118&lt;=MAX($V$6:$V$7),0,$Q$3/(($P$5/VLOOKUP($Q$6,AMORT!$A$2:$C$11,3,0))-MAX($V$6:$V$7))   ),P118-U118-R118)       )))</f>
        <v>#N/A</v>
      </c>
      <c r="U118" s="55" t="e">
        <f>IF(N118="",IF(N117="","",SUM($U$13:U117)),ROUND($R$4*V117,0))</f>
        <v>#N/A</v>
      </c>
      <c r="V118" s="55" t="e">
        <f t="shared" si="11"/>
        <v>#N/A</v>
      </c>
      <c r="W118" s="15"/>
      <c r="X118" s="55" t="e">
        <f>IF(AND(N118&gt;0,N118&lt;&gt;"",Q118&gt;0), ROUND( ((Q118/((1+($Q$4/VLOOKUP($Q$6,AMORT!$A$2:$B$11,2,0)))^N118))),0),0)</f>
        <v>#N/A</v>
      </c>
      <c r="AA118" s="61" t="e">
        <f t="shared" si="14"/>
        <v>#N/A</v>
      </c>
      <c r="AB118" s="62" t="e">
        <f>IF(AA118="","",IF(OR($AD$6="Diaria",$AD$6="Semanal",$AD$6="Decadal",$AD$6="Quincenal"),AB117+VLOOKUP($AD$6,AMORT!$A$2:$D$11,4,0),IF(DAY($B$13)=DAY(EOMONTH($B$13,0)),EOMONTH(AB117,VLOOKUP($AD$6,AMORT!$A$2:$C$11,3,0)),EDATE($B$13,VLOOKUP($AD$6,AMORT!$A$2:$C$11,3,0)*AA118))))</f>
        <v>#N/A</v>
      </c>
      <c r="AC118" s="55" t="e">
        <f>IF(AA118="",IF(AA117="","",SUM(AC$13:AC117)),AG118+AH118)</f>
        <v>#N/A</v>
      </c>
      <c r="AD118" s="44"/>
      <c r="AE118" s="55" t="e">
        <f>IF(AA118="",IF(AA117="","",SUM($AE$13:AE117)),ROUND(((AI117*$AD$8)/30)*VLOOKUP($AD$6,AMORT!$A$2:$D$11,4,0),0))</f>
        <v>#N/A</v>
      </c>
      <c r="AF118" s="55" t="e">
        <f>IF(AA118="",IF(AA117="","",SUM($AF$13:AF117)),IF(AA118&lt;=MAX($AI$6:$AI$7),0,AC118+AE118))</f>
        <v>#N/A</v>
      </c>
      <c r="AG118" s="55" t="e">
        <f>IF(AA118="",IF(AA117="","",SUM($AG$13:AG117)),IF(AA118=$AE$5,AI117,IF($AI$8="Cuota fija",IF(AA118&lt;=MAX($AI$6:$AI$7),0,$AD$7+AD118-AH118),IF($AI$8="Capital Constante",IF(AA118&lt;=MAX($AI$6:$AI$7),0,$AD$3/(($AC$5/VLOOKUP($AD$6,AMORT!$A$2:$C$11,3,0))-MAX($AI$6:$AI$7))   ),AC118-AH118-AE118)       )))</f>
        <v>#N/A</v>
      </c>
      <c r="AH118" s="55" t="e">
        <f>IF(AA118="",IF(AA117="","",SUM($AH$13:AH117)),ROUND($AE$4*AI117,0))</f>
        <v>#N/A</v>
      </c>
      <c r="AI118" s="55" t="e">
        <f t="shared" si="12"/>
        <v>#N/A</v>
      </c>
      <c r="AJ118" s="15"/>
      <c r="AK118" s="55" t="e">
        <f>IF(AND(AA118&gt;0,AA118&lt;&gt;"",AD118&gt;0), ROUND( ((AD118/((1+($AD$4/VLOOKUP($AD$6,AMORT!$A$2:$B$11,2,0)))^AA118))),0),0)</f>
        <v>#N/A</v>
      </c>
    </row>
    <row r="119" spans="1:37" x14ac:dyDescent="0.2">
      <c r="A119" s="61" t="e">
        <f t="shared" si="9"/>
        <v>#N/A</v>
      </c>
      <c r="B119" s="62" t="e">
        <f>IF(A119="","",IF(OR($D$6="Diaria",$D$6="Semanal",$D$6="Decadal",$D$6="Quincenal"),B118+VLOOKUP($D$6,AMORT!$A$2:$D$11,4,0),IF(DAY($B$13)=DAY(EOMONTH($B$13,0)),EOMONTH(B118,VLOOKUP($D$6,AMORT!$A$2:$C$11,3,0)),EDATE($B$13,VLOOKUP($D$6,AMORT!$A$2:$C$11,3,0)*A119))))</f>
        <v>#N/A</v>
      </c>
      <c r="C119" s="55" t="e">
        <f>IF(A119="",IF(A118="","",SUM(C$13:C118)),G119+H119)</f>
        <v>#N/A</v>
      </c>
      <c r="D119" s="44"/>
      <c r="E119" s="55" t="e">
        <f>IF(A119="",IF(A118="","",SUM($E$13:E118)),ROUND(((I118*$D$8)/30)*VLOOKUP($D$6,AMORT!$A$2:$D$11,4,0),0))</f>
        <v>#N/A</v>
      </c>
      <c r="F119" s="55" t="e">
        <f>IF(A119="",IF(A118="","",SUM($F$13:F118)),IF(A119&lt;=MAX($I$6:$I$7),0,C119+E119))</f>
        <v>#N/A</v>
      </c>
      <c r="G119" s="55" t="e">
        <f>IF(A119="",IF(A118="","",SUM($G$13:G118)),IF(A119=$E$5,I118,IF($I$8="Cuota fija",IF(A119&lt;=MAX($I$6:$I$7),0,$D$7+D119-H119),IF($I$8="Capital Constante",IF(A119&lt;=MAX($I$6:$I$7),0,$D$3/(($C$5/VLOOKUP($D$6,AMORT!$A$2:$C$11,3,0))-MAX($I$6:$I$7))   ),C119-H119-E119)       )))</f>
        <v>#N/A</v>
      </c>
      <c r="H119" s="55" t="e">
        <f>IF(A119="",IF(A118="","",SUM($H$13:H118)),ROUND($E$4*I118,0))</f>
        <v>#N/A</v>
      </c>
      <c r="I119" s="55" t="e">
        <f t="shared" si="10"/>
        <v>#N/A</v>
      </c>
      <c r="J119" s="15"/>
      <c r="K119" s="55" t="e">
        <f>IF(AND(A119&gt;0,A119&lt;&gt;"",D119&gt;0), ROUND( ((D119/((1+($D$4/VLOOKUP($D$6,AMORT!$A$2:$B$11,2,0)))^A119))),0),0)</f>
        <v>#N/A</v>
      </c>
      <c r="N119" s="61" t="e">
        <f t="shared" si="13"/>
        <v>#N/A</v>
      </c>
      <c r="O119" s="62" t="e">
        <f>IF(N119="","",IF(OR($Q$6="Diaria",$Q$6="Semanal",$Q$6="Decadal",$Q$6="Quincenal"),O118+VLOOKUP($Q$6,AMORT!$A$2:$D$11,4,0),IF(DAY($O$13)=DAY(EOMONTH($O$13,0)),EOMONTH(O118,VLOOKUP($Q$6,AMORT!$A$2:$C$11,3,0)),EDATE($O$13,VLOOKUP($Q$6,AMORT!$A$2:$C$11,3,0)*N119))))</f>
        <v>#N/A</v>
      </c>
      <c r="P119" s="55" t="e">
        <f>IF(N119="",IF(N118="","",SUM(P$13:P118)),T119+U119)</f>
        <v>#N/A</v>
      </c>
      <c r="Q119" s="44"/>
      <c r="R119" s="55" t="e">
        <f>IF(N119="",IF(N118="","",SUM($R$13:R118)),ROUND(((V118*$Q$8)/30)*VLOOKUP($Q$6,AMORT!$A$2:$D$11,4,0),0))</f>
        <v>#N/A</v>
      </c>
      <c r="S119" s="55" t="e">
        <f>IF(N119="",IF(N118="","",SUM($S$13:S118)),IF(N119&lt;=MAX($V$6:$V$7),0,P119+R119))</f>
        <v>#N/A</v>
      </c>
      <c r="T119" s="55" t="e">
        <f>IF(N119="",IF(N118="","",SUM($T$13:T118)),IF(N119=$R$5,V118,IF($V$8="Cuota fija",IF(N119&lt;=MAX($V$6:$V$7),0,$Q$7+Q119-U119),IF($V$8="Capital Constante",IF(N119&lt;=MAX($V$6:$V$7),0,$Q$3/(($P$5/VLOOKUP($Q$6,AMORT!$A$2:$C$11,3,0))-MAX($V$6:$V$7))   ),P119-U119-R119)       )))</f>
        <v>#N/A</v>
      </c>
      <c r="U119" s="55" t="e">
        <f>IF(N119="",IF(N118="","",SUM($U$13:U118)),ROUND($R$4*V118,0))</f>
        <v>#N/A</v>
      </c>
      <c r="V119" s="55" t="e">
        <f t="shared" si="11"/>
        <v>#N/A</v>
      </c>
      <c r="W119" s="15"/>
      <c r="X119" s="55" t="e">
        <f>IF(AND(N119&gt;0,N119&lt;&gt;"",Q119&gt;0), ROUND( ((Q119/((1+($Q$4/VLOOKUP($Q$6,AMORT!$A$2:$B$11,2,0)))^N119))),0),0)</f>
        <v>#N/A</v>
      </c>
      <c r="AA119" s="61" t="e">
        <f t="shared" si="14"/>
        <v>#N/A</v>
      </c>
      <c r="AB119" s="62" t="e">
        <f>IF(AA119="","",IF(OR($AD$6="Diaria",$AD$6="Semanal",$AD$6="Decadal",$AD$6="Quincenal"),AB118+VLOOKUP($AD$6,AMORT!$A$2:$D$11,4,0),IF(DAY($B$13)=DAY(EOMONTH($B$13,0)),EOMONTH(AB118,VLOOKUP($AD$6,AMORT!$A$2:$C$11,3,0)),EDATE($B$13,VLOOKUP($AD$6,AMORT!$A$2:$C$11,3,0)*AA119))))</f>
        <v>#N/A</v>
      </c>
      <c r="AC119" s="55" t="e">
        <f>IF(AA119="",IF(AA118="","",SUM(AC$13:AC118)),AG119+AH119)</f>
        <v>#N/A</v>
      </c>
      <c r="AD119" s="44"/>
      <c r="AE119" s="55" t="e">
        <f>IF(AA119="",IF(AA118="","",SUM($AE$13:AE118)),ROUND(((AI118*$AD$8)/30)*VLOOKUP($AD$6,AMORT!$A$2:$D$11,4,0),0))</f>
        <v>#N/A</v>
      </c>
      <c r="AF119" s="55" t="e">
        <f>IF(AA119="",IF(AA118="","",SUM($AF$13:AF118)),IF(AA119&lt;=MAX($AI$6:$AI$7),0,AC119+AE119))</f>
        <v>#N/A</v>
      </c>
      <c r="AG119" s="55" t="e">
        <f>IF(AA119="",IF(AA118="","",SUM($AG$13:AG118)),IF(AA119=$AE$5,AI118,IF($AI$8="Cuota fija",IF(AA119&lt;=MAX($AI$6:$AI$7),0,$AD$7+AD119-AH119),IF($AI$8="Capital Constante",IF(AA119&lt;=MAX($AI$6:$AI$7),0,$AD$3/(($AC$5/VLOOKUP($AD$6,AMORT!$A$2:$C$11,3,0))-MAX($AI$6:$AI$7))   ),AC119-AH119-AE119)       )))</f>
        <v>#N/A</v>
      </c>
      <c r="AH119" s="55" t="e">
        <f>IF(AA119="",IF(AA118="","",SUM($AH$13:AH118)),ROUND($AE$4*AI118,0))</f>
        <v>#N/A</v>
      </c>
      <c r="AI119" s="55" t="e">
        <f t="shared" si="12"/>
        <v>#N/A</v>
      </c>
      <c r="AJ119" s="15"/>
      <c r="AK119" s="55" t="e">
        <f>IF(AND(AA119&gt;0,AA119&lt;&gt;"",AD119&gt;0), ROUND( ((AD119/((1+($AD$4/VLOOKUP($AD$6,AMORT!$A$2:$B$11,2,0)))^AA119))),0),0)</f>
        <v>#N/A</v>
      </c>
    </row>
    <row r="120" spans="1:37" x14ac:dyDescent="0.2">
      <c r="A120" s="61" t="e">
        <f t="shared" si="9"/>
        <v>#N/A</v>
      </c>
      <c r="B120" s="62" t="e">
        <f>IF(A120="","",IF(OR($D$6="Diaria",$D$6="Semanal",$D$6="Decadal",$D$6="Quincenal"),B119+VLOOKUP($D$6,AMORT!$A$2:$D$11,4,0),IF(DAY($B$13)=DAY(EOMONTH($B$13,0)),EOMONTH(B119,VLOOKUP($D$6,AMORT!$A$2:$C$11,3,0)),EDATE($B$13,VLOOKUP($D$6,AMORT!$A$2:$C$11,3,0)*A120))))</f>
        <v>#N/A</v>
      </c>
      <c r="C120" s="55" t="e">
        <f>IF(A120="",IF(A119="","",SUM(C$13:C119)),G120+H120)</f>
        <v>#N/A</v>
      </c>
      <c r="D120" s="44"/>
      <c r="E120" s="55" t="e">
        <f>IF(A120="",IF(A119="","",SUM($E$13:E119)),ROUND(((I119*$D$8)/30)*VLOOKUP($D$6,AMORT!$A$2:$D$11,4,0),0))</f>
        <v>#N/A</v>
      </c>
      <c r="F120" s="55" t="e">
        <f>IF(A120="",IF(A119="","",SUM($F$13:F119)),IF(A120&lt;=MAX($I$6:$I$7),0,C120+E120))</f>
        <v>#N/A</v>
      </c>
      <c r="G120" s="55" t="e">
        <f>IF(A120="",IF(A119="","",SUM($G$13:G119)),IF(A120=$E$5,I119,IF($I$8="Cuota fija",IF(A120&lt;=MAX($I$6:$I$7),0,$D$7+D120-H120),IF($I$8="Capital Constante",IF(A120&lt;=MAX($I$6:$I$7),0,$D$3/(($C$5/VLOOKUP($D$6,AMORT!$A$2:$C$11,3,0))-MAX($I$6:$I$7))   ),C120-H120-E120)       )))</f>
        <v>#N/A</v>
      </c>
      <c r="H120" s="55" t="e">
        <f>IF(A120="",IF(A119="","",SUM($H$13:H119)),ROUND($E$4*I119,0))</f>
        <v>#N/A</v>
      </c>
      <c r="I120" s="55" t="e">
        <f t="shared" si="10"/>
        <v>#N/A</v>
      </c>
      <c r="J120" s="15"/>
      <c r="K120" s="55" t="e">
        <f>IF(AND(A120&gt;0,A120&lt;&gt;"",D120&gt;0), ROUND( ((D120/((1+($D$4/VLOOKUP($D$6,AMORT!$A$2:$B$11,2,0)))^A120))),0),0)</f>
        <v>#N/A</v>
      </c>
      <c r="N120" s="61" t="e">
        <f t="shared" si="13"/>
        <v>#N/A</v>
      </c>
      <c r="O120" s="62" t="e">
        <f>IF(N120="","",IF(OR($Q$6="Diaria",$Q$6="Semanal",$Q$6="Decadal",$Q$6="Quincenal"),O119+VLOOKUP($Q$6,AMORT!$A$2:$D$11,4,0),IF(DAY($O$13)=DAY(EOMONTH($O$13,0)),EOMONTH(O119,VLOOKUP($Q$6,AMORT!$A$2:$C$11,3,0)),EDATE($O$13,VLOOKUP($Q$6,AMORT!$A$2:$C$11,3,0)*N120))))</f>
        <v>#N/A</v>
      </c>
      <c r="P120" s="55" t="e">
        <f>IF(N120="",IF(N119="","",SUM(P$13:P119)),T120+U120)</f>
        <v>#N/A</v>
      </c>
      <c r="Q120" s="44"/>
      <c r="R120" s="55" t="e">
        <f>IF(N120="",IF(N119="","",SUM($R$13:R119)),ROUND(((V119*$Q$8)/30)*VLOOKUP($Q$6,AMORT!$A$2:$D$11,4,0),0))</f>
        <v>#N/A</v>
      </c>
      <c r="S120" s="55" t="e">
        <f>IF(N120="",IF(N119="","",SUM($S$13:S119)),IF(N120&lt;=MAX($V$6:$V$7),0,P120+R120))</f>
        <v>#N/A</v>
      </c>
      <c r="T120" s="55" t="e">
        <f>IF(N120="",IF(N119="","",SUM($T$13:T119)),IF(N120=$R$5,V119,IF($V$8="Cuota fija",IF(N120&lt;=MAX($V$6:$V$7),0,$Q$7+Q120-U120),IF($V$8="Capital Constante",IF(N120&lt;=MAX($V$6:$V$7),0,$Q$3/(($P$5/VLOOKUP($Q$6,AMORT!$A$2:$C$11,3,0))-MAX($V$6:$V$7))   ),P120-U120-R120)       )))</f>
        <v>#N/A</v>
      </c>
      <c r="U120" s="55" t="e">
        <f>IF(N120="",IF(N119="","",SUM($U$13:U119)),ROUND($R$4*V119,0))</f>
        <v>#N/A</v>
      </c>
      <c r="V120" s="55" t="e">
        <f t="shared" si="11"/>
        <v>#N/A</v>
      </c>
      <c r="W120" s="15"/>
      <c r="X120" s="55" t="e">
        <f>IF(AND(N120&gt;0,N120&lt;&gt;"",Q120&gt;0), ROUND( ((Q120/((1+($Q$4/VLOOKUP($Q$6,AMORT!$A$2:$B$11,2,0)))^N120))),0),0)</f>
        <v>#N/A</v>
      </c>
      <c r="AA120" s="61" t="e">
        <f t="shared" si="14"/>
        <v>#N/A</v>
      </c>
      <c r="AB120" s="62" t="e">
        <f>IF(AA120="","",IF(OR($AD$6="Diaria",$AD$6="Semanal",$AD$6="Decadal",$AD$6="Quincenal"),AB119+VLOOKUP($AD$6,AMORT!$A$2:$D$11,4,0),IF(DAY($B$13)=DAY(EOMONTH($B$13,0)),EOMONTH(AB119,VLOOKUP($AD$6,AMORT!$A$2:$C$11,3,0)),EDATE($B$13,VLOOKUP($AD$6,AMORT!$A$2:$C$11,3,0)*AA120))))</f>
        <v>#N/A</v>
      </c>
      <c r="AC120" s="55" t="e">
        <f>IF(AA120="",IF(AA119="","",SUM(AC$13:AC119)),AG120+AH120)</f>
        <v>#N/A</v>
      </c>
      <c r="AD120" s="44"/>
      <c r="AE120" s="55" t="e">
        <f>IF(AA120="",IF(AA119="","",SUM($AE$13:AE119)),ROUND(((AI119*$AD$8)/30)*VLOOKUP($AD$6,AMORT!$A$2:$D$11,4,0),0))</f>
        <v>#N/A</v>
      </c>
      <c r="AF120" s="55" t="e">
        <f>IF(AA120="",IF(AA119="","",SUM($AF$13:AF119)),IF(AA120&lt;=MAX($AI$6:$AI$7),0,AC120+AE120))</f>
        <v>#N/A</v>
      </c>
      <c r="AG120" s="55" t="e">
        <f>IF(AA120="",IF(AA119="","",SUM($AG$13:AG119)),IF(AA120=$AE$5,AI119,IF($AI$8="Cuota fija",IF(AA120&lt;=MAX($AI$6:$AI$7),0,$AD$7+AD120-AH120),IF($AI$8="Capital Constante",IF(AA120&lt;=MAX($AI$6:$AI$7),0,$AD$3/(($AC$5/VLOOKUP($AD$6,AMORT!$A$2:$C$11,3,0))-MAX($AI$6:$AI$7))   ),AC120-AH120-AE120)       )))</f>
        <v>#N/A</v>
      </c>
      <c r="AH120" s="55" t="e">
        <f>IF(AA120="",IF(AA119="","",SUM($AH$13:AH119)),ROUND($AE$4*AI119,0))</f>
        <v>#N/A</v>
      </c>
      <c r="AI120" s="55" t="e">
        <f t="shared" si="12"/>
        <v>#N/A</v>
      </c>
      <c r="AJ120" s="15"/>
      <c r="AK120" s="55" t="e">
        <f>IF(AND(AA120&gt;0,AA120&lt;&gt;"",AD120&gt;0), ROUND( ((AD120/((1+($AD$4/VLOOKUP($AD$6,AMORT!$A$2:$B$11,2,0)))^AA120))),0),0)</f>
        <v>#N/A</v>
      </c>
    </row>
    <row r="121" spans="1:37" x14ac:dyDescent="0.2">
      <c r="A121" s="61" t="e">
        <f t="shared" si="9"/>
        <v>#N/A</v>
      </c>
      <c r="B121" s="62" t="e">
        <f>IF(A121="","",IF(OR($D$6="Diaria",$D$6="Semanal",$D$6="Decadal",$D$6="Quincenal"),B120+VLOOKUP($D$6,AMORT!$A$2:$D$11,4,0),IF(DAY($B$13)=DAY(EOMONTH($B$13,0)),EOMONTH(B120,VLOOKUP($D$6,AMORT!$A$2:$C$11,3,0)),EDATE($B$13,VLOOKUP($D$6,AMORT!$A$2:$C$11,3,0)*A121))))</f>
        <v>#N/A</v>
      </c>
      <c r="C121" s="55" t="e">
        <f>IF(A121="",IF(A120="","",SUM(C$13:C120)),G121+H121)</f>
        <v>#N/A</v>
      </c>
      <c r="D121" s="44"/>
      <c r="E121" s="55" t="e">
        <f>IF(A121="",IF(A120="","",SUM($E$13:E120)),ROUND(((I120*$D$8)/30)*VLOOKUP($D$6,AMORT!$A$2:$D$11,4,0),0))</f>
        <v>#N/A</v>
      </c>
      <c r="F121" s="55" t="e">
        <f>IF(A121="",IF(A120="","",SUM($F$13:F120)),IF(A121&lt;=MAX($I$6:$I$7),0,C121+E121))</f>
        <v>#N/A</v>
      </c>
      <c r="G121" s="55" t="e">
        <f>IF(A121="",IF(A120="","",SUM($G$13:G120)),IF(A121=$E$5,I120,IF($I$8="Cuota fija",IF(A121&lt;=MAX($I$6:$I$7),0,$D$7+D121-H121),IF($I$8="Capital Constante",IF(A121&lt;=MAX($I$6:$I$7),0,$D$3/(($C$5/VLOOKUP($D$6,AMORT!$A$2:$C$11,3,0))-MAX($I$6:$I$7))   ),C121-H121-E121)       )))</f>
        <v>#N/A</v>
      </c>
      <c r="H121" s="55" t="e">
        <f>IF(A121="",IF(A120="","",SUM($H$13:H120)),ROUND($E$4*I120,0))</f>
        <v>#N/A</v>
      </c>
      <c r="I121" s="55" t="e">
        <f t="shared" si="10"/>
        <v>#N/A</v>
      </c>
      <c r="J121" s="15"/>
      <c r="K121" s="55" t="e">
        <f>IF(AND(A121&gt;0,A121&lt;&gt;"",D121&gt;0), ROUND( ((D121/((1+($D$4/VLOOKUP($D$6,AMORT!$A$2:$B$11,2,0)))^A121))),0),0)</f>
        <v>#N/A</v>
      </c>
      <c r="N121" s="61" t="e">
        <f t="shared" si="13"/>
        <v>#N/A</v>
      </c>
      <c r="O121" s="62" t="e">
        <f>IF(N121="","",IF(OR($Q$6="Diaria",$Q$6="Semanal",$Q$6="Decadal",$Q$6="Quincenal"),O120+VLOOKUP($Q$6,AMORT!$A$2:$D$11,4,0),IF(DAY($O$13)=DAY(EOMONTH($O$13,0)),EOMONTH(O120,VLOOKUP($Q$6,AMORT!$A$2:$C$11,3,0)),EDATE($O$13,VLOOKUP($Q$6,AMORT!$A$2:$C$11,3,0)*N121))))</f>
        <v>#N/A</v>
      </c>
      <c r="P121" s="55" t="e">
        <f>IF(N121="",IF(N120="","",SUM(P$13:P120)),T121+U121)</f>
        <v>#N/A</v>
      </c>
      <c r="Q121" s="44"/>
      <c r="R121" s="55" t="e">
        <f>IF(N121="",IF(N120="","",SUM($R$13:R120)),ROUND(((V120*$Q$8)/30)*VLOOKUP($Q$6,AMORT!$A$2:$D$11,4,0),0))</f>
        <v>#N/A</v>
      </c>
      <c r="S121" s="55" t="e">
        <f>IF(N121="",IF(N120="","",SUM($S$13:S120)),IF(N121&lt;=MAX($V$6:$V$7),0,P121+R121))</f>
        <v>#N/A</v>
      </c>
      <c r="T121" s="55" t="e">
        <f>IF(N121="",IF(N120="","",SUM($T$13:T120)),IF(N121=$R$5,V120,IF($V$8="Cuota fija",IF(N121&lt;=MAX($V$6:$V$7),0,$Q$7+Q121-U121),IF($V$8="Capital Constante",IF(N121&lt;=MAX($V$6:$V$7),0,$Q$3/(($P$5/VLOOKUP($Q$6,AMORT!$A$2:$C$11,3,0))-MAX($V$6:$V$7))   ),P121-U121-R121)       )))</f>
        <v>#N/A</v>
      </c>
      <c r="U121" s="55" t="e">
        <f>IF(N121="",IF(N120="","",SUM($U$13:U120)),ROUND($R$4*V120,0))</f>
        <v>#N/A</v>
      </c>
      <c r="V121" s="55" t="e">
        <f t="shared" si="11"/>
        <v>#N/A</v>
      </c>
      <c r="W121" s="15"/>
      <c r="X121" s="55" t="e">
        <f>IF(AND(N121&gt;0,N121&lt;&gt;"",Q121&gt;0), ROUND( ((Q121/((1+($Q$4/VLOOKUP($Q$6,AMORT!$A$2:$B$11,2,0)))^N121))),0),0)</f>
        <v>#N/A</v>
      </c>
      <c r="AA121" s="61" t="e">
        <f t="shared" si="14"/>
        <v>#N/A</v>
      </c>
      <c r="AB121" s="62" t="e">
        <f>IF(AA121="","",IF(OR($AD$6="Diaria",$AD$6="Semanal",$AD$6="Decadal",$AD$6="Quincenal"),AB120+VLOOKUP($AD$6,AMORT!$A$2:$D$11,4,0),IF(DAY($B$13)=DAY(EOMONTH($B$13,0)),EOMONTH(AB120,VLOOKUP($AD$6,AMORT!$A$2:$C$11,3,0)),EDATE($B$13,VLOOKUP($AD$6,AMORT!$A$2:$C$11,3,0)*AA121))))</f>
        <v>#N/A</v>
      </c>
      <c r="AC121" s="55" t="e">
        <f>IF(AA121="",IF(AA120="","",SUM(AC$13:AC120)),AG121+AH121)</f>
        <v>#N/A</v>
      </c>
      <c r="AD121" s="44"/>
      <c r="AE121" s="55" t="e">
        <f>IF(AA121="",IF(AA120="","",SUM($AE$13:AE120)),ROUND(((AI120*$AD$8)/30)*VLOOKUP($AD$6,AMORT!$A$2:$D$11,4,0),0))</f>
        <v>#N/A</v>
      </c>
      <c r="AF121" s="55" t="e">
        <f>IF(AA121="",IF(AA120="","",SUM($AF$13:AF120)),IF(AA121&lt;=MAX($AI$6:$AI$7),0,AC121+AE121))</f>
        <v>#N/A</v>
      </c>
      <c r="AG121" s="55" t="e">
        <f>IF(AA121="",IF(AA120="","",SUM($AG$13:AG120)),IF(AA121=$AE$5,AI120,IF($AI$8="Cuota fija",IF(AA121&lt;=MAX($AI$6:$AI$7),0,$AD$7+AD121-AH121),IF($AI$8="Capital Constante",IF(AA121&lt;=MAX($AI$6:$AI$7),0,$AD$3/(($AC$5/VLOOKUP($AD$6,AMORT!$A$2:$C$11,3,0))-MAX($AI$6:$AI$7))   ),AC121-AH121-AE121)       )))</f>
        <v>#N/A</v>
      </c>
      <c r="AH121" s="55" t="e">
        <f>IF(AA121="",IF(AA120="","",SUM($AH$13:AH120)),ROUND($AE$4*AI120,0))</f>
        <v>#N/A</v>
      </c>
      <c r="AI121" s="55" t="e">
        <f t="shared" si="12"/>
        <v>#N/A</v>
      </c>
      <c r="AJ121" s="15"/>
      <c r="AK121" s="55" t="e">
        <f>IF(AND(AA121&gt;0,AA121&lt;&gt;"",AD121&gt;0), ROUND( ((AD121/((1+($AD$4/VLOOKUP($AD$6,AMORT!$A$2:$B$11,2,0)))^AA121))),0),0)</f>
        <v>#N/A</v>
      </c>
    </row>
    <row r="122" spans="1:37" x14ac:dyDescent="0.2">
      <c r="A122" s="61" t="e">
        <f t="shared" si="9"/>
        <v>#N/A</v>
      </c>
      <c r="B122" s="62" t="e">
        <f>IF(A122="","",IF(OR($D$6="Diaria",$D$6="Semanal",$D$6="Decadal",$D$6="Quincenal"),B121+VLOOKUP($D$6,AMORT!$A$2:$D$11,4,0),IF(DAY($B$13)=DAY(EOMONTH($B$13,0)),EOMONTH(B121,VLOOKUP($D$6,AMORT!$A$2:$C$11,3,0)),EDATE($B$13,VLOOKUP($D$6,AMORT!$A$2:$C$11,3,0)*A122))))</f>
        <v>#N/A</v>
      </c>
      <c r="C122" s="55" t="e">
        <f>IF(A122="",IF(A121="","",SUM(C$13:C121)),G122+H122)</f>
        <v>#N/A</v>
      </c>
      <c r="D122" s="44"/>
      <c r="E122" s="55" t="e">
        <f>IF(A122="",IF(A121="","",SUM($E$13:E121)),ROUND(((I121*$D$8)/30)*VLOOKUP($D$6,AMORT!$A$2:$D$11,4,0),0))</f>
        <v>#N/A</v>
      </c>
      <c r="F122" s="55" t="e">
        <f>IF(A122="",IF(A121="","",SUM($F$13:F121)),IF(A122&lt;=MAX($I$6:$I$7),0,C122+E122))</f>
        <v>#N/A</v>
      </c>
      <c r="G122" s="55" t="e">
        <f>IF(A122="",IF(A121="","",SUM($G$13:G121)),IF(A122=$E$5,I121,IF($I$8="Cuota fija",IF(A122&lt;=MAX($I$6:$I$7),0,$D$7+D122-H122),IF($I$8="Capital Constante",IF(A122&lt;=MAX($I$6:$I$7),0,$D$3/(($C$5/VLOOKUP($D$6,AMORT!$A$2:$C$11,3,0))-MAX($I$6:$I$7))   ),C122-H122-E122)       )))</f>
        <v>#N/A</v>
      </c>
      <c r="H122" s="55" t="e">
        <f>IF(A122="",IF(A121="","",SUM($H$13:H121)),ROUND($E$4*I121,0))</f>
        <v>#N/A</v>
      </c>
      <c r="I122" s="55" t="e">
        <f t="shared" si="10"/>
        <v>#N/A</v>
      </c>
      <c r="J122" s="15"/>
      <c r="K122" s="55" t="e">
        <f>IF(AND(A122&gt;0,A122&lt;&gt;"",D122&gt;0), ROUND( ((D122/((1+($D$4/VLOOKUP($D$6,AMORT!$A$2:$B$11,2,0)))^A122))),0),0)</f>
        <v>#N/A</v>
      </c>
      <c r="N122" s="61" t="e">
        <f t="shared" si="13"/>
        <v>#N/A</v>
      </c>
      <c r="O122" s="62" t="e">
        <f>IF(N122="","",IF(OR($Q$6="Diaria",$Q$6="Semanal",$Q$6="Decadal",$Q$6="Quincenal"),O121+VLOOKUP($Q$6,AMORT!$A$2:$D$11,4,0),IF(DAY($O$13)=DAY(EOMONTH($O$13,0)),EOMONTH(O121,VLOOKUP($Q$6,AMORT!$A$2:$C$11,3,0)),EDATE($O$13,VLOOKUP($Q$6,AMORT!$A$2:$C$11,3,0)*N122))))</f>
        <v>#N/A</v>
      </c>
      <c r="P122" s="55" t="e">
        <f>IF(N122="",IF(N121="","",SUM(P$13:P121)),T122+U122)</f>
        <v>#N/A</v>
      </c>
      <c r="Q122" s="44"/>
      <c r="R122" s="55" t="e">
        <f>IF(N122="",IF(N121="","",SUM($R$13:R121)),ROUND(((V121*$Q$8)/30)*VLOOKUP($Q$6,AMORT!$A$2:$D$11,4,0),0))</f>
        <v>#N/A</v>
      </c>
      <c r="S122" s="55" t="e">
        <f>IF(N122="",IF(N121="","",SUM($S$13:S121)),IF(N122&lt;=MAX($V$6:$V$7),0,P122+R122))</f>
        <v>#N/A</v>
      </c>
      <c r="T122" s="55" t="e">
        <f>IF(N122="",IF(N121="","",SUM($T$13:T121)),IF(N122=$R$5,V121,IF($V$8="Cuota fija",IF(N122&lt;=MAX($V$6:$V$7),0,$Q$7+Q122-U122),IF($V$8="Capital Constante",IF(N122&lt;=MAX($V$6:$V$7),0,$Q$3/(($P$5/VLOOKUP($Q$6,AMORT!$A$2:$C$11,3,0))-MAX($V$6:$V$7))   ),P122-U122-R122)       )))</f>
        <v>#N/A</v>
      </c>
      <c r="U122" s="55" t="e">
        <f>IF(N122="",IF(N121="","",SUM($U$13:U121)),ROUND($R$4*V121,0))</f>
        <v>#N/A</v>
      </c>
      <c r="V122" s="55" t="e">
        <f t="shared" si="11"/>
        <v>#N/A</v>
      </c>
      <c r="W122" s="15"/>
      <c r="X122" s="55" t="e">
        <f>IF(AND(N122&gt;0,N122&lt;&gt;"",Q122&gt;0), ROUND( ((Q122/((1+($Q$4/VLOOKUP($Q$6,AMORT!$A$2:$B$11,2,0)))^N122))),0),0)</f>
        <v>#N/A</v>
      </c>
      <c r="AA122" s="61" t="e">
        <f t="shared" si="14"/>
        <v>#N/A</v>
      </c>
      <c r="AB122" s="62" t="e">
        <f>IF(AA122="","",IF(OR($AD$6="Diaria",$AD$6="Semanal",$AD$6="Decadal",$AD$6="Quincenal"),AB121+VLOOKUP($AD$6,AMORT!$A$2:$D$11,4,0),IF(DAY($B$13)=DAY(EOMONTH($B$13,0)),EOMONTH(AB121,VLOOKUP($AD$6,AMORT!$A$2:$C$11,3,0)),EDATE($B$13,VLOOKUP($AD$6,AMORT!$A$2:$C$11,3,0)*AA122))))</f>
        <v>#N/A</v>
      </c>
      <c r="AC122" s="55" t="e">
        <f>IF(AA122="",IF(AA121="","",SUM(AC$13:AC121)),AG122+AH122)</f>
        <v>#N/A</v>
      </c>
      <c r="AD122" s="44"/>
      <c r="AE122" s="55" t="e">
        <f>IF(AA122="",IF(AA121="","",SUM($AE$13:AE121)),ROUND(((AI121*$AD$8)/30)*VLOOKUP($AD$6,AMORT!$A$2:$D$11,4,0),0))</f>
        <v>#N/A</v>
      </c>
      <c r="AF122" s="55" t="e">
        <f>IF(AA122="",IF(AA121="","",SUM($AF$13:AF121)),IF(AA122&lt;=MAX($AI$6:$AI$7),0,AC122+AE122))</f>
        <v>#N/A</v>
      </c>
      <c r="AG122" s="55" t="e">
        <f>IF(AA122="",IF(AA121="","",SUM($AG$13:AG121)),IF(AA122=$AE$5,AI121,IF($AI$8="Cuota fija",IF(AA122&lt;=MAX($AI$6:$AI$7),0,$AD$7+AD122-AH122),IF($AI$8="Capital Constante",IF(AA122&lt;=MAX($AI$6:$AI$7),0,$AD$3/(($AC$5/VLOOKUP($AD$6,AMORT!$A$2:$C$11,3,0))-MAX($AI$6:$AI$7))   ),AC122-AH122-AE122)       )))</f>
        <v>#N/A</v>
      </c>
      <c r="AH122" s="55" t="e">
        <f>IF(AA122="",IF(AA121="","",SUM($AH$13:AH121)),ROUND($AE$4*AI121,0))</f>
        <v>#N/A</v>
      </c>
      <c r="AI122" s="55" t="e">
        <f t="shared" si="12"/>
        <v>#N/A</v>
      </c>
      <c r="AJ122" s="15"/>
      <c r="AK122" s="55" t="e">
        <f>IF(AND(AA122&gt;0,AA122&lt;&gt;"",AD122&gt;0), ROUND( ((AD122/((1+($AD$4/VLOOKUP($AD$6,AMORT!$A$2:$B$11,2,0)))^AA122))),0),0)</f>
        <v>#N/A</v>
      </c>
    </row>
    <row r="123" spans="1:37" x14ac:dyDescent="0.2">
      <c r="A123" s="61" t="e">
        <f t="shared" si="9"/>
        <v>#N/A</v>
      </c>
      <c r="B123" s="62" t="e">
        <f>IF(A123="","",IF(OR($D$6="Diaria",$D$6="Semanal",$D$6="Decadal",$D$6="Quincenal"),B122+VLOOKUP($D$6,AMORT!$A$2:$D$11,4,0),IF(DAY($B$13)=DAY(EOMONTH($B$13,0)),EOMONTH(B122,VLOOKUP($D$6,AMORT!$A$2:$C$11,3,0)),EDATE($B$13,VLOOKUP($D$6,AMORT!$A$2:$C$11,3,0)*A123))))</f>
        <v>#N/A</v>
      </c>
      <c r="C123" s="55" t="e">
        <f>IF(A123="",IF(A122="","",SUM(C$13:C122)),G123+H123)</f>
        <v>#N/A</v>
      </c>
      <c r="D123" s="44"/>
      <c r="E123" s="55" t="e">
        <f>IF(A123="",IF(A122="","",SUM($E$13:E122)),ROUND(((I122*$D$8)/30)*VLOOKUP($D$6,AMORT!$A$2:$D$11,4,0),0))</f>
        <v>#N/A</v>
      </c>
      <c r="F123" s="55" t="e">
        <f>IF(A123="",IF(A122="","",SUM($F$13:F122)),IF(A123&lt;=MAX($I$6:$I$7),0,C123+E123))</f>
        <v>#N/A</v>
      </c>
      <c r="G123" s="55" t="e">
        <f>IF(A123="",IF(A122="","",SUM($G$13:G122)),IF(A123=$E$5,I122,IF($I$8="Cuota fija",IF(A123&lt;=MAX($I$6:$I$7),0,$D$7+D123-H123),IF($I$8="Capital Constante",IF(A123&lt;=MAX($I$6:$I$7),0,$D$3/(($C$5/VLOOKUP($D$6,AMORT!$A$2:$C$11,3,0))-MAX($I$6:$I$7))   ),C123-H123-E123)       )))</f>
        <v>#N/A</v>
      </c>
      <c r="H123" s="55" t="e">
        <f>IF(A123="",IF(A122="","",SUM($H$13:H122)),ROUND($E$4*I122,0))</f>
        <v>#N/A</v>
      </c>
      <c r="I123" s="55" t="e">
        <f t="shared" si="10"/>
        <v>#N/A</v>
      </c>
      <c r="J123" s="15"/>
      <c r="K123" s="55" t="e">
        <f>IF(AND(A123&gt;0,A123&lt;&gt;"",D123&gt;0), ROUND( ((D123/((1+($D$4/VLOOKUP($D$6,AMORT!$A$2:$B$11,2,0)))^A123))),0),0)</f>
        <v>#N/A</v>
      </c>
      <c r="N123" s="61" t="e">
        <f t="shared" si="13"/>
        <v>#N/A</v>
      </c>
      <c r="O123" s="62" t="e">
        <f>IF(N123="","",IF(OR($Q$6="Diaria",$Q$6="Semanal",$Q$6="Decadal",$Q$6="Quincenal"),O122+VLOOKUP($Q$6,AMORT!$A$2:$D$11,4,0),IF(DAY($O$13)=DAY(EOMONTH($O$13,0)),EOMONTH(O122,VLOOKUP($Q$6,AMORT!$A$2:$C$11,3,0)),EDATE($O$13,VLOOKUP($Q$6,AMORT!$A$2:$C$11,3,0)*N123))))</f>
        <v>#N/A</v>
      </c>
      <c r="P123" s="55" t="e">
        <f>IF(N123="",IF(N122="","",SUM(P$13:P122)),T123+U123)</f>
        <v>#N/A</v>
      </c>
      <c r="Q123" s="44"/>
      <c r="R123" s="55" t="e">
        <f>IF(N123="",IF(N122="","",SUM($R$13:R122)),ROUND(((V122*$Q$8)/30)*VLOOKUP($Q$6,AMORT!$A$2:$D$11,4,0),0))</f>
        <v>#N/A</v>
      </c>
      <c r="S123" s="55" t="e">
        <f>IF(N123="",IF(N122="","",SUM($S$13:S122)),IF(N123&lt;=MAX($V$6:$V$7),0,P123+R123))</f>
        <v>#N/A</v>
      </c>
      <c r="T123" s="55" t="e">
        <f>IF(N123="",IF(N122="","",SUM($T$13:T122)),IF(N123=$R$5,V122,IF($V$8="Cuota fija",IF(N123&lt;=MAX($V$6:$V$7),0,$Q$7+Q123-U123),IF($V$8="Capital Constante",IF(N123&lt;=MAX($V$6:$V$7),0,$Q$3/(($P$5/VLOOKUP($Q$6,AMORT!$A$2:$C$11,3,0))-MAX($V$6:$V$7))   ),P123-U123-R123)       )))</f>
        <v>#N/A</v>
      </c>
      <c r="U123" s="55" t="e">
        <f>IF(N123="",IF(N122="","",SUM($U$13:U122)),ROUND($R$4*V122,0))</f>
        <v>#N/A</v>
      </c>
      <c r="V123" s="55" t="e">
        <f t="shared" si="11"/>
        <v>#N/A</v>
      </c>
      <c r="W123" s="15"/>
      <c r="X123" s="55" t="e">
        <f>IF(AND(N123&gt;0,N123&lt;&gt;"",Q123&gt;0), ROUND( ((Q123/((1+($Q$4/VLOOKUP($Q$6,AMORT!$A$2:$B$11,2,0)))^N123))),0),0)</f>
        <v>#N/A</v>
      </c>
      <c r="AA123" s="61" t="e">
        <f t="shared" si="14"/>
        <v>#N/A</v>
      </c>
      <c r="AB123" s="62" t="e">
        <f>IF(AA123="","",IF(OR($AD$6="Diaria",$AD$6="Semanal",$AD$6="Decadal",$AD$6="Quincenal"),AB122+VLOOKUP($AD$6,AMORT!$A$2:$D$11,4,0),IF(DAY($B$13)=DAY(EOMONTH($B$13,0)),EOMONTH(AB122,VLOOKUP($AD$6,AMORT!$A$2:$C$11,3,0)),EDATE($B$13,VLOOKUP($AD$6,AMORT!$A$2:$C$11,3,0)*AA123))))</f>
        <v>#N/A</v>
      </c>
      <c r="AC123" s="55" t="e">
        <f>IF(AA123="",IF(AA122="","",SUM(AC$13:AC122)),AG123+AH123)</f>
        <v>#N/A</v>
      </c>
      <c r="AD123" s="44"/>
      <c r="AE123" s="55" t="e">
        <f>IF(AA123="",IF(AA122="","",SUM($AE$13:AE122)),ROUND(((AI122*$AD$8)/30)*VLOOKUP($AD$6,AMORT!$A$2:$D$11,4,0),0))</f>
        <v>#N/A</v>
      </c>
      <c r="AF123" s="55" t="e">
        <f>IF(AA123="",IF(AA122="","",SUM($AF$13:AF122)),IF(AA123&lt;=MAX($AI$6:$AI$7),0,AC123+AE123))</f>
        <v>#N/A</v>
      </c>
      <c r="AG123" s="55" t="e">
        <f>IF(AA123="",IF(AA122="","",SUM($AG$13:AG122)),IF(AA123=$AE$5,AI122,IF($AI$8="Cuota fija",IF(AA123&lt;=MAX($AI$6:$AI$7),0,$AD$7+AD123-AH123),IF($AI$8="Capital Constante",IF(AA123&lt;=MAX($AI$6:$AI$7),0,$AD$3/(($AC$5/VLOOKUP($AD$6,AMORT!$A$2:$C$11,3,0))-MAX($AI$6:$AI$7))   ),AC123-AH123-AE123)       )))</f>
        <v>#N/A</v>
      </c>
      <c r="AH123" s="55" t="e">
        <f>IF(AA123="",IF(AA122="","",SUM($AH$13:AH122)),ROUND($AE$4*AI122,0))</f>
        <v>#N/A</v>
      </c>
      <c r="AI123" s="55" t="e">
        <f t="shared" si="12"/>
        <v>#N/A</v>
      </c>
      <c r="AJ123" s="15"/>
      <c r="AK123" s="55" t="e">
        <f>IF(AND(AA123&gt;0,AA123&lt;&gt;"",AD123&gt;0), ROUND( ((AD123/((1+($AD$4/VLOOKUP($AD$6,AMORT!$A$2:$B$11,2,0)))^AA123))),0),0)</f>
        <v>#N/A</v>
      </c>
    </row>
    <row r="124" spans="1:37" x14ac:dyDescent="0.2">
      <c r="A124" s="61" t="e">
        <f t="shared" si="9"/>
        <v>#N/A</v>
      </c>
      <c r="B124" s="62" t="e">
        <f>IF(A124="","",IF(OR($D$6="Diaria",$D$6="Semanal",$D$6="Decadal",$D$6="Quincenal"),B123+VLOOKUP($D$6,AMORT!$A$2:$D$11,4,0),IF(DAY($B$13)=DAY(EOMONTH($B$13,0)),EOMONTH(B123,VLOOKUP($D$6,AMORT!$A$2:$C$11,3,0)),EDATE($B$13,VLOOKUP($D$6,AMORT!$A$2:$C$11,3,0)*A124))))</f>
        <v>#N/A</v>
      </c>
      <c r="C124" s="55" t="e">
        <f>IF(A124="",IF(A123="","",SUM(C$13:C123)),G124+H124)</f>
        <v>#N/A</v>
      </c>
      <c r="D124" s="44"/>
      <c r="E124" s="55" t="e">
        <f>IF(A124="",IF(A123="","",SUM($E$13:E123)),ROUND(((I123*$D$8)/30)*VLOOKUP($D$6,AMORT!$A$2:$D$11,4,0),0))</f>
        <v>#N/A</v>
      </c>
      <c r="F124" s="55" t="e">
        <f>IF(A124="",IF(A123="","",SUM($F$13:F123)),IF(A124&lt;=MAX($I$6:$I$7),0,C124+E124))</f>
        <v>#N/A</v>
      </c>
      <c r="G124" s="55" t="e">
        <f>IF(A124="",IF(A123="","",SUM($G$13:G123)),IF(A124=$E$5,I123,IF($I$8="Cuota fija",IF(A124&lt;=MAX($I$6:$I$7),0,$D$7+D124-H124),IF($I$8="Capital Constante",IF(A124&lt;=MAX($I$6:$I$7),0,$D$3/(($C$5/VLOOKUP($D$6,AMORT!$A$2:$C$11,3,0))-MAX($I$6:$I$7))   ),C124-H124-E124)       )))</f>
        <v>#N/A</v>
      </c>
      <c r="H124" s="55" t="e">
        <f>IF(A124="",IF(A123="","",SUM($H$13:H123)),ROUND($E$4*I123,0))</f>
        <v>#N/A</v>
      </c>
      <c r="I124" s="55" t="e">
        <f t="shared" si="10"/>
        <v>#N/A</v>
      </c>
      <c r="J124" s="15"/>
      <c r="K124" s="55" t="e">
        <f>IF(AND(A124&gt;0,A124&lt;&gt;"",D124&gt;0), ROUND( ((D124/((1+($D$4/VLOOKUP($D$6,AMORT!$A$2:$B$11,2,0)))^A124))),0),0)</f>
        <v>#N/A</v>
      </c>
      <c r="N124" s="61" t="e">
        <f t="shared" si="13"/>
        <v>#N/A</v>
      </c>
      <c r="O124" s="62" t="e">
        <f>IF(N124="","",IF(OR($Q$6="Diaria",$Q$6="Semanal",$Q$6="Decadal",$Q$6="Quincenal"),O123+VLOOKUP($Q$6,AMORT!$A$2:$D$11,4,0),IF(DAY($O$13)=DAY(EOMONTH($O$13,0)),EOMONTH(O123,VLOOKUP($Q$6,AMORT!$A$2:$C$11,3,0)),EDATE($O$13,VLOOKUP($Q$6,AMORT!$A$2:$C$11,3,0)*N124))))</f>
        <v>#N/A</v>
      </c>
      <c r="P124" s="55" t="e">
        <f>IF(N124="",IF(N123="","",SUM(P$13:P123)),T124+U124)</f>
        <v>#N/A</v>
      </c>
      <c r="Q124" s="44"/>
      <c r="R124" s="55" t="e">
        <f>IF(N124="",IF(N123="","",SUM($R$13:R123)),ROUND(((V123*$Q$8)/30)*VLOOKUP($Q$6,AMORT!$A$2:$D$11,4,0),0))</f>
        <v>#N/A</v>
      </c>
      <c r="S124" s="55" t="e">
        <f>IF(N124="",IF(N123="","",SUM($S$13:S123)),IF(N124&lt;=MAX($V$6:$V$7),0,P124+R124))</f>
        <v>#N/A</v>
      </c>
      <c r="T124" s="55" t="e">
        <f>IF(N124="",IF(N123="","",SUM($T$13:T123)),IF(N124=$R$5,V123,IF($V$8="Cuota fija",IF(N124&lt;=MAX($V$6:$V$7),0,$Q$7+Q124-U124),IF($V$8="Capital Constante",IF(N124&lt;=MAX($V$6:$V$7),0,$Q$3/(($P$5/VLOOKUP($Q$6,AMORT!$A$2:$C$11,3,0))-MAX($V$6:$V$7))   ),P124-U124-R124)       )))</f>
        <v>#N/A</v>
      </c>
      <c r="U124" s="55" t="e">
        <f>IF(N124="",IF(N123="","",SUM($U$13:U123)),ROUND($R$4*V123,0))</f>
        <v>#N/A</v>
      </c>
      <c r="V124" s="55" t="e">
        <f t="shared" si="11"/>
        <v>#N/A</v>
      </c>
      <c r="W124" s="15"/>
      <c r="X124" s="55" t="e">
        <f>IF(AND(N124&gt;0,N124&lt;&gt;"",Q124&gt;0), ROUND( ((Q124/((1+($Q$4/VLOOKUP($Q$6,AMORT!$A$2:$B$11,2,0)))^N124))),0),0)</f>
        <v>#N/A</v>
      </c>
      <c r="AA124" s="61" t="e">
        <f t="shared" si="14"/>
        <v>#N/A</v>
      </c>
      <c r="AB124" s="62" t="e">
        <f>IF(AA124="","",IF(OR($AD$6="Diaria",$AD$6="Semanal",$AD$6="Decadal",$AD$6="Quincenal"),AB123+VLOOKUP($AD$6,AMORT!$A$2:$D$11,4,0),IF(DAY($B$13)=DAY(EOMONTH($B$13,0)),EOMONTH(AB123,VLOOKUP($AD$6,AMORT!$A$2:$C$11,3,0)),EDATE($B$13,VLOOKUP($AD$6,AMORT!$A$2:$C$11,3,0)*AA124))))</f>
        <v>#N/A</v>
      </c>
      <c r="AC124" s="55" t="e">
        <f>IF(AA124="",IF(AA123="","",SUM(AC$13:AC123)),AG124+AH124)</f>
        <v>#N/A</v>
      </c>
      <c r="AD124" s="44"/>
      <c r="AE124" s="55" t="e">
        <f>IF(AA124="",IF(AA123="","",SUM($AE$13:AE123)),ROUND(((AI123*$AD$8)/30)*VLOOKUP($AD$6,AMORT!$A$2:$D$11,4,0),0))</f>
        <v>#N/A</v>
      </c>
      <c r="AF124" s="55" t="e">
        <f>IF(AA124="",IF(AA123="","",SUM($AF$13:AF123)),IF(AA124&lt;=MAX($AI$6:$AI$7),0,AC124+AE124))</f>
        <v>#N/A</v>
      </c>
      <c r="AG124" s="55" t="e">
        <f>IF(AA124="",IF(AA123="","",SUM($AG$13:AG123)),IF(AA124=$AE$5,AI123,IF($AI$8="Cuota fija",IF(AA124&lt;=MAX($AI$6:$AI$7),0,$AD$7+AD124-AH124),IF($AI$8="Capital Constante",IF(AA124&lt;=MAX($AI$6:$AI$7),0,$AD$3/(($AC$5/VLOOKUP($AD$6,AMORT!$A$2:$C$11,3,0))-MAX($AI$6:$AI$7))   ),AC124-AH124-AE124)       )))</f>
        <v>#N/A</v>
      </c>
      <c r="AH124" s="55" t="e">
        <f>IF(AA124="",IF(AA123="","",SUM($AH$13:AH123)),ROUND($AE$4*AI123,0))</f>
        <v>#N/A</v>
      </c>
      <c r="AI124" s="55" t="e">
        <f t="shared" si="12"/>
        <v>#N/A</v>
      </c>
      <c r="AJ124" s="15"/>
      <c r="AK124" s="55" t="e">
        <f>IF(AND(AA124&gt;0,AA124&lt;&gt;"",AD124&gt;0), ROUND( ((AD124/((1+($AD$4/VLOOKUP($AD$6,AMORT!$A$2:$B$11,2,0)))^AA124))),0),0)</f>
        <v>#N/A</v>
      </c>
    </row>
    <row r="125" spans="1:37" x14ac:dyDescent="0.2">
      <c r="A125" s="61" t="e">
        <f t="shared" si="9"/>
        <v>#N/A</v>
      </c>
      <c r="B125" s="62" t="e">
        <f>IF(A125="","",IF(OR($D$6="Diaria",$D$6="Semanal",$D$6="Decadal",$D$6="Quincenal"),B124+VLOOKUP($D$6,AMORT!$A$2:$D$11,4,0),IF(DAY($B$13)=DAY(EOMONTH($B$13,0)),EOMONTH(B124,VLOOKUP($D$6,AMORT!$A$2:$C$11,3,0)),EDATE($B$13,VLOOKUP($D$6,AMORT!$A$2:$C$11,3,0)*A125))))</f>
        <v>#N/A</v>
      </c>
      <c r="C125" s="55" t="e">
        <f>IF(A125="",IF(A124="","",SUM(C$13:C124)),G125+H125)</f>
        <v>#N/A</v>
      </c>
      <c r="D125" s="44"/>
      <c r="E125" s="55" t="e">
        <f>IF(A125="",IF(A124="","",SUM($E$13:E124)),ROUND(((I124*$D$8)/30)*VLOOKUP($D$6,AMORT!$A$2:$D$11,4,0),0))</f>
        <v>#N/A</v>
      </c>
      <c r="F125" s="55" t="e">
        <f>IF(A125="",IF(A124="","",SUM($F$13:F124)),IF(A125&lt;=MAX($I$6:$I$7),0,C125+E125))</f>
        <v>#N/A</v>
      </c>
      <c r="G125" s="55" t="e">
        <f>IF(A125="",IF(A124="","",SUM($G$13:G124)),IF(A125=$E$5,I124,IF($I$8="Cuota fija",IF(A125&lt;=MAX($I$6:$I$7),0,$D$7+D125-H125),IF($I$8="Capital Constante",IF(A125&lt;=MAX($I$6:$I$7),0,$D$3/(($C$5/VLOOKUP($D$6,AMORT!$A$2:$C$11,3,0))-MAX($I$6:$I$7))   ),C125-H125-E125)       )))</f>
        <v>#N/A</v>
      </c>
      <c r="H125" s="55" t="e">
        <f>IF(A125="",IF(A124="","",SUM($H$13:H124)),ROUND($E$4*I124,0))</f>
        <v>#N/A</v>
      </c>
      <c r="I125" s="55" t="e">
        <f t="shared" si="10"/>
        <v>#N/A</v>
      </c>
      <c r="J125" s="15"/>
      <c r="K125" s="55" t="e">
        <f>IF(AND(A125&gt;0,A125&lt;&gt;"",D125&gt;0), ROUND( ((D125/((1+($D$4/VLOOKUP($D$6,AMORT!$A$2:$B$11,2,0)))^A125))),0),0)</f>
        <v>#N/A</v>
      </c>
      <c r="N125" s="61" t="e">
        <f t="shared" si="13"/>
        <v>#N/A</v>
      </c>
      <c r="O125" s="62" t="e">
        <f>IF(N125="","",IF(OR($Q$6="Diaria",$Q$6="Semanal",$Q$6="Decadal",$Q$6="Quincenal"),O124+VLOOKUP($Q$6,AMORT!$A$2:$D$11,4,0),IF(DAY($O$13)=DAY(EOMONTH($O$13,0)),EOMONTH(O124,VLOOKUP($Q$6,AMORT!$A$2:$C$11,3,0)),EDATE($O$13,VLOOKUP($Q$6,AMORT!$A$2:$C$11,3,0)*N125))))</f>
        <v>#N/A</v>
      </c>
      <c r="P125" s="55" t="e">
        <f>IF(N125="",IF(N124="","",SUM(P$13:P124)),T125+U125)</f>
        <v>#N/A</v>
      </c>
      <c r="Q125" s="44"/>
      <c r="R125" s="55" t="e">
        <f>IF(N125="",IF(N124="","",SUM($R$13:R124)),ROUND(((V124*$Q$8)/30)*VLOOKUP($Q$6,AMORT!$A$2:$D$11,4,0),0))</f>
        <v>#N/A</v>
      </c>
      <c r="S125" s="55" t="e">
        <f>IF(N125="",IF(N124="","",SUM($S$13:S124)),IF(N125&lt;=MAX($V$6:$V$7),0,P125+R125))</f>
        <v>#N/A</v>
      </c>
      <c r="T125" s="55" t="e">
        <f>IF(N125="",IF(N124="","",SUM($T$13:T124)),IF(N125=$R$5,V124,IF($V$8="Cuota fija",IF(N125&lt;=MAX($V$6:$V$7),0,$Q$7+Q125-U125),IF($V$8="Capital Constante",IF(N125&lt;=MAX($V$6:$V$7),0,$Q$3/(($P$5/VLOOKUP($Q$6,AMORT!$A$2:$C$11,3,0))-MAX($V$6:$V$7))   ),P125-U125-R125)       )))</f>
        <v>#N/A</v>
      </c>
      <c r="U125" s="55" t="e">
        <f>IF(N125="",IF(N124="","",SUM($U$13:U124)),ROUND($R$4*V124,0))</f>
        <v>#N/A</v>
      </c>
      <c r="V125" s="55" t="e">
        <f t="shared" si="11"/>
        <v>#N/A</v>
      </c>
      <c r="W125" s="15"/>
      <c r="X125" s="55" t="e">
        <f>IF(AND(N125&gt;0,N125&lt;&gt;"",Q125&gt;0), ROUND( ((Q125/((1+($Q$4/VLOOKUP($Q$6,AMORT!$A$2:$B$11,2,0)))^N125))),0),0)</f>
        <v>#N/A</v>
      </c>
      <c r="AA125" s="61" t="e">
        <f t="shared" si="14"/>
        <v>#N/A</v>
      </c>
      <c r="AB125" s="62" t="e">
        <f>IF(AA125="","",IF(OR($AD$6="Diaria",$AD$6="Semanal",$AD$6="Decadal",$AD$6="Quincenal"),AB124+VLOOKUP($AD$6,AMORT!$A$2:$D$11,4,0),IF(DAY($B$13)=DAY(EOMONTH($B$13,0)),EOMONTH(AB124,VLOOKUP($AD$6,AMORT!$A$2:$C$11,3,0)),EDATE($B$13,VLOOKUP($AD$6,AMORT!$A$2:$C$11,3,0)*AA125))))</f>
        <v>#N/A</v>
      </c>
      <c r="AC125" s="55" t="e">
        <f>IF(AA125="",IF(AA124="","",SUM(AC$13:AC124)),AG125+AH125)</f>
        <v>#N/A</v>
      </c>
      <c r="AD125" s="44"/>
      <c r="AE125" s="55" t="e">
        <f>IF(AA125="",IF(AA124="","",SUM($AE$13:AE124)),ROUND(((AI124*$AD$8)/30)*VLOOKUP($AD$6,AMORT!$A$2:$D$11,4,0),0))</f>
        <v>#N/A</v>
      </c>
      <c r="AF125" s="55" t="e">
        <f>IF(AA125="",IF(AA124="","",SUM($AF$13:AF124)),IF(AA125&lt;=MAX($AI$6:$AI$7),0,AC125+AE125))</f>
        <v>#N/A</v>
      </c>
      <c r="AG125" s="55" t="e">
        <f>IF(AA125="",IF(AA124="","",SUM($AG$13:AG124)),IF(AA125=$AE$5,AI124,IF($AI$8="Cuota fija",IF(AA125&lt;=MAX($AI$6:$AI$7),0,$AD$7+AD125-AH125),IF($AI$8="Capital Constante",IF(AA125&lt;=MAX($AI$6:$AI$7),0,$AD$3/(($AC$5/VLOOKUP($AD$6,AMORT!$A$2:$C$11,3,0))-MAX($AI$6:$AI$7))   ),AC125-AH125-AE125)       )))</f>
        <v>#N/A</v>
      </c>
      <c r="AH125" s="55" t="e">
        <f>IF(AA125="",IF(AA124="","",SUM($AH$13:AH124)),ROUND($AE$4*AI124,0))</f>
        <v>#N/A</v>
      </c>
      <c r="AI125" s="55" t="e">
        <f t="shared" si="12"/>
        <v>#N/A</v>
      </c>
      <c r="AJ125" s="15"/>
      <c r="AK125" s="55" t="e">
        <f>IF(AND(AA125&gt;0,AA125&lt;&gt;"",AD125&gt;0), ROUND( ((AD125/((1+($AD$4/VLOOKUP($AD$6,AMORT!$A$2:$B$11,2,0)))^AA125))),0),0)</f>
        <v>#N/A</v>
      </c>
    </row>
    <row r="126" spans="1:37" x14ac:dyDescent="0.2">
      <c r="A126" s="61" t="e">
        <f t="shared" si="9"/>
        <v>#N/A</v>
      </c>
      <c r="B126" s="62" t="e">
        <f>IF(A126="","",IF(OR($D$6="Diaria",$D$6="Semanal",$D$6="Decadal",$D$6="Quincenal"),B125+VLOOKUP($D$6,AMORT!$A$2:$D$11,4,0),IF(DAY($B$13)=DAY(EOMONTH($B$13,0)),EOMONTH(B125,VLOOKUP($D$6,AMORT!$A$2:$C$11,3,0)),EDATE($B$13,VLOOKUP($D$6,AMORT!$A$2:$C$11,3,0)*A126))))</f>
        <v>#N/A</v>
      </c>
      <c r="C126" s="55" t="e">
        <f>IF(A126="",IF(A125="","",SUM(C$13:C125)),G126+H126)</f>
        <v>#N/A</v>
      </c>
      <c r="D126" s="44"/>
      <c r="E126" s="55" t="e">
        <f>IF(A126="",IF(A125="","",SUM($E$13:E125)),ROUND(((I125*$D$8)/30)*VLOOKUP($D$6,AMORT!$A$2:$D$11,4,0),0))</f>
        <v>#N/A</v>
      </c>
      <c r="F126" s="55" t="e">
        <f>IF(A126="",IF(A125="","",SUM($F$13:F125)),IF(A126&lt;=MAX($I$6:$I$7),0,C126+E126))</f>
        <v>#N/A</v>
      </c>
      <c r="G126" s="55" t="e">
        <f>IF(A126="",IF(A125="","",SUM($G$13:G125)),IF(A126=$E$5,I125,IF($I$8="Cuota fija",IF(A126&lt;=MAX($I$6:$I$7),0,$D$7+D126-H126),IF($I$8="Capital Constante",IF(A126&lt;=MAX($I$6:$I$7),0,$D$3/(($C$5/VLOOKUP($D$6,AMORT!$A$2:$C$11,3,0))-MAX($I$6:$I$7))   ),C126-H126-E126)       )))</f>
        <v>#N/A</v>
      </c>
      <c r="H126" s="55" t="e">
        <f>IF(A126="",IF(A125="","",SUM($H$13:H125)),ROUND($E$4*I125,0))</f>
        <v>#N/A</v>
      </c>
      <c r="I126" s="55" t="e">
        <f t="shared" si="10"/>
        <v>#N/A</v>
      </c>
      <c r="J126" s="15"/>
      <c r="K126" s="55" t="e">
        <f>IF(AND(A126&gt;0,A126&lt;&gt;"",D126&gt;0), ROUND( ((D126/((1+($D$4/VLOOKUP($D$6,AMORT!$A$2:$B$11,2,0)))^A126))),0),0)</f>
        <v>#N/A</v>
      </c>
      <c r="N126" s="61" t="e">
        <f t="shared" si="13"/>
        <v>#N/A</v>
      </c>
      <c r="O126" s="62" t="e">
        <f>IF(N126="","",IF(OR($Q$6="Diaria",$Q$6="Semanal",$Q$6="Decadal",$Q$6="Quincenal"),O125+VLOOKUP($Q$6,AMORT!$A$2:$D$11,4,0),IF(DAY($O$13)=DAY(EOMONTH($O$13,0)),EOMONTH(O125,VLOOKUP($Q$6,AMORT!$A$2:$C$11,3,0)),EDATE($O$13,VLOOKUP($Q$6,AMORT!$A$2:$C$11,3,0)*N126))))</f>
        <v>#N/A</v>
      </c>
      <c r="P126" s="55" t="e">
        <f>IF(N126="",IF(N125="","",SUM(P$13:P125)),T126+U126)</f>
        <v>#N/A</v>
      </c>
      <c r="Q126" s="44"/>
      <c r="R126" s="55" t="e">
        <f>IF(N126="",IF(N125="","",SUM($R$13:R125)),ROUND(((V125*$Q$8)/30)*VLOOKUP($Q$6,AMORT!$A$2:$D$11,4,0),0))</f>
        <v>#N/A</v>
      </c>
      <c r="S126" s="55" t="e">
        <f>IF(N126="",IF(N125="","",SUM($S$13:S125)),IF(N126&lt;=MAX($V$6:$V$7),0,P126+R126))</f>
        <v>#N/A</v>
      </c>
      <c r="T126" s="55" t="e">
        <f>IF(N126="",IF(N125="","",SUM($T$13:T125)),IF(N126=$R$5,V125,IF($V$8="Cuota fija",IF(N126&lt;=MAX($V$6:$V$7),0,$Q$7+Q126-U126),IF($V$8="Capital Constante",IF(N126&lt;=MAX($V$6:$V$7),0,$Q$3/(($P$5/VLOOKUP($Q$6,AMORT!$A$2:$C$11,3,0))-MAX($V$6:$V$7))   ),P126-U126-R126)       )))</f>
        <v>#N/A</v>
      </c>
      <c r="U126" s="55" t="e">
        <f>IF(N126="",IF(N125="","",SUM($U$13:U125)),ROUND($R$4*V125,0))</f>
        <v>#N/A</v>
      </c>
      <c r="V126" s="55" t="e">
        <f t="shared" si="11"/>
        <v>#N/A</v>
      </c>
      <c r="W126" s="15"/>
      <c r="X126" s="55" t="e">
        <f>IF(AND(N126&gt;0,N126&lt;&gt;"",Q126&gt;0), ROUND( ((Q126/((1+($Q$4/VLOOKUP($Q$6,AMORT!$A$2:$B$11,2,0)))^N126))),0),0)</f>
        <v>#N/A</v>
      </c>
      <c r="AA126" s="61" t="e">
        <f t="shared" si="14"/>
        <v>#N/A</v>
      </c>
      <c r="AB126" s="62" t="e">
        <f>IF(AA126="","",IF(OR($AD$6="Diaria",$AD$6="Semanal",$AD$6="Decadal",$AD$6="Quincenal"),AB125+VLOOKUP($AD$6,AMORT!$A$2:$D$11,4,0),IF(DAY($B$13)=DAY(EOMONTH($B$13,0)),EOMONTH(AB125,VLOOKUP($AD$6,AMORT!$A$2:$C$11,3,0)),EDATE($B$13,VLOOKUP($AD$6,AMORT!$A$2:$C$11,3,0)*AA126))))</f>
        <v>#N/A</v>
      </c>
      <c r="AC126" s="55" t="e">
        <f>IF(AA126="",IF(AA125="","",SUM(AC$13:AC125)),AG126+AH126)</f>
        <v>#N/A</v>
      </c>
      <c r="AD126" s="44"/>
      <c r="AE126" s="55" t="e">
        <f>IF(AA126="",IF(AA125="","",SUM($AE$13:AE125)),ROUND(((AI125*$AD$8)/30)*VLOOKUP($AD$6,AMORT!$A$2:$D$11,4,0),0))</f>
        <v>#N/A</v>
      </c>
      <c r="AF126" s="55" t="e">
        <f>IF(AA126="",IF(AA125="","",SUM($AF$13:AF125)),IF(AA126&lt;=MAX($AI$6:$AI$7),0,AC126+AE126))</f>
        <v>#N/A</v>
      </c>
      <c r="AG126" s="55" t="e">
        <f>IF(AA126="",IF(AA125="","",SUM($AG$13:AG125)),IF(AA126=$AE$5,AI125,IF($AI$8="Cuota fija",IF(AA126&lt;=MAX($AI$6:$AI$7),0,$AD$7+AD126-AH126),IF($AI$8="Capital Constante",IF(AA126&lt;=MAX($AI$6:$AI$7),0,$AD$3/(($AC$5/VLOOKUP($AD$6,AMORT!$A$2:$C$11,3,0))-MAX($AI$6:$AI$7))   ),AC126-AH126-AE126)       )))</f>
        <v>#N/A</v>
      </c>
      <c r="AH126" s="55" t="e">
        <f>IF(AA126="",IF(AA125="","",SUM($AH$13:AH125)),ROUND($AE$4*AI125,0))</f>
        <v>#N/A</v>
      </c>
      <c r="AI126" s="55" t="e">
        <f t="shared" si="12"/>
        <v>#N/A</v>
      </c>
      <c r="AJ126" s="15"/>
      <c r="AK126" s="55" t="e">
        <f>IF(AND(AA126&gt;0,AA126&lt;&gt;"",AD126&gt;0), ROUND( ((AD126/((1+($AD$4/VLOOKUP($AD$6,AMORT!$A$2:$B$11,2,0)))^AA126))),0),0)</f>
        <v>#N/A</v>
      </c>
    </row>
    <row r="127" spans="1:37" x14ac:dyDescent="0.2">
      <c r="A127" s="61" t="e">
        <f t="shared" si="9"/>
        <v>#N/A</v>
      </c>
      <c r="B127" s="62" t="e">
        <f>IF(A127="","",IF(OR($D$6="Diaria",$D$6="Semanal",$D$6="Decadal",$D$6="Quincenal"),B126+VLOOKUP($D$6,AMORT!$A$2:$D$11,4,0),IF(DAY($B$13)=DAY(EOMONTH($B$13,0)),EOMONTH(B126,VLOOKUP($D$6,AMORT!$A$2:$C$11,3,0)),EDATE($B$13,VLOOKUP($D$6,AMORT!$A$2:$C$11,3,0)*A127))))</f>
        <v>#N/A</v>
      </c>
      <c r="C127" s="55" t="e">
        <f>IF(A127="",IF(A126="","",SUM(C$13:C126)),G127+H127)</f>
        <v>#N/A</v>
      </c>
      <c r="D127" s="44"/>
      <c r="E127" s="55" t="e">
        <f>IF(A127="",IF(A126="","",SUM($E$13:E126)),ROUND(((I126*$D$8)/30)*VLOOKUP($D$6,AMORT!$A$2:$D$11,4,0),0))</f>
        <v>#N/A</v>
      </c>
      <c r="F127" s="55" t="e">
        <f>IF(A127="",IF(A126="","",SUM($F$13:F126)),IF(A127&lt;=MAX($I$6:$I$7),0,C127+E127))</f>
        <v>#N/A</v>
      </c>
      <c r="G127" s="55" t="e">
        <f>IF(A127="",IF(A126="","",SUM($G$13:G126)),IF(A127=$E$5,I126,IF($I$8="Cuota fija",IF(A127&lt;=MAX($I$6:$I$7),0,$D$7+D127-H127),IF($I$8="Capital Constante",IF(A127&lt;=MAX($I$6:$I$7),0,$D$3/(($C$5/VLOOKUP($D$6,AMORT!$A$2:$C$11,3,0))-MAX($I$6:$I$7))   ),C127-H127-E127)       )))</f>
        <v>#N/A</v>
      </c>
      <c r="H127" s="55" t="e">
        <f>IF(A127="",IF(A126="","",SUM($H$13:H126)),ROUND($E$4*I126,0))</f>
        <v>#N/A</v>
      </c>
      <c r="I127" s="55" t="e">
        <f t="shared" si="10"/>
        <v>#N/A</v>
      </c>
      <c r="J127" s="15"/>
      <c r="K127" s="55" t="e">
        <f>IF(AND(A127&gt;0,A127&lt;&gt;"",D127&gt;0), ROUND( ((D127/((1+($D$4/VLOOKUP($D$6,AMORT!$A$2:$B$11,2,0)))^A127))),0),0)</f>
        <v>#N/A</v>
      </c>
      <c r="N127" s="61" t="e">
        <f t="shared" si="13"/>
        <v>#N/A</v>
      </c>
      <c r="O127" s="62" t="e">
        <f>IF(N127="","",IF(OR($Q$6="Diaria",$Q$6="Semanal",$Q$6="Decadal",$Q$6="Quincenal"),O126+VLOOKUP($Q$6,AMORT!$A$2:$D$11,4,0),IF(DAY($O$13)=DAY(EOMONTH($O$13,0)),EOMONTH(O126,VLOOKUP($Q$6,AMORT!$A$2:$C$11,3,0)),EDATE($O$13,VLOOKUP($Q$6,AMORT!$A$2:$C$11,3,0)*N127))))</f>
        <v>#N/A</v>
      </c>
      <c r="P127" s="55" t="e">
        <f>IF(N127="",IF(N126="","",SUM(P$13:P126)),T127+U127)</f>
        <v>#N/A</v>
      </c>
      <c r="Q127" s="44"/>
      <c r="R127" s="55" t="e">
        <f>IF(N127="",IF(N126="","",SUM($R$13:R126)),ROUND(((V126*$Q$8)/30)*VLOOKUP($Q$6,AMORT!$A$2:$D$11,4,0),0))</f>
        <v>#N/A</v>
      </c>
      <c r="S127" s="55" t="e">
        <f>IF(N127="",IF(N126="","",SUM($S$13:S126)),IF(N127&lt;=MAX($V$6:$V$7),0,P127+R127))</f>
        <v>#N/A</v>
      </c>
      <c r="T127" s="55" t="e">
        <f>IF(N127="",IF(N126="","",SUM($T$13:T126)),IF(N127=$R$5,V126,IF($V$8="Cuota fija",IF(N127&lt;=MAX($V$6:$V$7),0,$Q$7+Q127-U127),IF($V$8="Capital Constante",IF(N127&lt;=MAX($V$6:$V$7),0,$Q$3/(($P$5/VLOOKUP($Q$6,AMORT!$A$2:$C$11,3,0))-MAX($V$6:$V$7))   ),P127-U127-R127)       )))</f>
        <v>#N/A</v>
      </c>
      <c r="U127" s="55" t="e">
        <f>IF(N127="",IF(N126="","",SUM($U$13:U126)),ROUND($R$4*V126,0))</f>
        <v>#N/A</v>
      </c>
      <c r="V127" s="55" t="e">
        <f t="shared" si="11"/>
        <v>#N/A</v>
      </c>
      <c r="W127" s="15"/>
      <c r="X127" s="55" t="e">
        <f>IF(AND(N127&gt;0,N127&lt;&gt;"",Q127&gt;0), ROUND( ((Q127/((1+($Q$4/VLOOKUP($Q$6,AMORT!$A$2:$B$11,2,0)))^N127))),0),0)</f>
        <v>#N/A</v>
      </c>
      <c r="AA127" s="61" t="e">
        <f t="shared" si="14"/>
        <v>#N/A</v>
      </c>
      <c r="AB127" s="62" t="e">
        <f>IF(AA127="","",IF(OR($AD$6="Diaria",$AD$6="Semanal",$AD$6="Decadal",$AD$6="Quincenal"),AB126+VLOOKUP($AD$6,AMORT!$A$2:$D$11,4,0),IF(DAY($B$13)=DAY(EOMONTH($B$13,0)),EOMONTH(AB126,VLOOKUP($AD$6,AMORT!$A$2:$C$11,3,0)),EDATE($B$13,VLOOKUP($AD$6,AMORT!$A$2:$C$11,3,0)*AA127))))</f>
        <v>#N/A</v>
      </c>
      <c r="AC127" s="55" t="e">
        <f>IF(AA127="",IF(AA126="","",SUM(AC$13:AC126)),AG127+AH127)</f>
        <v>#N/A</v>
      </c>
      <c r="AD127" s="44"/>
      <c r="AE127" s="55" t="e">
        <f>IF(AA127="",IF(AA126="","",SUM($AE$13:AE126)),ROUND(((AI126*$AD$8)/30)*VLOOKUP($AD$6,AMORT!$A$2:$D$11,4,0),0))</f>
        <v>#N/A</v>
      </c>
      <c r="AF127" s="55" t="e">
        <f>IF(AA127="",IF(AA126="","",SUM($AF$13:AF126)),IF(AA127&lt;=MAX($AI$6:$AI$7),0,AC127+AE127))</f>
        <v>#N/A</v>
      </c>
      <c r="AG127" s="55" t="e">
        <f>IF(AA127="",IF(AA126="","",SUM($AG$13:AG126)),IF(AA127=$AE$5,AI126,IF($AI$8="Cuota fija",IF(AA127&lt;=MAX($AI$6:$AI$7),0,$AD$7+AD127-AH127),IF($AI$8="Capital Constante",IF(AA127&lt;=MAX($AI$6:$AI$7),0,$AD$3/(($AC$5/VLOOKUP($AD$6,AMORT!$A$2:$C$11,3,0))-MAX($AI$6:$AI$7))   ),AC127-AH127-AE127)       )))</f>
        <v>#N/A</v>
      </c>
      <c r="AH127" s="55" t="e">
        <f>IF(AA127="",IF(AA126="","",SUM($AH$13:AH126)),ROUND($AE$4*AI126,0))</f>
        <v>#N/A</v>
      </c>
      <c r="AI127" s="55" t="e">
        <f t="shared" si="12"/>
        <v>#N/A</v>
      </c>
      <c r="AJ127" s="15"/>
      <c r="AK127" s="55" t="e">
        <f>IF(AND(AA127&gt;0,AA127&lt;&gt;"",AD127&gt;0), ROUND( ((AD127/((1+($AD$4/VLOOKUP($AD$6,AMORT!$A$2:$B$11,2,0)))^AA127))),0),0)</f>
        <v>#N/A</v>
      </c>
    </row>
    <row r="128" spans="1:37" x14ac:dyDescent="0.2">
      <c r="A128" s="61" t="e">
        <f t="shared" si="9"/>
        <v>#N/A</v>
      </c>
      <c r="B128" s="62" t="e">
        <f>IF(A128="","",IF(OR($D$6="Diaria",$D$6="Semanal",$D$6="Decadal",$D$6="Quincenal"),B127+VLOOKUP($D$6,AMORT!$A$2:$D$11,4,0),IF(DAY($B$13)=DAY(EOMONTH($B$13,0)),EOMONTH(B127,VLOOKUP($D$6,AMORT!$A$2:$C$11,3,0)),EDATE($B$13,VLOOKUP($D$6,AMORT!$A$2:$C$11,3,0)*A128))))</f>
        <v>#N/A</v>
      </c>
      <c r="C128" s="55" t="e">
        <f>IF(A128="",IF(A127="","",SUM(C$13:C127)),G128+H128)</f>
        <v>#N/A</v>
      </c>
      <c r="D128" s="44"/>
      <c r="E128" s="55" t="e">
        <f>IF(A128="",IF(A127="","",SUM($E$13:E127)),ROUND(((I127*$D$8)/30)*VLOOKUP($D$6,AMORT!$A$2:$D$11,4,0),0))</f>
        <v>#N/A</v>
      </c>
      <c r="F128" s="55" t="e">
        <f>IF(A128="",IF(A127="","",SUM($F$13:F127)),IF(A128&lt;=MAX($I$6:$I$7),0,C128+E128))</f>
        <v>#N/A</v>
      </c>
      <c r="G128" s="55" t="e">
        <f>IF(A128="",IF(A127="","",SUM($G$13:G127)),IF(A128=$E$5,I127,IF($I$8="Cuota fija",IF(A128&lt;=MAX($I$6:$I$7),0,$D$7+D128-H128),IF($I$8="Capital Constante",IF(A128&lt;=MAX($I$6:$I$7),0,$D$3/(($C$5/VLOOKUP($D$6,AMORT!$A$2:$C$11,3,0))-MAX($I$6:$I$7))   ),C128-H128-E128)       )))</f>
        <v>#N/A</v>
      </c>
      <c r="H128" s="55" t="e">
        <f>IF(A128="",IF(A127="","",SUM($H$13:H127)),ROUND($E$4*I127,0))</f>
        <v>#N/A</v>
      </c>
      <c r="I128" s="55" t="e">
        <f t="shared" si="10"/>
        <v>#N/A</v>
      </c>
      <c r="J128" s="15"/>
      <c r="K128" s="55" t="e">
        <f>IF(AND(A128&gt;0,A128&lt;&gt;"",D128&gt;0), ROUND( ((D128/((1+($D$4/VLOOKUP($D$6,AMORT!$A$2:$B$11,2,0)))^A128))),0),0)</f>
        <v>#N/A</v>
      </c>
      <c r="N128" s="61" t="e">
        <f t="shared" si="13"/>
        <v>#N/A</v>
      </c>
      <c r="O128" s="62" t="e">
        <f>IF(N128="","",IF(OR($Q$6="Diaria",$Q$6="Semanal",$Q$6="Decadal",$Q$6="Quincenal"),O127+VLOOKUP($Q$6,AMORT!$A$2:$D$11,4,0),IF(DAY($O$13)=DAY(EOMONTH($O$13,0)),EOMONTH(O127,VLOOKUP($Q$6,AMORT!$A$2:$C$11,3,0)),EDATE($O$13,VLOOKUP($Q$6,AMORT!$A$2:$C$11,3,0)*N128))))</f>
        <v>#N/A</v>
      </c>
      <c r="P128" s="55" t="e">
        <f>IF(N128="",IF(N127="","",SUM(P$13:P127)),T128+U128)</f>
        <v>#N/A</v>
      </c>
      <c r="Q128" s="44"/>
      <c r="R128" s="55" t="e">
        <f>IF(N128="",IF(N127="","",SUM($R$13:R127)),ROUND(((V127*$Q$8)/30)*VLOOKUP($Q$6,AMORT!$A$2:$D$11,4,0),0))</f>
        <v>#N/A</v>
      </c>
      <c r="S128" s="55" t="e">
        <f>IF(N128="",IF(N127="","",SUM($S$13:S127)),IF(N128&lt;=MAX($V$6:$V$7),0,P128+R128))</f>
        <v>#N/A</v>
      </c>
      <c r="T128" s="55" t="e">
        <f>IF(N128="",IF(N127="","",SUM($T$13:T127)),IF(N128=$R$5,V127,IF($V$8="Cuota fija",IF(N128&lt;=MAX($V$6:$V$7),0,$Q$7+Q128-U128),IF($V$8="Capital Constante",IF(N128&lt;=MAX($V$6:$V$7),0,$Q$3/(($P$5/VLOOKUP($Q$6,AMORT!$A$2:$C$11,3,0))-MAX($V$6:$V$7))   ),P128-U128-R128)       )))</f>
        <v>#N/A</v>
      </c>
      <c r="U128" s="55" t="e">
        <f>IF(N128="",IF(N127="","",SUM($U$13:U127)),ROUND($R$4*V127,0))</f>
        <v>#N/A</v>
      </c>
      <c r="V128" s="55" t="e">
        <f t="shared" si="11"/>
        <v>#N/A</v>
      </c>
      <c r="W128" s="15"/>
      <c r="X128" s="55" t="e">
        <f>IF(AND(N128&gt;0,N128&lt;&gt;"",Q128&gt;0), ROUND( ((Q128/((1+($Q$4/VLOOKUP($Q$6,AMORT!$A$2:$B$11,2,0)))^N128))),0),0)</f>
        <v>#N/A</v>
      </c>
      <c r="AA128" s="61" t="e">
        <f t="shared" si="14"/>
        <v>#N/A</v>
      </c>
      <c r="AB128" s="62" t="e">
        <f>IF(AA128="","",IF(OR($AD$6="Diaria",$AD$6="Semanal",$AD$6="Decadal",$AD$6="Quincenal"),AB127+VLOOKUP($AD$6,AMORT!$A$2:$D$11,4,0),IF(DAY($B$13)=DAY(EOMONTH($B$13,0)),EOMONTH(AB127,VLOOKUP($AD$6,AMORT!$A$2:$C$11,3,0)),EDATE($B$13,VLOOKUP($AD$6,AMORT!$A$2:$C$11,3,0)*AA128))))</f>
        <v>#N/A</v>
      </c>
      <c r="AC128" s="55" t="e">
        <f>IF(AA128="",IF(AA127="","",SUM(AC$13:AC127)),AG128+AH128)</f>
        <v>#N/A</v>
      </c>
      <c r="AD128" s="44"/>
      <c r="AE128" s="55" t="e">
        <f>IF(AA128="",IF(AA127="","",SUM($AE$13:AE127)),ROUND(((AI127*$AD$8)/30)*VLOOKUP($AD$6,AMORT!$A$2:$D$11,4,0),0))</f>
        <v>#N/A</v>
      </c>
      <c r="AF128" s="55" t="e">
        <f>IF(AA128="",IF(AA127="","",SUM($AF$13:AF127)),IF(AA128&lt;=MAX($AI$6:$AI$7),0,AC128+AE128))</f>
        <v>#N/A</v>
      </c>
      <c r="AG128" s="55" t="e">
        <f>IF(AA128="",IF(AA127="","",SUM($AG$13:AG127)),IF(AA128=$AE$5,AI127,IF($AI$8="Cuota fija",IF(AA128&lt;=MAX($AI$6:$AI$7),0,$AD$7+AD128-AH128),IF($AI$8="Capital Constante",IF(AA128&lt;=MAX($AI$6:$AI$7),0,$AD$3/(($AC$5/VLOOKUP($AD$6,AMORT!$A$2:$C$11,3,0))-MAX($AI$6:$AI$7))   ),AC128-AH128-AE128)       )))</f>
        <v>#N/A</v>
      </c>
      <c r="AH128" s="55" t="e">
        <f>IF(AA128="",IF(AA127="","",SUM($AH$13:AH127)),ROUND($AE$4*AI127,0))</f>
        <v>#N/A</v>
      </c>
      <c r="AI128" s="55" t="e">
        <f t="shared" si="12"/>
        <v>#N/A</v>
      </c>
      <c r="AJ128" s="15"/>
      <c r="AK128" s="55" t="e">
        <f>IF(AND(AA128&gt;0,AA128&lt;&gt;"",AD128&gt;0), ROUND( ((AD128/((1+($AD$4/VLOOKUP($AD$6,AMORT!$A$2:$B$11,2,0)))^AA128))),0),0)</f>
        <v>#N/A</v>
      </c>
    </row>
    <row r="129" spans="1:37" x14ac:dyDescent="0.2">
      <c r="A129" s="61" t="e">
        <f t="shared" si="9"/>
        <v>#N/A</v>
      </c>
      <c r="B129" s="62" t="e">
        <f>IF(A129="","",IF(OR($D$6="Diaria",$D$6="Semanal",$D$6="Decadal",$D$6="Quincenal"),B128+VLOOKUP($D$6,AMORT!$A$2:$D$11,4,0),IF(DAY($B$13)=DAY(EOMONTH($B$13,0)),EOMONTH(B128,VLOOKUP($D$6,AMORT!$A$2:$C$11,3,0)),EDATE($B$13,VLOOKUP($D$6,AMORT!$A$2:$C$11,3,0)*A129))))</f>
        <v>#N/A</v>
      </c>
      <c r="C129" s="55" t="e">
        <f>IF(A129="",IF(A128="","",SUM(C$13:C128)),G129+H129)</f>
        <v>#N/A</v>
      </c>
      <c r="D129" s="44"/>
      <c r="E129" s="55" t="e">
        <f>IF(A129="",IF(A128="","",SUM($E$13:E128)),ROUND(((I128*$D$8)/30)*VLOOKUP($D$6,AMORT!$A$2:$D$11,4,0),0))</f>
        <v>#N/A</v>
      </c>
      <c r="F129" s="55" t="e">
        <f>IF(A129="",IF(A128="","",SUM($F$13:F128)),IF(A129&lt;=MAX($I$6:$I$7),0,C129+E129))</f>
        <v>#N/A</v>
      </c>
      <c r="G129" s="55" t="e">
        <f>IF(A129="",IF(A128="","",SUM($G$13:G128)),IF(A129=$E$5,I128,IF($I$8="Cuota fija",IF(A129&lt;=MAX($I$6:$I$7),0,$D$7+D129-H129),IF($I$8="Capital Constante",IF(A129&lt;=MAX($I$6:$I$7),0,$D$3/(($C$5/VLOOKUP($D$6,AMORT!$A$2:$C$11,3,0))-MAX($I$6:$I$7))   ),C129-H129-E129)       )))</f>
        <v>#N/A</v>
      </c>
      <c r="H129" s="55" t="e">
        <f>IF(A129="",IF(A128="","",SUM($H$13:H128)),ROUND($E$4*I128,0))</f>
        <v>#N/A</v>
      </c>
      <c r="I129" s="55" t="e">
        <f t="shared" si="10"/>
        <v>#N/A</v>
      </c>
      <c r="J129" s="15"/>
      <c r="K129" s="55" t="e">
        <f>IF(AND(A129&gt;0,A129&lt;&gt;"",D129&gt;0), ROUND( ((D129/((1+($D$4/VLOOKUP($D$6,AMORT!$A$2:$B$11,2,0)))^A129))),0),0)</f>
        <v>#N/A</v>
      </c>
      <c r="N129" s="61" t="e">
        <f t="shared" si="13"/>
        <v>#N/A</v>
      </c>
      <c r="O129" s="62" t="e">
        <f>IF(N129="","",IF(OR($Q$6="Diaria",$Q$6="Semanal",$Q$6="Decadal",$Q$6="Quincenal"),O128+VLOOKUP($Q$6,AMORT!$A$2:$D$11,4,0),IF(DAY($O$13)=DAY(EOMONTH($O$13,0)),EOMONTH(O128,VLOOKUP($Q$6,AMORT!$A$2:$C$11,3,0)),EDATE($O$13,VLOOKUP($Q$6,AMORT!$A$2:$C$11,3,0)*N129))))</f>
        <v>#N/A</v>
      </c>
      <c r="P129" s="55" t="e">
        <f>IF(N129="",IF(N128="","",SUM(P$13:P128)),T129+U129)</f>
        <v>#N/A</v>
      </c>
      <c r="Q129" s="44"/>
      <c r="R129" s="55" t="e">
        <f>IF(N129="",IF(N128="","",SUM($R$13:R128)),ROUND(((V128*$Q$8)/30)*VLOOKUP($Q$6,AMORT!$A$2:$D$11,4,0),0))</f>
        <v>#N/A</v>
      </c>
      <c r="S129" s="55" t="e">
        <f>IF(N129="",IF(N128="","",SUM($S$13:S128)),IF(N129&lt;=MAX($V$6:$V$7),0,P129+R129))</f>
        <v>#N/A</v>
      </c>
      <c r="T129" s="55" t="e">
        <f>IF(N129="",IF(N128="","",SUM($T$13:T128)),IF(N129=$R$5,V128,IF($V$8="Cuota fija",IF(N129&lt;=MAX($V$6:$V$7),0,$Q$7+Q129-U129),IF($V$8="Capital Constante",IF(N129&lt;=MAX($V$6:$V$7),0,$Q$3/(($P$5/VLOOKUP($Q$6,AMORT!$A$2:$C$11,3,0))-MAX($V$6:$V$7))   ),P129-U129-R129)       )))</f>
        <v>#N/A</v>
      </c>
      <c r="U129" s="55" t="e">
        <f>IF(N129="",IF(N128="","",SUM($U$13:U128)),ROUND($R$4*V128,0))</f>
        <v>#N/A</v>
      </c>
      <c r="V129" s="55" t="e">
        <f t="shared" si="11"/>
        <v>#N/A</v>
      </c>
      <c r="W129" s="15"/>
      <c r="X129" s="55" t="e">
        <f>IF(AND(N129&gt;0,N129&lt;&gt;"",Q129&gt;0), ROUND( ((Q129/((1+($Q$4/VLOOKUP($Q$6,AMORT!$A$2:$B$11,2,0)))^N129))),0),0)</f>
        <v>#N/A</v>
      </c>
      <c r="AA129" s="61" t="e">
        <f t="shared" si="14"/>
        <v>#N/A</v>
      </c>
      <c r="AB129" s="62" t="e">
        <f>IF(AA129="","",IF(OR($AD$6="Diaria",$AD$6="Semanal",$AD$6="Decadal",$AD$6="Quincenal"),AB128+VLOOKUP($AD$6,AMORT!$A$2:$D$11,4,0),IF(DAY($B$13)=DAY(EOMONTH($B$13,0)),EOMONTH(AB128,VLOOKUP($AD$6,AMORT!$A$2:$C$11,3,0)),EDATE($B$13,VLOOKUP($AD$6,AMORT!$A$2:$C$11,3,0)*AA129))))</f>
        <v>#N/A</v>
      </c>
      <c r="AC129" s="55" t="e">
        <f>IF(AA129="",IF(AA128="","",SUM(AC$13:AC128)),AG129+AH129)</f>
        <v>#N/A</v>
      </c>
      <c r="AD129" s="44"/>
      <c r="AE129" s="55" t="e">
        <f>IF(AA129="",IF(AA128="","",SUM($AE$13:AE128)),ROUND(((AI128*$AD$8)/30)*VLOOKUP($AD$6,AMORT!$A$2:$D$11,4,0),0))</f>
        <v>#N/A</v>
      </c>
      <c r="AF129" s="55" t="e">
        <f>IF(AA129="",IF(AA128="","",SUM($AF$13:AF128)),IF(AA129&lt;=MAX($AI$6:$AI$7),0,AC129+AE129))</f>
        <v>#N/A</v>
      </c>
      <c r="AG129" s="55" t="e">
        <f>IF(AA129="",IF(AA128="","",SUM($AG$13:AG128)),IF(AA129=$AE$5,AI128,IF($AI$8="Cuota fija",IF(AA129&lt;=MAX($AI$6:$AI$7),0,$AD$7+AD129-AH129),IF($AI$8="Capital Constante",IF(AA129&lt;=MAX($AI$6:$AI$7),0,$AD$3/(($AC$5/VLOOKUP($AD$6,AMORT!$A$2:$C$11,3,0))-MAX($AI$6:$AI$7))   ),AC129-AH129-AE129)       )))</f>
        <v>#N/A</v>
      </c>
      <c r="AH129" s="55" t="e">
        <f>IF(AA129="",IF(AA128="","",SUM($AH$13:AH128)),ROUND($AE$4*AI128,0))</f>
        <v>#N/A</v>
      </c>
      <c r="AI129" s="55" t="e">
        <f t="shared" si="12"/>
        <v>#N/A</v>
      </c>
      <c r="AJ129" s="15"/>
      <c r="AK129" s="55" t="e">
        <f>IF(AND(AA129&gt;0,AA129&lt;&gt;"",AD129&gt;0), ROUND( ((AD129/((1+($AD$4/VLOOKUP($AD$6,AMORT!$A$2:$B$11,2,0)))^AA129))),0),0)</f>
        <v>#N/A</v>
      </c>
    </row>
    <row r="130" spans="1:37" x14ac:dyDescent="0.2">
      <c r="A130" s="61" t="e">
        <f t="shared" si="9"/>
        <v>#N/A</v>
      </c>
      <c r="B130" s="62" t="e">
        <f>IF(A130="","",IF(OR($D$6="Diaria",$D$6="Semanal",$D$6="Decadal",$D$6="Quincenal"),B129+VLOOKUP($D$6,AMORT!$A$2:$D$11,4,0),IF(DAY($B$13)=DAY(EOMONTH($B$13,0)),EOMONTH(B129,VLOOKUP($D$6,AMORT!$A$2:$C$11,3,0)),EDATE($B$13,VLOOKUP($D$6,AMORT!$A$2:$C$11,3,0)*A130))))</f>
        <v>#N/A</v>
      </c>
      <c r="C130" s="55" t="e">
        <f>IF(A130="",IF(A129="","",SUM(C$13:C129)),G130+H130)</f>
        <v>#N/A</v>
      </c>
      <c r="D130" s="44"/>
      <c r="E130" s="55" t="e">
        <f>IF(A130="",IF(A129="","",SUM($E$13:E129)),ROUND(((I129*$D$8)/30)*VLOOKUP($D$6,AMORT!$A$2:$D$11,4,0),0))</f>
        <v>#N/A</v>
      </c>
      <c r="F130" s="55" t="e">
        <f>IF(A130="",IF(A129="","",SUM($F$13:F129)),IF(A130&lt;=MAX($I$6:$I$7),0,C130+E130))</f>
        <v>#N/A</v>
      </c>
      <c r="G130" s="55" t="e">
        <f>IF(A130="",IF(A129="","",SUM($G$13:G129)),IF(A130=$E$5,I129,IF($I$8="Cuota fija",IF(A130&lt;=MAX($I$6:$I$7),0,$D$7+D130-H130),IF($I$8="Capital Constante",IF(A130&lt;=MAX($I$6:$I$7),0,$D$3/(($C$5/VLOOKUP($D$6,AMORT!$A$2:$C$11,3,0))-MAX($I$6:$I$7))   ),C130-H130-E130)       )))</f>
        <v>#N/A</v>
      </c>
      <c r="H130" s="55" t="e">
        <f>IF(A130="",IF(A129="","",SUM($H$13:H129)),ROUND($E$4*I129,0))</f>
        <v>#N/A</v>
      </c>
      <c r="I130" s="55" t="e">
        <f t="shared" si="10"/>
        <v>#N/A</v>
      </c>
      <c r="J130" s="15"/>
      <c r="K130" s="55" t="e">
        <f>IF(AND(A130&gt;0,A130&lt;&gt;"",D130&gt;0), ROUND( ((D130/((1+($D$4/VLOOKUP($D$6,AMORT!$A$2:$B$11,2,0)))^A130))),0),0)</f>
        <v>#N/A</v>
      </c>
      <c r="N130" s="61" t="e">
        <f t="shared" si="13"/>
        <v>#N/A</v>
      </c>
      <c r="O130" s="62" t="e">
        <f>IF(N130="","",IF(OR($Q$6="Diaria",$Q$6="Semanal",$Q$6="Decadal",$Q$6="Quincenal"),O129+VLOOKUP($Q$6,AMORT!$A$2:$D$11,4,0),IF(DAY($O$13)=DAY(EOMONTH($O$13,0)),EOMONTH(O129,VLOOKUP($Q$6,AMORT!$A$2:$C$11,3,0)),EDATE($O$13,VLOOKUP($Q$6,AMORT!$A$2:$C$11,3,0)*N130))))</f>
        <v>#N/A</v>
      </c>
      <c r="P130" s="55" t="e">
        <f>IF(N130="",IF(N129="","",SUM(P$13:P129)),T130+U130)</f>
        <v>#N/A</v>
      </c>
      <c r="Q130" s="44"/>
      <c r="R130" s="55" t="e">
        <f>IF(N130="",IF(N129="","",SUM($R$13:R129)),ROUND(((V129*$Q$8)/30)*VLOOKUP($Q$6,AMORT!$A$2:$D$11,4,0),0))</f>
        <v>#N/A</v>
      </c>
      <c r="S130" s="55" t="e">
        <f>IF(N130="",IF(N129="","",SUM($S$13:S129)),IF(N130&lt;=MAX($V$6:$V$7),0,P130+R130))</f>
        <v>#N/A</v>
      </c>
      <c r="T130" s="55" t="e">
        <f>IF(N130="",IF(N129="","",SUM($T$13:T129)),IF(N130=$R$5,V129,IF($V$8="Cuota fija",IF(N130&lt;=MAX($V$6:$V$7),0,$Q$7+Q130-U130),IF($V$8="Capital Constante",IF(N130&lt;=MAX($V$6:$V$7),0,$Q$3/(($P$5/VLOOKUP($Q$6,AMORT!$A$2:$C$11,3,0))-MAX($V$6:$V$7))   ),P130-U130-R130)       )))</f>
        <v>#N/A</v>
      </c>
      <c r="U130" s="55" t="e">
        <f>IF(N130="",IF(N129="","",SUM($U$13:U129)),ROUND($R$4*V129,0))</f>
        <v>#N/A</v>
      </c>
      <c r="V130" s="55" t="e">
        <f t="shared" si="11"/>
        <v>#N/A</v>
      </c>
      <c r="W130" s="15"/>
      <c r="X130" s="55" t="e">
        <f>IF(AND(N130&gt;0,N130&lt;&gt;"",Q130&gt;0), ROUND( ((Q130/((1+($Q$4/VLOOKUP($Q$6,AMORT!$A$2:$B$11,2,0)))^N130))),0),0)</f>
        <v>#N/A</v>
      </c>
      <c r="AA130" s="61" t="e">
        <f t="shared" si="14"/>
        <v>#N/A</v>
      </c>
      <c r="AB130" s="62" t="e">
        <f>IF(AA130="","",IF(OR($AD$6="Diaria",$AD$6="Semanal",$AD$6="Decadal",$AD$6="Quincenal"),AB129+VLOOKUP($AD$6,AMORT!$A$2:$D$11,4,0),IF(DAY($B$13)=DAY(EOMONTH($B$13,0)),EOMONTH(AB129,VLOOKUP($AD$6,AMORT!$A$2:$C$11,3,0)),EDATE($B$13,VLOOKUP($AD$6,AMORT!$A$2:$C$11,3,0)*AA130))))</f>
        <v>#N/A</v>
      </c>
      <c r="AC130" s="55" t="e">
        <f>IF(AA130="",IF(AA129="","",SUM(AC$13:AC129)),AG130+AH130)</f>
        <v>#N/A</v>
      </c>
      <c r="AD130" s="44"/>
      <c r="AE130" s="55" t="e">
        <f>IF(AA130="",IF(AA129="","",SUM($AE$13:AE129)),ROUND(((AI129*$AD$8)/30)*VLOOKUP($AD$6,AMORT!$A$2:$D$11,4,0),0))</f>
        <v>#N/A</v>
      </c>
      <c r="AF130" s="55" t="e">
        <f>IF(AA130="",IF(AA129="","",SUM($AF$13:AF129)),IF(AA130&lt;=MAX($AI$6:$AI$7),0,AC130+AE130))</f>
        <v>#N/A</v>
      </c>
      <c r="AG130" s="55" t="e">
        <f>IF(AA130="",IF(AA129="","",SUM($AG$13:AG129)),IF(AA130=$AE$5,AI129,IF($AI$8="Cuota fija",IF(AA130&lt;=MAX($AI$6:$AI$7),0,$AD$7+AD130-AH130),IF($AI$8="Capital Constante",IF(AA130&lt;=MAX($AI$6:$AI$7),0,$AD$3/(($AC$5/VLOOKUP($AD$6,AMORT!$A$2:$C$11,3,0))-MAX($AI$6:$AI$7))   ),AC130-AH130-AE130)       )))</f>
        <v>#N/A</v>
      </c>
      <c r="AH130" s="55" t="e">
        <f>IF(AA130="",IF(AA129="","",SUM($AH$13:AH129)),ROUND($AE$4*AI129,0))</f>
        <v>#N/A</v>
      </c>
      <c r="AI130" s="55" t="e">
        <f t="shared" si="12"/>
        <v>#N/A</v>
      </c>
      <c r="AJ130" s="15"/>
      <c r="AK130" s="55" t="e">
        <f>IF(AND(AA130&gt;0,AA130&lt;&gt;"",AD130&gt;0), ROUND( ((AD130/((1+($AD$4/VLOOKUP($AD$6,AMORT!$A$2:$B$11,2,0)))^AA130))),0),0)</f>
        <v>#N/A</v>
      </c>
    </row>
    <row r="131" spans="1:37" x14ac:dyDescent="0.2">
      <c r="A131" s="61" t="e">
        <f t="shared" si="9"/>
        <v>#N/A</v>
      </c>
      <c r="B131" s="62" t="e">
        <f>IF(A131="","",IF(OR($D$6="Diaria",$D$6="Semanal",$D$6="Decadal",$D$6="Quincenal"),B130+VLOOKUP($D$6,AMORT!$A$2:$D$11,4,0),IF(DAY($B$13)=DAY(EOMONTH($B$13,0)),EOMONTH(B130,VLOOKUP($D$6,AMORT!$A$2:$C$11,3,0)),EDATE($B$13,VLOOKUP($D$6,AMORT!$A$2:$C$11,3,0)*A131))))</f>
        <v>#N/A</v>
      </c>
      <c r="C131" s="55" t="e">
        <f>IF(A131="",IF(A130="","",SUM(C$13:C130)),G131+H131)</f>
        <v>#N/A</v>
      </c>
      <c r="D131" s="44"/>
      <c r="E131" s="55" t="e">
        <f>IF(A131="",IF(A130="","",SUM($E$13:E130)),ROUND(((I130*$D$8)/30)*VLOOKUP($D$6,AMORT!$A$2:$D$11,4,0),0))</f>
        <v>#N/A</v>
      </c>
      <c r="F131" s="55" t="e">
        <f>IF(A131="",IF(A130="","",SUM($F$13:F130)),IF(A131&lt;=MAX($I$6:$I$7),0,C131+E131))</f>
        <v>#N/A</v>
      </c>
      <c r="G131" s="55" t="e">
        <f>IF(A131="",IF(A130="","",SUM($G$13:G130)),IF(A131=$E$5,I130,IF($I$8="Cuota fija",IF(A131&lt;=MAX($I$6:$I$7),0,$D$7+D131-H131),IF($I$8="Capital Constante",IF(A131&lt;=MAX($I$6:$I$7),0,$D$3/(($C$5/VLOOKUP($D$6,AMORT!$A$2:$C$11,3,0))-MAX($I$6:$I$7))   ),C131-H131-E131)       )))</f>
        <v>#N/A</v>
      </c>
      <c r="H131" s="55" t="e">
        <f>IF(A131="",IF(A130="","",SUM($H$13:H130)),ROUND($E$4*I130,0))</f>
        <v>#N/A</v>
      </c>
      <c r="I131" s="55" t="e">
        <f t="shared" si="10"/>
        <v>#N/A</v>
      </c>
      <c r="J131" s="15"/>
      <c r="K131" s="55" t="e">
        <f>IF(AND(A131&gt;0,A131&lt;&gt;"",D131&gt;0), ROUND( ((D131/((1+($D$4/VLOOKUP($D$6,AMORT!$A$2:$B$11,2,0)))^A131))),0),0)</f>
        <v>#N/A</v>
      </c>
      <c r="N131" s="61" t="e">
        <f t="shared" si="13"/>
        <v>#N/A</v>
      </c>
      <c r="O131" s="62" t="e">
        <f>IF(N131="","",IF(OR($Q$6="Diaria",$Q$6="Semanal",$Q$6="Decadal",$Q$6="Quincenal"),O130+VLOOKUP($Q$6,AMORT!$A$2:$D$11,4,0),IF(DAY($O$13)=DAY(EOMONTH($O$13,0)),EOMONTH(O130,VLOOKUP($Q$6,AMORT!$A$2:$C$11,3,0)),EDATE($O$13,VLOOKUP($Q$6,AMORT!$A$2:$C$11,3,0)*N131))))</f>
        <v>#N/A</v>
      </c>
      <c r="P131" s="55" t="e">
        <f>IF(N131="",IF(N130="","",SUM(P$13:P130)),T131+U131)</f>
        <v>#N/A</v>
      </c>
      <c r="Q131" s="44"/>
      <c r="R131" s="55" t="e">
        <f>IF(N131="",IF(N130="","",SUM($R$13:R130)),ROUND(((V130*$Q$8)/30)*VLOOKUP($Q$6,AMORT!$A$2:$D$11,4,0),0))</f>
        <v>#N/A</v>
      </c>
      <c r="S131" s="55" t="e">
        <f>IF(N131="",IF(N130="","",SUM($S$13:S130)),IF(N131&lt;=MAX($V$6:$V$7),0,P131+R131))</f>
        <v>#N/A</v>
      </c>
      <c r="T131" s="55" t="e">
        <f>IF(N131="",IF(N130="","",SUM($T$13:T130)),IF(N131=$R$5,V130,IF($V$8="Cuota fija",IF(N131&lt;=MAX($V$6:$V$7),0,$Q$7+Q131-U131),IF($V$8="Capital Constante",IF(N131&lt;=MAX($V$6:$V$7),0,$Q$3/(($P$5/VLOOKUP($Q$6,AMORT!$A$2:$C$11,3,0))-MAX($V$6:$V$7))   ),P131-U131-R131)       )))</f>
        <v>#N/A</v>
      </c>
      <c r="U131" s="55" t="e">
        <f>IF(N131="",IF(N130="","",SUM($U$13:U130)),ROUND($R$4*V130,0))</f>
        <v>#N/A</v>
      </c>
      <c r="V131" s="55" t="e">
        <f t="shared" si="11"/>
        <v>#N/A</v>
      </c>
      <c r="W131" s="15"/>
      <c r="X131" s="55" t="e">
        <f>IF(AND(N131&gt;0,N131&lt;&gt;"",Q131&gt;0), ROUND( ((Q131/((1+($Q$4/VLOOKUP($Q$6,AMORT!$A$2:$B$11,2,0)))^N131))),0),0)</f>
        <v>#N/A</v>
      </c>
      <c r="AA131" s="61" t="e">
        <f t="shared" si="14"/>
        <v>#N/A</v>
      </c>
      <c r="AB131" s="62" t="e">
        <f>IF(AA131="","",IF(OR($AD$6="Diaria",$AD$6="Semanal",$AD$6="Decadal",$AD$6="Quincenal"),AB130+VLOOKUP($AD$6,AMORT!$A$2:$D$11,4,0),IF(DAY($B$13)=DAY(EOMONTH($B$13,0)),EOMONTH(AB130,VLOOKUP($AD$6,AMORT!$A$2:$C$11,3,0)),EDATE($B$13,VLOOKUP($AD$6,AMORT!$A$2:$C$11,3,0)*AA131))))</f>
        <v>#N/A</v>
      </c>
      <c r="AC131" s="55" t="e">
        <f>IF(AA131="",IF(AA130="","",SUM(AC$13:AC130)),AG131+AH131)</f>
        <v>#N/A</v>
      </c>
      <c r="AD131" s="44"/>
      <c r="AE131" s="55" t="e">
        <f>IF(AA131="",IF(AA130="","",SUM($AE$13:AE130)),ROUND(((AI130*$AD$8)/30)*VLOOKUP($AD$6,AMORT!$A$2:$D$11,4,0),0))</f>
        <v>#N/A</v>
      </c>
      <c r="AF131" s="55" t="e">
        <f>IF(AA131="",IF(AA130="","",SUM($AF$13:AF130)),IF(AA131&lt;=MAX($AI$6:$AI$7),0,AC131+AE131))</f>
        <v>#N/A</v>
      </c>
      <c r="AG131" s="55" t="e">
        <f>IF(AA131="",IF(AA130="","",SUM($AG$13:AG130)),IF(AA131=$AE$5,AI130,IF($AI$8="Cuota fija",IF(AA131&lt;=MAX($AI$6:$AI$7),0,$AD$7+AD131-AH131),IF($AI$8="Capital Constante",IF(AA131&lt;=MAX($AI$6:$AI$7),0,$AD$3/(($AC$5/VLOOKUP($AD$6,AMORT!$A$2:$C$11,3,0))-MAX($AI$6:$AI$7))   ),AC131-AH131-AE131)       )))</f>
        <v>#N/A</v>
      </c>
      <c r="AH131" s="55" t="e">
        <f>IF(AA131="",IF(AA130="","",SUM($AH$13:AH130)),ROUND($AE$4*AI130,0))</f>
        <v>#N/A</v>
      </c>
      <c r="AI131" s="55" t="e">
        <f t="shared" si="12"/>
        <v>#N/A</v>
      </c>
      <c r="AJ131" s="15"/>
      <c r="AK131" s="55" t="e">
        <f>IF(AND(AA131&gt;0,AA131&lt;&gt;"",AD131&gt;0), ROUND( ((AD131/((1+($AD$4/VLOOKUP($AD$6,AMORT!$A$2:$B$11,2,0)))^AA131))),0),0)</f>
        <v>#N/A</v>
      </c>
    </row>
    <row r="132" spans="1:37" x14ac:dyDescent="0.2">
      <c r="A132" s="61" t="e">
        <f t="shared" si="9"/>
        <v>#N/A</v>
      </c>
      <c r="B132" s="62" t="e">
        <f>IF(A132="","",IF(OR($D$6="Diaria",$D$6="Semanal",$D$6="Decadal",$D$6="Quincenal"),B131+VLOOKUP($D$6,AMORT!$A$2:$D$11,4,0),IF(DAY($B$13)=DAY(EOMONTH($B$13,0)),EOMONTH(B131,VLOOKUP($D$6,AMORT!$A$2:$C$11,3,0)),EDATE($B$13,VLOOKUP($D$6,AMORT!$A$2:$C$11,3,0)*A132))))</f>
        <v>#N/A</v>
      </c>
      <c r="C132" s="55" t="e">
        <f>IF(A132="",IF(A131="","",SUM(C$13:C131)),G132+H132)</f>
        <v>#N/A</v>
      </c>
      <c r="D132" s="44"/>
      <c r="E132" s="55" t="e">
        <f>IF(A132="",IF(A131="","",SUM($E$13:E131)),ROUND(((I131*$D$8)/30)*VLOOKUP($D$6,AMORT!$A$2:$D$11,4,0),0))</f>
        <v>#N/A</v>
      </c>
      <c r="F132" s="55" t="e">
        <f>IF(A132="",IF(A131="","",SUM($F$13:F131)),IF(A132&lt;=MAX($I$6:$I$7),0,C132+E132))</f>
        <v>#N/A</v>
      </c>
      <c r="G132" s="55" t="e">
        <f>IF(A132="",IF(A131="","",SUM($G$13:G131)),IF(A132=$E$5,I131,IF($I$8="Cuota fija",IF(A132&lt;=MAX($I$6:$I$7),0,$D$7+D132-H132),IF($I$8="Capital Constante",IF(A132&lt;=MAX($I$6:$I$7),0,$D$3/(($C$5/VLOOKUP($D$6,AMORT!$A$2:$C$11,3,0))-MAX($I$6:$I$7))   ),C132-H132-E132)       )))</f>
        <v>#N/A</v>
      </c>
      <c r="H132" s="55" t="e">
        <f>IF(A132="",IF(A131="","",SUM($H$13:H131)),ROUND($E$4*I131,0))</f>
        <v>#N/A</v>
      </c>
      <c r="I132" s="55" t="e">
        <f t="shared" si="10"/>
        <v>#N/A</v>
      </c>
      <c r="J132" s="15"/>
      <c r="K132" s="55" t="e">
        <f>IF(AND(A132&gt;0,A132&lt;&gt;"",D132&gt;0), ROUND( ((D132/((1+($D$4/VLOOKUP($D$6,AMORT!$A$2:$B$11,2,0)))^A132))),0),0)</f>
        <v>#N/A</v>
      </c>
      <c r="N132" s="61" t="e">
        <f t="shared" si="13"/>
        <v>#N/A</v>
      </c>
      <c r="O132" s="62" t="e">
        <f>IF(N132="","",IF(OR($Q$6="Diaria",$Q$6="Semanal",$Q$6="Decadal",$Q$6="Quincenal"),O131+VLOOKUP($Q$6,AMORT!$A$2:$D$11,4,0),IF(DAY($O$13)=DAY(EOMONTH($O$13,0)),EOMONTH(O131,VLOOKUP($Q$6,AMORT!$A$2:$C$11,3,0)),EDATE($O$13,VLOOKUP($Q$6,AMORT!$A$2:$C$11,3,0)*N132))))</f>
        <v>#N/A</v>
      </c>
      <c r="P132" s="55" t="e">
        <f>IF(N132="",IF(N131="","",SUM(P$13:P131)),T132+U132)</f>
        <v>#N/A</v>
      </c>
      <c r="Q132" s="44"/>
      <c r="R132" s="55" t="e">
        <f>IF(N132="",IF(N131="","",SUM($R$13:R131)),ROUND(((V131*$Q$8)/30)*VLOOKUP($Q$6,AMORT!$A$2:$D$11,4,0),0))</f>
        <v>#N/A</v>
      </c>
      <c r="S132" s="55" t="e">
        <f>IF(N132="",IF(N131="","",SUM($S$13:S131)),IF(N132&lt;=MAX($V$6:$V$7),0,P132+R132))</f>
        <v>#N/A</v>
      </c>
      <c r="T132" s="55" t="e">
        <f>IF(N132="",IF(N131="","",SUM($T$13:T131)),IF(N132=$R$5,V131,IF($V$8="Cuota fija",IF(N132&lt;=MAX($V$6:$V$7),0,$Q$7+Q132-U132),IF($V$8="Capital Constante",IF(N132&lt;=MAX($V$6:$V$7),0,$Q$3/(($P$5/VLOOKUP($Q$6,AMORT!$A$2:$C$11,3,0))-MAX($V$6:$V$7))   ),P132-U132-R132)       )))</f>
        <v>#N/A</v>
      </c>
      <c r="U132" s="55" t="e">
        <f>IF(N132="",IF(N131="","",SUM($U$13:U131)),ROUND($R$4*V131,0))</f>
        <v>#N/A</v>
      </c>
      <c r="V132" s="55" t="e">
        <f t="shared" si="11"/>
        <v>#N/A</v>
      </c>
      <c r="W132" s="15"/>
      <c r="X132" s="55" t="e">
        <f>IF(AND(N132&gt;0,N132&lt;&gt;"",Q132&gt;0), ROUND( ((Q132/((1+($Q$4/VLOOKUP($Q$6,AMORT!$A$2:$B$11,2,0)))^N132))),0),0)</f>
        <v>#N/A</v>
      </c>
      <c r="AA132" s="61" t="e">
        <f t="shared" si="14"/>
        <v>#N/A</v>
      </c>
      <c r="AB132" s="62" t="e">
        <f>IF(AA132="","",IF(OR($AD$6="Diaria",$AD$6="Semanal",$AD$6="Decadal",$AD$6="Quincenal"),AB131+VLOOKUP($AD$6,AMORT!$A$2:$D$11,4,0),IF(DAY($B$13)=DAY(EOMONTH($B$13,0)),EOMONTH(AB131,VLOOKUP($AD$6,AMORT!$A$2:$C$11,3,0)),EDATE($B$13,VLOOKUP($AD$6,AMORT!$A$2:$C$11,3,0)*AA132))))</f>
        <v>#N/A</v>
      </c>
      <c r="AC132" s="55" t="e">
        <f>IF(AA132="",IF(AA131="","",SUM(AC$13:AC131)),AG132+AH132)</f>
        <v>#N/A</v>
      </c>
      <c r="AD132" s="44"/>
      <c r="AE132" s="55" t="e">
        <f>IF(AA132="",IF(AA131="","",SUM($AE$13:AE131)),ROUND(((AI131*$AD$8)/30)*VLOOKUP($AD$6,AMORT!$A$2:$D$11,4,0),0))</f>
        <v>#N/A</v>
      </c>
      <c r="AF132" s="55" t="e">
        <f>IF(AA132="",IF(AA131="","",SUM($AF$13:AF131)),IF(AA132&lt;=MAX($AI$6:$AI$7),0,AC132+AE132))</f>
        <v>#N/A</v>
      </c>
      <c r="AG132" s="55" t="e">
        <f>IF(AA132="",IF(AA131="","",SUM($AG$13:AG131)),IF(AA132=$AE$5,AI131,IF($AI$8="Cuota fija",IF(AA132&lt;=MAX($AI$6:$AI$7),0,$AD$7+AD132-AH132),IF($AI$8="Capital Constante",IF(AA132&lt;=MAX($AI$6:$AI$7),0,$AD$3/(($AC$5/VLOOKUP($AD$6,AMORT!$A$2:$C$11,3,0))-MAX($AI$6:$AI$7))   ),AC132-AH132-AE132)       )))</f>
        <v>#N/A</v>
      </c>
      <c r="AH132" s="55" t="e">
        <f>IF(AA132="",IF(AA131="","",SUM($AH$13:AH131)),ROUND($AE$4*AI131,0))</f>
        <v>#N/A</v>
      </c>
      <c r="AI132" s="55" t="e">
        <f t="shared" si="12"/>
        <v>#N/A</v>
      </c>
      <c r="AJ132" s="15"/>
      <c r="AK132" s="55" t="e">
        <f>IF(AND(AA132&gt;0,AA132&lt;&gt;"",AD132&gt;0), ROUND( ((AD132/((1+($AD$4/VLOOKUP($AD$6,AMORT!$A$2:$B$11,2,0)))^AA132))),0),0)</f>
        <v>#N/A</v>
      </c>
    </row>
    <row r="133" spans="1:37" x14ac:dyDescent="0.2">
      <c r="A133" s="61" t="e">
        <f t="shared" si="9"/>
        <v>#N/A</v>
      </c>
      <c r="B133" s="62" t="e">
        <f>IF(A133="","",IF(OR($D$6="Diaria",$D$6="Semanal",$D$6="Decadal",$D$6="Quincenal"),B132+VLOOKUP($D$6,AMORT!$A$2:$D$11,4,0),IF(DAY($B$13)=DAY(EOMONTH($B$13,0)),EOMONTH(B132,VLOOKUP($D$6,AMORT!$A$2:$C$11,3,0)),EDATE($B$13,VLOOKUP($D$6,AMORT!$A$2:$C$11,3,0)*A133))))</f>
        <v>#N/A</v>
      </c>
      <c r="C133" s="55" t="e">
        <f>IF(A133="",IF(A132="","",SUM(C$13:C132)),G133+H133)</f>
        <v>#N/A</v>
      </c>
      <c r="D133" s="44"/>
      <c r="E133" s="55" t="e">
        <f>IF(A133="",IF(A132="","",SUM($E$13:E132)),ROUND(((I132*$D$8)/30)*VLOOKUP($D$6,AMORT!$A$2:$D$11,4,0),0))</f>
        <v>#N/A</v>
      </c>
      <c r="F133" s="55" t="e">
        <f>IF(A133="",IF(A132="","",SUM($F$13:F132)),IF(A133&lt;=MAX($I$6:$I$7),0,C133+E133))</f>
        <v>#N/A</v>
      </c>
      <c r="G133" s="55" t="e">
        <f>IF(A133="",IF(A132="","",SUM($G$13:G132)),IF(A133=$E$5,I132,IF($I$8="Cuota fija",IF(A133&lt;=MAX($I$6:$I$7),0,$D$7+D133-H133),IF($I$8="Capital Constante",IF(A133&lt;=MAX($I$6:$I$7),0,$D$3/(($C$5/VLOOKUP($D$6,AMORT!$A$2:$C$11,3,0))-MAX($I$6:$I$7))   ),C133-H133-E133)       )))</f>
        <v>#N/A</v>
      </c>
      <c r="H133" s="55" t="e">
        <f>IF(A133="",IF(A132="","",SUM($H$13:H132)),ROUND($E$4*I132,0))</f>
        <v>#N/A</v>
      </c>
      <c r="I133" s="55" t="e">
        <f t="shared" si="10"/>
        <v>#N/A</v>
      </c>
      <c r="J133" s="15"/>
      <c r="K133" s="55" t="e">
        <f>IF(AND(A133&gt;0,A133&lt;&gt;"",D133&gt;0), ROUND( ((D133/((1+($D$4/VLOOKUP($D$6,AMORT!$A$2:$B$11,2,0)))^A133))),0),0)</f>
        <v>#N/A</v>
      </c>
      <c r="N133" s="61" t="e">
        <f t="shared" si="13"/>
        <v>#N/A</v>
      </c>
      <c r="O133" s="62" t="e">
        <f>IF(N133="","",IF(OR($Q$6="Diaria",$Q$6="Semanal",$Q$6="Decadal",$Q$6="Quincenal"),O132+VLOOKUP($Q$6,AMORT!$A$2:$D$11,4,0),IF(DAY($O$13)=DAY(EOMONTH($O$13,0)),EOMONTH(O132,VLOOKUP($Q$6,AMORT!$A$2:$C$11,3,0)),EDATE($O$13,VLOOKUP($Q$6,AMORT!$A$2:$C$11,3,0)*N133))))</f>
        <v>#N/A</v>
      </c>
      <c r="P133" s="55" t="e">
        <f>IF(N133="",IF(N132="","",SUM(P$13:P132)),T133+U133)</f>
        <v>#N/A</v>
      </c>
      <c r="Q133" s="44"/>
      <c r="R133" s="55" t="e">
        <f>IF(N133="",IF(N132="","",SUM($R$13:R132)),ROUND(((V132*$Q$8)/30)*VLOOKUP($Q$6,AMORT!$A$2:$D$11,4,0),0))</f>
        <v>#N/A</v>
      </c>
      <c r="S133" s="55" t="e">
        <f>IF(N133="",IF(N132="","",SUM($S$13:S132)),IF(N133&lt;=MAX($V$6:$V$7),0,P133+R133))</f>
        <v>#N/A</v>
      </c>
      <c r="T133" s="55" t="e">
        <f>IF(N133="",IF(N132="","",SUM($T$13:T132)),IF(N133=$R$5,V132,IF($V$8="Cuota fija",IF(N133&lt;=MAX($V$6:$V$7),0,$Q$7+Q133-U133),IF($V$8="Capital Constante",IF(N133&lt;=MAX($V$6:$V$7),0,$Q$3/(($P$5/VLOOKUP($Q$6,AMORT!$A$2:$C$11,3,0))-MAX($V$6:$V$7))   ),P133-U133-R133)       )))</f>
        <v>#N/A</v>
      </c>
      <c r="U133" s="55" t="e">
        <f>IF(N133="",IF(N132="","",SUM($U$13:U132)),ROUND($R$4*V132,0))</f>
        <v>#N/A</v>
      </c>
      <c r="V133" s="55" t="e">
        <f t="shared" si="11"/>
        <v>#N/A</v>
      </c>
      <c r="W133" s="15"/>
      <c r="X133" s="55" t="e">
        <f>IF(AND(N133&gt;0,N133&lt;&gt;"",Q133&gt;0), ROUND( ((Q133/((1+($Q$4/VLOOKUP($Q$6,AMORT!$A$2:$B$11,2,0)))^N133))),0),0)</f>
        <v>#N/A</v>
      </c>
      <c r="AA133" s="61" t="e">
        <f t="shared" si="14"/>
        <v>#N/A</v>
      </c>
      <c r="AB133" s="62" t="e">
        <f>IF(AA133="","",IF(OR($AD$6="Diaria",$AD$6="Semanal",$AD$6="Decadal",$AD$6="Quincenal"),AB132+VLOOKUP($AD$6,AMORT!$A$2:$D$11,4,0),IF(DAY($B$13)=DAY(EOMONTH($B$13,0)),EOMONTH(AB132,VLOOKUP($AD$6,AMORT!$A$2:$C$11,3,0)),EDATE($B$13,VLOOKUP($AD$6,AMORT!$A$2:$C$11,3,0)*AA133))))</f>
        <v>#N/A</v>
      </c>
      <c r="AC133" s="55" t="e">
        <f>IF(AA133="",IF(AA132="","",SUM(AC$13:AC132)),AG133+AH133)</f>
        <v>#N/A</v>
      </c>
      <c r="AD133" s="44"/>
      <c r="AE133" s="55" t="e">
        <f>IF(AA133="",IF(AA132="","",SUM($AE$13:AE132)),ROUND(((AI132*$AD$8)/30)*VLOOKUP($AD$6,AMORT!$A$2:$D$11,4,0),0))</f>
        <v>#N/A</v>
      </c>
      <c r="AF133" s="55" t="e">
        <f>IF(AA133="",IF(AA132="","",SUM($AF$13:AF132)),IF(AA133&lt;=MAX($AI$6:$AI$7),0,AC133+AE133))</f>
        <v>#N/A</v>
      </c>
      <c r="AG133" s="55" t="e">
        <f>IF(AA133="",IF(AA132="","",SUM($AG$13:AG132)),IF(AA133=$AE$5,AI132,IF($AI$8="Cuota fija",IF(AA133&lt;=MAX($AI$6:$AI$7),0,$AD$7+AD133-AH133),IF($AI$8="Capital Constante",IF(AA133&lt;=MAX($AI$6:$AI$7),0,$AD$3/(($AC$5/VLOOKUP($AD$6,AMORT!$A$2:$C$11,3,0))-MAX($AI$6:$AI$7))   ),AC133-AH133-AE133)       )))</f>
        <v>#N/A</v>
      </c>
      <c r="AH133" s="55" t="e">
        <f>IF(AA133="",IF(AA132="","",SUM($AH$13:AH132)),ROUND($AE$4*AI132,0))</f>
        <v>#N/A</v>
      </c>
      <c r="AI133" s="55" t="e">
        <f t="shared" si="12"/>
        <v>#N/A</v>
      </c>
      <c r="AJ133" s="15"/>
      <c r="AK133" s="55" t="e">
        <f>IF(AND(AA133&gt;0,AA133&lt;&gt;"",AD133&gt;0), ROUND( ((AD133/((1+($AD$4/VLOOKUP($AD$6,AMORT!$A$2:$B$11,2,0)))^AA133))),0),0)</f>
        <v>#N/A</v>
      </c>
    </row>
    <row r="134" spans="1:37" x14ac:dyDescent="0.2">
      <c r="A134" s="61" t="e">
        <f t="shared" si="9"/>
        <v>#N/A</v>
      </c>
      <c r="B134" s="62" t="e">
        <f>IF(A134="","",IF(OR($D$6="Diaria",$D$6="Semanal",$D$6="Decadal",$D$6="Quincenal"),B133+VLOOKUP($D$6,AMORT!$A$2:$D$11,4,0),IF(DAY($B$13)=DAY(EOMONTH($B$13,0)),EOMONTH(B133,VLOOKUP($D$6,AMORT!$A$2:$C$11,3,0)),EDATE($B$13,VLOOKUP($D$6,AMORT!$A$2:$C$11,3,0)*A134))))</f>
        <v>#N/A</v>
      </c>
      <c r="C134" s="55" t="e">
        <f>IF(A134="",IF(A133="","",SUM(C$13:C133)),G134+H134)</f>
        <v>#N/A</v>
      </c>
      <c r="D134" s="44"/>
      <c r="E134" s="55" t="e">
        <f>IF(A134="",IF(A133="","",SUM($E$13:E133)),ROUND(((I133*$D$8)/30)*VLOOKUP($D$6,AMORT!$A$2:$D$11,4,0),0))</f>
        <v>#N/A</v>
      </c>
      <c r="F134" s="55" t="e">
        <f>IF(A134="",IF(A133="","",SUM($F$13:F133)),IF(A134&lt;=MAX($I$6:$I$7),0,C134+E134))</f>
        <v>#N/A</v>
      </c>
      <c r="G134" s="55" t="e">
        <f>IF(A134="",IF(A133="","",SUM($G$13:G133)),IF(A134=$E$5,I133,IF($I$8="Cuota fija",IF(A134&lt;=MAX($I$6:$I$7),0,$D$7+D134-H134),IF($I$8="Capital Constante",IF(A134&lt;=MAX($I$6:$I$7),0,$D$3/(($C$5/VLOOKUP($D$6,AMORT!$A$2:$C$11,3,0))-MAX($I$6:$I$7))   ),C134-H134-E134)       )))</f>
        <v>#N/A</v>
      </c>
      <c r="H134" s="55" t="e">
        <f>IF(A134="",IF(A133="","",SUM($H$13:H133)),ROUND($E$4*I133,0))</f>
        <v>#N/A</v>
      </c>
      <c r="I134" s="55" t="e">
        <f t="shared" si="10"/>
        <v>#N/A</v>
      </c>
      <c r="J134" s="15"/>
      <c r="K134" s="55" t="e">
        <f>IF(AND(A134&gt;0,A134&lt;&gt;"",D134&gt;0), ROUND( ((D134/((1+($D$4/VLOOKUP($D$6,AMORT!$A$2:$B$11,2,0)))^A134))),0),0)</f>
        <v>#N/A</v>
      </c>
      <c r="N134" s="61" t="e">
        <f t="shared" si="13"/>
        <v>#N/A</v>
      </c>
      <c r="O134" s="62" t="e">
        <f>IF(N134="","",IF(OR($Q$6="Diaria",$Q$6="Semanal",$Q$6="Decadal",$Q$6="Quincenal"),O133+VLOOKUP($Q$6,AMORT!$A$2:$D$11,4,0),IF(DAY($O$13)=DAY(EOMONTH($O$13,0)),EOMONTH(O133,VLOOKUP($Q$6,AMORT!$A$2:$C$11,3,0)),EDATE($O$13,VLOOKUP($Q$6,AMORT!$A$2:$C$11,3,0)*N134))))</f>
        <v>#N/A</v>
      </c>
      <c r="P134" s="55" t="e">
        <f>IF(N134="",IF(N133="","",SUM(P$13:P133)),T134+U134)</f>
        <v>#N/A</v>
      </c>
      <c r="Q134" s="44"/>
      <c r="R134" s="55" t="e">
        <f>IF(N134="",IF(N133="","",SUM($R$13:R133)),ROUND(((V133*$Q$8)/30)*VLOOKUP($Q$6,AMORT!$A$2:$D$11,4,0),0))</f>
        <v>#N/A</v>
      </c>
      <c r="S134" s="55" t="e">
        <f>IF(N134="",IF(N133="","",SUM($S$13:S133)),IF(N134&lt;=MAX($V$6:$V$7),0,P134+R134))</f>
        <v>#N/A</v>
      </c>
      <c r="T134" s="55" t="e">
        <f>IF(N134="",IF(N133="","",SUM($T$13:T133)),IF(N134=$R$5,V133,IF($V$8="Cuota fija",IF(N134&lt;=MAX($V$6:$V$7),0,$Q$7+Q134-U134),IF($V$8="Capital Constante",IF(N134&lt;=MAX($V$6:$V$7),0,$Q$3/(($P$5/VLOOKUP($Q$6,AMORT!$A$2:$C$11,3,0))-MAX($V$6:$V$7))   ),P134-U134-R134)       )))</f>
        <v>#N/A</v>
      </c>
      <c r="U134" s="55" t="e">
        <f>IF(N134="",IF(N133="","",SUM($U$13:U133)),ROUND($R$4*V133,0))</f>
        <v>#N/A</v>
      </c>
      <c r="V134" s="55" t="e">
        <f t="shared" si="11"/>
        <v>#N/A</v>
      </c>
      <c r="W134" s="15"/>
      <c r="X134" s="55" t="e">
        <f>IF(AND(N134&gt;0,N134&lt;&gt;"",Q134&gt;0), ROUND( ((Q134/((1+($Q$4/VLOOKUP($Q$6,AMORT!$A$2:$B$11,2,0)))^N134))),0),0)</f>
        <v>#N/A</v>
      </c>
      <c r="AA134" s="61" t="e">
        <f t="shared" si="14"/>
        <v>#N/A</v>
      </c>
      <c r="AB134" s="62" t="e">
        <f>IF(AA134="","",IF(OR($AD$6="Diaria",$AD$6="Semanal",$AD$6="Decadal",$AD$6="Quincenal"),AB133+VLOOKUP($AD$6,AMORT!$A$2:$D$11,4,0),IF(DAY($B$13)=DAY(EOMONTH($B$13,0)),EOMONTH(AB133,VLOOKUP($AD$6,AMORT!$A$2:$C$11,3,0)),EDATE($B$13,VLOOKUP($AD$6,AMORT!$A$2:$C$11,3,0)*AA134))))</f>
        <v>#N/A</v>
      </c>
      <c r="AC134" s="55" t="e">
        <f>IF(AA134="",IF(AA133="","",SUM(AC$13:AC133)),AG134+AH134)</f>
        <v>#N/A</v>
      </c>
      <c r="AD134" s="44"/>
      <c r="AE134" s="55" t="e">
        <f>IF(AA134="",IF(AA133="","",SUM($AE$13:AE133)),ROUND(((AI133*$AD$8)/30)*VLOOKUP($AD$6,AMORT!$A$2:$D$11,4,0),0))</f>
        <v>#N/A</v>
      </c>
      <c r="AF134" s="55" t="e">
        <f>IF(AA134="",IF(AA133="","",SUM($AF$13:AF133)),IF(AA134&lt;=MAX($AI$6:$AI$7),0,AC134+AE134))</f>
        <v>#N/A</v>
      </c>
      <c r="AG134" s="55" t="e">
        <f>IF(AA134="",IF(AA133="","",SUM($AG$13:AG133)),IF(AA134=$AE$5,AI133,IF($AI$8="Cuota fija",IF(AA134&lt;=MAX($AI$6:$AI$7),0,$AD$7+AD134-AH134),IF($AI$8="Capital Constante",IF(AA134&lt;=MAX($AI$6:$AI$7),0,$AD$3/(($AC$5/VLOOKUP($AD$6,AMORT!$A$2:$C$11,3,0))-MAX($AI$6:$AI$7))   ),AC134-AH134-AE134)       )))</f>
        <v>#N/A</v>
      </c>
      <c r="AH134" s="55" t="e">
        <f>IF(AA134="",IF(AA133="","",SUM($AH$13:AH133)),ROUND($AE$4*AI133,0))</f>
        <v>#N/A</v>
      </c>
      <c r="AI134" s="55" t="e">
        <f t="shared" si="12"/>
        <v>#N/A</v>
      </c>
      <c r="AJ134" s="15"/>
      <c r="AK134" s="55" t="e">
        <f>IF(AND(AA134&gt;0,AA134&lt;&gt;"",AD134&gt;0), ROUND( ((AD134/((1+($AD$4/VLOOKUP($AD$6,AMORT!$A$2:$B$11,2,0)))^AA134))),0),0)</f>
        <v>#N/A</v>
      </c>
    </row>
    <row r="135" spans="1:37" x14ac:dyDescent="0.2">
      <c r="A135" s="61" t="e">
        <f t="shared" si="9"/>
        <v>#N/A</v>
      </c>
      <c r="B135" s="62" t="e">
        <f>IF(A135="","",IF(OR($D$6="Diaria",$D$6="Semanal",$D$6="Decadal",$D$6="Quincenal"),B134+VLOOKUP($D$6,AMORT!$A$2:$D$11,4,0),IF(DAY($B$13)=DAY(EOMONTH($B$13,0)),EOMONTH(B134,VLOOKUP($D$6,AMORT!$A$2:$C$11,3,0)),EDATE($B$13,VLOOKUP($D$6,AMORT!$A$2:$C$11,3,0)*A135))))</f>
        <v>#N/A</v>
      </c>
      <c r="C135" s="55" t="e">
        <f>IF(A135="",IF(A134="","",SUM(C$13:C134)),G135+H135)</f>
        <v>#N/A</v>
      </c>
      <c r="D135" s="44"/>
      <c r="E135" s="55" t="e">
        <f>IF(A135="",IF(A134="","",SUM($E$13:E134)),ROUND(((I134*$D$8)/30)*VLOOKUP($D$6,AMORT!$A$2:$D$11,4,0),0))</f>
        <v>#N/A</v>
      </c>
      <c r="F135" s="55" t="e">
        <f>IF(A135="",IF(A134="","",SUM($F$13:F134)),IF(A135&lt;=MAX($I$6:$I$7),0,C135+E135))</f>
        <v>#N/A</v>
      </c>
      <c r="G135" s="55" t="e">
        <f>IF(A135="",IF(A134="","",SUM($G$13:G134)),IF(A135=$E$5,I134,IF($I$8="Cuota fija",IF(A135&lt;=MAX($I$6:$I$7),0,$D$7+D135-H135),IF($I$8="Capital Constante",IF(A135&lt;=MAX($I$6:$I$7),0,$D$3/(($C$5/VLOOKUP($D$6,AMORT!$A$2:$C$11,3,0))-MAX($I$6:$I$7))   ),C135-H135-E135)       )))</f>
        <v>#N/A</v>
      </c>
      <c r="H135" s="55" t="e">
        <f>IF(A135="",IF(A134="","",SUM($H$13:H134)),ROUND($E$4*I134,0))</f>
        <v>#N/A</v>
      </c>
      <c r="I135" s="55" t="e">
        <f t="shared" si="10"/>
        <v>#N/A</v>
      </c>
      <c r="J135" s="15"/>
      <c r="K135" s="55" t="e">
        <f>IF(AND(A135&gt;0,A135&lt;&gt;"",D135&gt;0), ROUND( ((D135/((1+($D$4/VLOOKUP($D$6,AMORT!$A$2:$B$11,2,0)))^A135))),0),0)</f>
        <v>#N/A</v>
      </c>
      <c r="N135" s="61" t="e">
        <f t="shared" si="13"/>
        <v>#N/A</v>
      </c>
      <c r="O135" s="62" t="e">
        <f>IF(N135="","",IF(OR($Q$6="Diaria",$Q$6="Semanal",$Q$6="Decadal",$Q$6="Quincenal"),O134+VLOOKUP($Q$6,AMORT!$A$2:$D$11,4,0),IF(DAY($O$13)=DAY(EOMONTH($O$13,0)),EOMONTH(O134,VLOOKUP($Q$6,AMORT!$A$2:$C$11,3,0)),EDATE($O$13,VLOOKUP($Q$6,AMORT!$A$2:$C$11,3,0)*N135))))</f>
        <v>#N/A</v>
      </c>
      <c r="P135" s="55" t="e">
        <f>IF(N135="",IF(N134="","",SUM(P$13:P134)),T135+U135)</f>
        <v>#N/A</v>
      </c>
      <c r="Q135" s="44"/>
      <c r="R135" s="55" t="e">
        <f>IF(N135="",IF(N134="","",SUM($R$13:R134)),ROUND(((V134*$Q$8)/30)*VLOOKUP($Q$6,AMORT!$A$2:$D$11,4,0),0))</f>
        <v>#N/A</v>
      </c>
      <c r="S135" s="55" t="e">
        <f>IF(N135="",IF(N134="","",SUM($S$13:S134)),IF(N135&lt;=MAX($V$6:$V$7),0,P135+R135))</f>
        <v>#N/A</v>
      </c>
      <c r="T135" s="55" t="e">
        <f>IF(N135="",IF(N134="","",SUM($T$13:T134)),IF(N135=$R$5,V134,IF($V$8="Cuota fija",IF(N135&lt;=MAX($V$6:$V$7),0,$Q$7+Q135-U135),IF($V$8="Capital Constante",IF(N135&lt;=MAX($V$6:$V$7),0,$Q$3/(($P$5/VLOOKUP($Q$6,AMORT!$A$2:$C$11,3,0))-MAX($V$6:$V$7))   ),P135-U135-R135)       )))</f>
        <v>#N/A</v>
      </c>
      <c r="U135" s="55" t="e">
        <f>IF(N135="",IF(N134="","",SUM($U$13:U134)),ROUND($R$4*V134,0))</f>
        <v>#N/A</v>
      </c>
      <c r="V135" s="55" t="e">
        <f t="shared" si="11"/>
        <v>#N/A</v>
      </c>
      <c r="W135" s="15"/>
      <c r="X135" s="55" t="e">
        <f>IF(AND(N135&gt;0,N135&lt;&gt;"",Q135&gt;0), ROUND( ((Q135/((1+($Q$4/VLOOKUP($Q$6,AMORT!$A$2:$B$11,2,0)))^N135))),0),0)</f>
        <v>#N/A</v>
      </c>
      <c r="AA135" s="61" t="e">
        <f t="shared" si="14"/>
        <v>#N/A</v>
      </c>
      <c r="AB135" s="62" t="e">
        <f>IF(AA135="","",IF(OR($AD$6="Diaria",$AD$6="Semanal",$AD$6="Decadal",$AD$6="Quincenal"),AB134+VLOOKUP($AD$6,AMORT!$A$2:$D$11,4,0),IF(DAY($B$13)=DAY(EOMONTH($B$13,0)),EOMONTH(AB134,VLOOKUP($AD$6,AMORT!$A$2:$C$11,3,0)),EDATE($B$13,VLOOKUP($AD$6,AMORT!$A$2:$C$11,3,0)*AA135))))</f>
        <v>#N/A</v>
      </c>
      <c r="AC135" s="55" t="e">
        <f>IF(AA135="",IF(AA134="","",SUM(AC$13:AC134)),AG135+AH135)</f>
        <v>#N/A</v>
      </c>
      <c r="AD135" s="44"/>
      <c r="AE135" s="55" t="e">
        <f>IF(AA135="",IF(AA134="","",SUM($AE$13:AE134)),ROUND(((AI134*$AD$8)/30)*VLOOKUP($AD$6,AMORT!$A$2:$D$11,4,0),0))</f>
        <v>#N/A</v>
      </c>
      <c r="AF135" s="55" t="e">
        <f>IF(AA135="",IF(AA134="","",SUM($AF$13:AF134)),IF(AA135&lt;=MAX($AI$6:$AI$7),0,AC135+AE135))</f>
        <v>#N/A</v>
      </c>
      <c r="AG135" s="55" t="e">
        <f>IF(AA135="",IF(AA134="","",SUM($AG$13:AG134)),IF(AA135=$AE$5,AI134,IF($AI$8="Cuota fija",IF(AA135&lt;=MAX($AI$6:$AI$7),0,$AD$7+AD135-AH135),IF($AI$8="Capital Constante",IF(AA135&lt;=MAX($AI$6:$AI$7),0,$AD$3/(($AC$5/VLOOKUP($AD$6,AMORT!$A$2:$C$11,3,0))-MAX($AI$6:$AI$7))   ),AC135-AH135-AE135)       )))</f>
        <v>#N/A</v>
      </c>
      <c r="AH135" s="55" t="e">
        <f>IF(AA135="",IF(AA134="","",SUM($AH$13:AH134)),ROUND($AE$4*AI134,0))</f>
        <v>#N/A</v>
      </c>
      <c r="AI135" s="55" t="e">
        <f t="shared" si="12"/>
        <v>#N/A</v>
      </c>
      <c r="AJ135" s="15"/>
      <c r="AK135" s="55" t="e">
        <f>IF(AND(AA135&gt;0,AA135&lt;&gt;"",AD135&gt;0), ROUND( ((AD135/((1+($AD$4/VLOOKUP($AD$6,AMORT!$A$2:$B$11,2,0)))^AA135))),0),0)</f>
        <v>#N/A</v>
      </c>
    </row>
    <row r="136" spans="1:37" x14ac:dyDescent="0.2">
      <c r="A136" s="61" t="e">
        <f t="shared" si="9"/>
        <v>#N/A</v>
      </c>
      <c r="B136" s="62" t="e">
        <f>IF(A136="","",IF(OR($D$6="Diaria",$D$6="Semanal",$D$6="Decadal",$D$6="Quincenal"),B135+VLOOKUP($D$6,AMORT!$A$2:$D$11,4,0),IF(DAY($B$13)=DAY(EOMONTH($B$13,0)),EOMONTH(B135,VLOOKUP($D$6,AMORT!$A$2:$C$11,3,0)),EDATE($B$13,VLOOKUP($D$6,AMORT!$A$2:$C$11,3,0)*A136))))</f>
        <v>#N/A</v>
      </c>
      <c r="C136" s="55" t="e">
        <f>IF(A136="",IF(A135="","",SUM(C$13:C135)),G136+H136)</f>
        <v>#N/A</v>
      </c>
      <c r="D136" s="44"/>
      <c r="E136" s="55" t="e">
        <f>IF(A136="",IF(A135="","",SUM($E$13:E135)),ROUND(((I135*$D$8)/30)*VLOOKUP($D$6,AMORT!$A$2:$D$11,4,0),0))</f>
        <v>#N/A</v>
      </c>
      <c r="F136" s="55" t="e">
        <f>IF(A136="",IF(A135="","",SUM($F$13:F135)),IF(A136&lt;=MAX($I$6:$I$7),0,C136+E136))</f>
        <v>#N/A</v>
      </c>
      <c r="G136" s="55" t="e">
        <f>IF(A136="",IF(A135="","",SUM($G$13:G135)),IF(A136=$E$5,I135,IF($I$8="Cuota fija",IF(A136&lt;=MAX($I$6:$I$7),0,$D$7+D136-H136),IF($I$8="Capital Constante",IF(A136&lt;=MAX($I$6:$I$7),0,$D$3/(($C$5/VLOOKUP($D$6,AMORT!$A$2:$C$11,3,0))-MAX($I$6:$I$7))   ),C136-H136-E136)       )))</f>
        <v>#N/A</v>
      </c>
      <c r="H136" s="55" t="e">
        <f>IF(A136="",IF(A135="","",SUM($H$13:H135)),ROUND($E$4*I135,0))</f>
        <v>#N/A</v>
      </c>
      <c r="I136" s="55" t="e">
        <f t="shared" si="10"/>
        <v>#N/A</v>
      </c>
      <c r="J136" s="15"/>
      <c r="K136" s="55" t="e">
        <f>IF(AND(A136&gt;0,A136&lt;&gt;"",D136&gt;0), ROUND( ((D136/((1+($D$4/VLOOKUP($D$6,AMORT!$A$2:$B$11,2,0)))^A136))),0),0)</f>
        <v>#N/A</v>
      </c>
      <c r="N136" s="61" t="e">
        <f t="shared" si="13"/>
        <v>#N/A</v>
      </c>
      <c r="O136" s="62" t="e">
        <f>IF(N136="","",IF(OR($Q$6="Diaria",$Q$6="Semanal",$Q$6="Decadal",$Q$6="Quincenal"),O135+VLOOKUP($Q$6,AMORT!$A$2:$D$11,4,0),IF(DAY($O$13)=DAY(EOMONTH($O$13,0)),EOMONTH(O135,VLOOKUP($Q$6,AMORT!$A$2:$C$11,3,0)),EDATE($O$13,VLOOKUP($Q$6,AMORT!$A$2:$C$11,3,0)*N136))))</f>
        <v>#N/A</v>
      </c>
      <c r="P136" s="55" t="e">
        <f>IF(N136="",IF(N135="","",SUM(P$13:P135)),T136+U136)</f>
        <v>#N/A</v>
      </c>
      <c r="Q136" s="44"/>
      <c r="R136" s="55" t="e">
        <f>IF(N136="",IF(N135="","",SUM($R$13:R135)),ROUND(((V135*$Q$8)/30)*VLOOKUP($Q$6,AMORT!$A$2:$D$11,4,0),0))</f>
        <v>#N/A</v>
      </c>
      <c r="S136" s="55" t="e">
        <f>IF(N136="",IF(N135="","",SUM($S$13:S135)),IF(N136&lt;=MAX($V$6:$V$7),0,P136+R136))</f>
        <v>#N/A</v>
      </c>
      <c r="T136" s="55" t="e">
        <f>IF(N136="",IF(N135="","",SUM($T$13:T135)),IF(N136=$R$5,V135,IF($V$8="Cuota fija",IF(N136&lt;=MAX($V$6:$V$7),0,$Q$7+Q136-U136),IF($V$8="Capital Constante",IF(N136&lt;=MAX($V$6:$V$7),0,$Q$3/(($P$5/VLOOKUP($Q$6,AMORT!$A$2:$C$11,3,0))-MAX($V$6:$V$7))   ),P136-U136-R136)       )))</f>
        <v>#N/A</v>
      </c>
      <c r="U136" s="55" t="e">
        <f>IF(N136="",IF(N135="","",SUM($U$13:U135)),ROUND($R$4*V135,0))</f>
        <v>#N/A</v>
      </c>
      <c r="V136" s="55" t="e">
        <f t="shared" si="11"/>
        <v>#N/A</v>
      </c>
      <c r="W136" s="15"/>
      <c r="X136" s="55" t="e">
        <f>IF(AND(N136&gt;0,N136&lt;&gt;"",Q136&gt;0), ROUND( ((Q136/((1+($Q$4/VLOOKUP($Q$6,AMORT!$A$2:$B$11,2,0)))^N136))),0),0)</f>
        <v>#N/A</v>
      </c>
      <c r="AA136" s="61" t="e">
        <f t="shared" si="14"/>
        <v>#N/A</v>
      </c>
      <c r="AB136" s="62" t="e">
        <f>IF(AA136="","",IF(OR($AD$6="Diaria",$AD$6="Semanal",$AD$6="Decadal",$AD$6="Quincenal"),AB135+VLOOKUP($AD$6,AMORT!$A$2:$D$11,4,0),IF(DAY($B$13)=DAY(EOMONTH($B$13,0)),EOMONTH(AB135,VLOOKUP($AD$6,AMORT!$A$2:$C$11,3,0)),EDATE($B$13,VLOOKUP($AD$6,AMORT!$A$2:$C$11,3,0)*AA136))))</f>
        <v>#N/A</v>
      </c>
      <c r="AC136" s="55" t="e">
        <f>IF(AA136="",IF(AA135="","",SUM(AC$13:AC135)),AG136+AH136)</f>
        <v>#N/A</v>
      </c>
      <c r="AD136" s="44"/>
      <c r="AE136" s="55" t="e">
        <f>IF(AA136="",IF(AA135="","",SUM($AE$13:AE135)),ROUND(((AI135*$AD$8)/30)*VLOOKUP($AD$6,AMORT!$A$2:$D$11,4,0),0))</f>
        <v>#N/A</v>
      </c>
      <c r="AF136" s="55" t="e">
        <f>IF(AA136="",IF(AA135="","",SUM($AF$13:AF135)),IF(AA136&lt;=MAX($AI$6:$AI$7),0,AC136+AE136))</f>
        <v>#N/A</v>
      </c>
      <c r="AG136" s="55" t="e">
        <f>IF(AA136="",IF(AA135="","",SUM($AG$13:AG135)),IF(AA136=$AE$5,AI135,IF($AI$8="Cuota fija",IF(AA136&lt;=MAX($AI$6:$AI$7),0,$AD$7+AD136-AH136),IF($AI$8="Capital Constante",IF(AA136&lt;=MAX($AI$6:$AI$7),0,$AD$3/(($AC$5/VLOOKUP($AD$6,AMORT!$A$2:$C$11,3,0))-MAX($AI$6:$AI$7))   ),AC136-AH136-AE136)       )))</f>
        <v>#N/A</v>
      </c>
      <c r="AH136" s="55" t="e">
        <f>IF(AA136="",IF(AA135="","",SUM($AH$13:AH135)),ROUND($AE$4*AI135,0))</f>
        <v>#N/A</v>
      </c>
      <c r="AI136" s="55" t="e">
        <f t="shared" si="12"/>
        <v>#N/A</v>
      </c>
      <c r="AJ136" s="15"/>
      <c r="AK136" s="55" t="e">
        <f>IF(AND(AA136&gt;0,AA136&lt;&gt;"",AD136&gt;0), ROUND( ((AD136/((1+($AD$4/VLOOKUP($AD$6,AMORT!$A$2:$B$11,2,0)))^AA136))),0),0)</f>
        <v>#N/A</v>
      </c>
    </row>
    <row r="137" spans="1:37" x14ac:dyDescent="0.2">
      <c r="A137" s="61" t="e">
        <f t="shared" si="9"/>
        <v>#N/A</v>
      </c>
      <c r="B137" s="62" t="e">
        <f>IF(A137="","",IF(OR($D$6="Diaria",$D$6="Semanal",$D$6="Decadal",$D$6="Quincenal"),B136+VLOOKUP($D$6,AMORT!$A$2:$D$11,4,0),IF(DAY($B$13)=DAY(EOMONTH($B$13,0)),EOMONTH(B136,VLOOKUP($D$6,AMORT!$A$2:$C$11,3,0)),EDATE($B$13,VLOOKUP($D$6,AMORT!$A$2:$C$11,3,0)*A137))))</f>
        <v>#N/A</v>
      </c>
      <c r="C137" s="55" t="e">
        <f>IF(A137="",IF(A136="","",SUM(C$13:C136)),G137+H137)</f>
        <v>#N/A</v>
      </c>
      <c r="D137" s="44"/>
      <c r="E137" s="55" t="e">
        <f>IF(A137="",IF(A136="","",SUM($E$13:E136)),ROUND(((I136*$D$8)/30)*VLOOKUP($D$6,AMORT!$A$2:$D$11,4,0),0))</f>
        <v>#N/A</v>
      </c>
      <c r="F137" s="55" t="e">
        <f>IF(A137="",IF(A136="","",SUM($F$13:F136)),IF(A137&lt;=MAX($I$6:$I$7),0,C137+E137))</f>
        <v>#N/A</v>
      </c>
      <c r="G137" s="55" t="e">
        <f>IF(A137="",IF(A136="","",SUM($G$13:G136)),IF(A137=$E$5,I136,IF($I$8="Cuota fija",IF(A137&lt;=MAX($I$6:$I$7),0,$D$7+D137-H137),IF($I$8="Capital Constante",IF(A137&lt;=MAX($I$6:$I$7),0,$D$3/(($C$5/VLOOKUP($D$6,AMORT!$A$2:$C$11,3,0))-MAX($I$6:$I$7))   ),C137-H137-E137)       )))</f>
        <v>#N/A</v>
      </c>
      <c r="H137" s="55" t="e">
        <f>IF(A137="",IF(A136="","",SUM($H$13:H136)),ROUND($E$4*I136,0))</f>
        <v>#N/A</v>
      </c>
      <c r="I137" s="55" t="e">
        <f t="shared" si="10"/>
        <v>#N/A</v>
      </c>
      <c r="J137" s="15"/>
      <c r="K137" s="55" t="e">
        <f>IF(AND(A137&gt;0,A137&lt;&gt;"",D137&gt;0), ROUND( ((D137/((1+($D$4/VLOOKUP($D$6,AMORT!$A$2:$B$11,2,0)))^A137))),0),0)</f>
        <v>#N/A</v>
      </c>
      <c r="N137" s="61" t="e">
        <f t="shared" si="13"/>
        <v>#N/A</v>
      </c>
      <c r="O137" s="62" t="e">
        <f>IF(N137="","",IF(OR($Q$6="Diaria",$Q$6="Semanal",$Q$6="Decadal",$Q$6="Quincenal"),O136+VLOOKUP($Q$6,AMORT!$A$2:$D$11,4,0),IF(DAY($O$13)=DAY(EOMONTH($O$13,0)),EOMONTH(O136,VLOOKUP($Q$6,AMORT!$A$2:$C$11,3,0)),EDATE($O$13,VLOOKUP($Q$6,AMORT!$A$2:$C$11,3,0)*N137))))</f>
        <v>#N/A</v>
      </c>
      <c r="P137" s="55" t="e">
        <f>IF(N137="",IF(N136="","",SUM(P$13:P136)),T137+U137)</f>
        <v>#N/A</v>
      </c>
      <c r="Q137" s="44"/>
      <c r="R137" s="55" t="e">
        <f>IF(N137="",IF(N136="","",SUM($R$13:R136)),ROUND(((V136*$Q$8)/30)*VLOOKUP($Q$6,AMORT!$A$2:$D$11,4,0),0))</f>
        <v>#N/A</v>
      </c>
      <c r="S137" s="55" t="e">
        <f>IF(N137="",IF(N136="","",SUM($S$13:S136)),IF(N137&lt;=MAX($V$6:$V$7),0,P137+R137))</f>
        <v>#N/A</v>
      </c>
      <c r="T137" s="55" t="e">
        <f>IF(N137="",IF(N136="","",SUM($T$13:T136)),IF(N137=$R$5,V136,IF($V$8="Cuota fija",IF(N137&lt;=MAX($V$6:$V$7),0,$Q$7+Q137-U137),IF($V$8="Capital Constante",IF(N137&lt;=MAX($V$6:$V$7),0,$Q$3/(($P$5/VLOOKUP($Q$6,AMORT!$A$2:$C$11,3,0))-MAX($V$6:$V$7))   ),P137-U137-R137)       )))</f>
        <v>#N/A</v>
      </c>
      <c r="U137" s="55" t="e">
        <f>IF(N137="",IF(N136="","",SUM($U$13:U136)),ROUND($R$4*V136,0))</f>
        <v>#N/A</v>
      </c>
      <c r="V137" s="55" t="e">
        <f t="shared" si="11"/>
        <v>#N/A</v>
      </c>
      <c r="W137" s="15"/>
      <c r="X137" s="55" t="e">
        <f>IF(AND(N137&gt;0,N137&lt;&gt;"",Q137&gt;0), ROUND( ((Q137/((1+($Q$4/VLOOKUP($Q$6,AMORT!$A$2:$B$11,2,0)))^N137))),0),0)</f>
        <v>#N/A</v>
      </c>
      <c r="AA137" s="61" t="e">
        <f t="shared" si="14"/>
        <v>#N/A</v>
      </c>
      <c r="AB137" s="62" t="e">
        <f>IF(AA137="","",IF(OR($AD$6="Diaria",$AD$6="Semanal",$AD$6="Decadal",$AD$6="Quincenal"),AB136+VLOOKUP($AD$6,AMORT!$A$2:$D$11,4,0),IF(DAY($B$13)=DAY(EOMONTH($B$13,0)),EOMONTH(AB136,VLOOKUP($AD$6,AMORT!$A$2:$C$11,3,0)),EDATE($B$13,VLOOKUP($AD$6,AMORT!$A$2:$C$11,3,0)*AA137))))</f>
        <v>#N/A</v>
      </c>
      <c r="AC137" s="55" t="e">
        <f>IF(AA137="",IF(AA136="","",SUM(AC$13:AC136)),AG137+AH137)</f>
        <v>#N/A</v>
      </c>
      <c r="AD137" s="44"/>
      <c r="AE137" s="55" t="e">
        <f>IF(AA137="",IF(AA136="","",SUM($AE$13:AE136)),ROUND(((AI136*$AD$8)/30)*VLOOKUP($AD$6,AMORT!$A$2:$D$11,4,0),0))</f>
        <v>#N/A</v>
      </c>
      <c r="AF137" s="55" t="e">
        <f>IF(AA137="",IF(AA136="","",SUM($AF$13:AF136)),IF(AA137&lt;=MAX($AI$6:$AI$7),0,AC137+AE137))</f>
        <v>#N/A</v>
      </c>
      <c r="AG137" s="55" t="e">
        <f>IF(AA137="",IF(AA136="","",SUM($AG$13:AG136)),IF(AA137=$AE$5,AI136,IF($AI$8="Cuota fija",IF(AA137&lt;=MAX($AI$6:$AI$7),0,$AD$7+AD137-AH137),IF($AI$8="Capital Constante",IF(AA137&lt;=MAX($AI$6:$AI$7),0,$AD$3/(($AC$5/VLOOKUP($AD$6,AMORT!$A$2:$C$11,3,0))-MAX($AI$6:$AI$7))   ),AC137-AH137-AE137)       )))</f>
        <v>#N/A</v>
      </c>
      <c r="AH137" s="55" t="e">
        <f>IF(AA137="",IF(AA136="","",SUM($AH$13:AH136)),ROUND($AE$4*AI136,0))</f>
        <v>#N/A</v>
      </c>
      <c r="AI137" s="55" t="e">
        <f t="shared" si="12"/>
        <v>#N/A</v>
      </c>
      <c r="AJ137" s="15"/>
      <c r="AK137" s="55" t="e">
        <f>IF(AND(AA137&gt;0,AA137&lt;&gt;"",AD137&gt;0), ROUND( ((AD137/((1+($AD$4/VLOOKUP($AD$6,AMORT!$A$2:$B$11,2,0)))^AA137))),0),0)</f>
        <v>#N/A</v>
      </c>
    </row>
    <row r="138" spans="1:37" x14ac:dyDescent="0.2">
      <c r="A138" s="61" t="e">
        <f t="shared" si="9"/>
        <v>#N/A</v>
      </c>
      <c r="B138" s="62" t="e">
        <f>IF(A138="","",IF(OR($D$6="Diaria",$D$6="Semanal",$D$6="Decadal",$D$6="Quincenal"),B137+VLOOKUP($D$6,AMORT!$A$2:$D$11,4,0),IF(DAY($B$13)=DAY(EOMONTH($B$13,0)),EOMONTH(B137,VLOOKUP($D$6,AMORT!$A$2:$C$11,3,0)),EDATE($B$13,VLOOKUP($D$6,AMORT!$A$2:$C$11,3,0)*A138))))</f>
        <v>#N/A</v>
      </c>
      <c r="C138" s="55" t="e">
        <f>IF(A138="",IF(A137="","",SUM(C$13:C137)),G138+H138)</f>
        <v>#N/A</v>
      </c>
      <c r="D138" s="44"/>
      <c r="E138" s="55" t="e">
        <f>IF(A138="",IF(A137="","",SUM($E$13:E137)),ROUND(((I137*$D$8)/30)*VLOOKUP($D$6,AMORT!$A$2:$D$11,4,0),0))</f>
        <v>#N/A</v>
      </c>
      <c r="F138" s="55" t="e">
        <f>IF(A138="",IF(A137="","",SUM($F$13:F137)),IF(A138&lt;=MAX($I$6:$I$7),0,C138+E138))</f>
        <v>#N/A</v>
      </c>
      <c r="G138" s="55" t="e">
        <f>IF(A138="",IF(A137="","",SUM($G$13:G137)),IF(A138=$E$5,I137,IF($I$8="Cuota fija",IF(A138&lt;=MAX($I$6:$I$7),0,$D$7+D138-H138),IF($I$8="Capital Constante",IF(A138&lt;=MAX($I$6:$I$7),0,$D$3/(($C$5/VLOOKUP($D$6,AMORT!$A$2:$C$11,3,0))-MAX($I$6:$I$7))   ),C138-H138-E138)       )))</f>
        <v>#N/A</v>
      </c>
      <c r="H138" s="55" t="e">
        <f>IF(A138="",IF(A137="","",SUM($H$13:H137)),ROUND($E$4*I137,0))</f>
        <v>#N/A</v>
      </c>
      <c r="I138" s="55" t="e">
        <f t="shared" si="10"/>
        <v>#N/A</v>
      </c>
      <c r="J138" s="15"/>
      <c r="K138" s="55" t="e">
        <f>IF(AND(A138&gt;0,A138&lt;&gt;"",D138&gt;0), ROUND( ((D138/((1+($D$4/VLOOKUP($D$6,AMORT!$A$2:$B$11,2,0)))^A138))),0),0)</f>
        <v>#N/A</v>
      </c>
      <c r="N138" s="61" t="e">
        <f t="shared" si="13"/>
        <v>#N/A</v>
      </c>
      <c r="O138" s="62" t="e">
        <f>IF(N138="","",IF(OR($Q$6="Diaria",$Q$6="Semanal",$Q$6="Decadal",$Q$6="Quincenal"),O137+VLOOKUP($Q$6,AMORT!$A$2:$D$11,4,0),IF(DAY($O$13)=DAY(EOMONTH($O$13,0)),EOMONTH(O137,VLOOKUP($Q$6,AMORT!$A$2:$C$11,3,0)),EDATE($O$13,VLOOKUP($Q$6,AMORT!$A$2:$C$11,3,0)*N138))))</f>
        <v>#N/A</v>
      </c>
      <c r="P138" s="55" t="e">
        <f>IF(N138="",IF(N137="","",SUM(P$13:P137)),T138+U138)</f>
        <v>#N/A</v>
      </c>
      <c r="Q138" s="44"/>
      <c r="R138" s="55" t="e">
        <f>IF(N138="",IF(N137="","",SUM($R$13:R137)),ROUND(((V137*$Q$8)/30)*VLOOKUP($Q$6,AMORT!$A$2:$D$11,4,0),0))</f>
        <v>#N/A</v>
      </c>
      <c r="S138" s="55" t="e">
        <f>IF(N138="",IF(N137="","",SUM($S$13:S137)),IF(N138&lt;=MAX($V$6:$V$7),0,P138+R138))</f>
        <v>#N/A</v>
      </c>
      <c r="T138" s="55" t="e">
        <f>IF(N138="",IF(N137="","",SUM($T$13:T137)),IF(N138=$R$5,V137,IF($V$8="Cuota fija",IF(N138&lt;=MAX($V$6:$V$7),0,$Q$7+Q138-U138),IF($V$8="Capital Constante",IF(N138&lt;=MAX($V$6:$V$7),0,$Q$3/(($P$5/VLOOKUP($Q$6,AMORT!$A$2:$C$11,3,0))-MAX($V$6:$V$7))   ),P138-U138-R138)       )))</f>
        <v>#N/A</v>
      </c>
      <c r="U138" s="55" t="e">
        <f>IF(N138="",IF(N137="","",SUM($U$13:U137)),ROUND($R$4*V137,0))</f>
        <v>#N/A</v>
      </c>
      <c r="V138" s="55" t="e">
        <f t="shared" si="11"/>
        <v>#N/A</v>
      </c>
      <c r="W138" s="15"/>
      <c r="X138" s="55" t="e">
        <f>IF(AND(N138&gt;0,N138&lt;&gt;"",Q138&gt;0), ROUND( ((Q138/((1+($Q$4/VLOOKUP($Q$6,AMORT!$A$2:$B$11,2,0)))^N138))),0),0)</f>
        <v>#N/A</v>
      </c>
      <c r="AA138" s="61" t="e">
        <f t="shared" si="14"/>
        <v>#N/A</v>
      </c>
      <c r="AB138" s="62" t="e">
        <f>IF(AA138="","",IF(OR($AD$6="Diaria",$AD$6="Semanal",$AD$6="Decadal",$AD$6="Quincenal"),AB137+VLOOKUP($AD$6,AMORT!$A$2:$D$11,4,0),IF(DAY($B$13)=DAY(EOMONTH($B$13,0)),EOMONTH(AB137,VLOOKUP($AD$6,AMORT!$A$2:$C$11,3,0)),EDATE($B$13,VLOOKUP($AD$6,AMORT!$A$2:$C$11,3,0)*AA138))))</f>
        <v>#N/A</v>
      </c>
      <c r="AC138" s="55" t="e">
        <f>IF(AA138="",IF(AA137="","",SUM(AC$13:AC137)),AG138+AH138)</f>
        <v>#N/A</v>
      </c>
      <c r="AD138" s="44"/>
      <c r="AE138" s="55" t="e">
        <f>IF(AA138="",IF(AA137="","",SUM($AE$13:AE137)),ROUND(((AI137*$AD$8)/30)*VLOOKUP($AD$6,AMORT!$A$2:$D$11,4,0),0))</f>
        <v>#N/A</v>
      </c>
      <c r="AF138" s="55" t="e">
        <f>IF(AA138="",IF(AA137="","",SUM($AF$13:AF137)),IF(AA138&lt;=MAX($AI$6:$AI$7),0,AC138+AE138))</f>
        <v>#N/A</v>
      </c>
      <c r="AG138" s="55" t="e">
        <f>IF(AA138="",IF(AA137="","",SUM($AG$13:AG137)),IF(AA138=$AE$5,AI137,IF($AI$8="Cuota fija",IF(AA138&lt;=MAX($AI$6:$AI$7),0,$AD$7+AD138-AH138),IF($AI$8="Capital Constante",IF(AA138&lt;=MAX($AI$6:$AI$7),0,$AD$3/(($AC$5/VLOOKUP($AD$6,AMORT!$A$2:$C$11,3,0))-MAX($AI$6:$AI$7))   ),AC138-AH138-AE138)       )))</f>
        <v>#N/A</v>
      </c>
      <c r="AH138" s="55" t="e">
        <f>IF(AA138="",IF(AA137="","",SUM($AH$13:AH137)),ROUND($AE$4*AI137,0))</f>
        <v>#N/A</v>
      </c>
      <c r="AI138" s="55" t="e">
        <f t="shared" si="12"/>
        <v>#N/A</v>
      </c>
      <c r="AJ138" s="15"/>
      <c r="AK138" s="55" t="e">
        <f>IF(AND(AA138&gt;0,AA138&lt;&gt;"",AD138&gt;0), ROUND( ((AD138/((1+($AD$4/VLOOKUP($AD$6,AMORT!$A$2:$B$11,2,0)))^AA138))),0),0)</f>
        <v>#N/A</v>
      </c>
    </row>
    <row r="139" spans="1:37" x14ac:dyDescent="0.2">
      <c r="A139" s="61" t="e">
        <f t="shared" si="9"/>
        <v>#N/A</v>
      </c>
      <c r="B139" s="62" t="e">
        <f>IF(A139="","",IF(OR($D$6="Diaria",$D$6="Semanal",$D$6="Decadal",$D$6="Quincenal"),B138+VLOOKUP($D$6,AMORT!$A$2:$D$11,4,0),IF(DAY($B$13)=DAY(EOMONTH($B$13,0)),EOMONTH(B138,VLOOKUP($D$6,AMORT!$A$2:$C$11,3,0)),EDATE($B$13,VLOOKUP($D$6,AMORT!$A$2:$C$11,3,0)*A139))))</f>
        <v>#N/A</v>
      </c>
      <c r="C139" s="55" t="e">
        <f>IF(A139="",IF(A138="","",SUM(C$13:C138)),G139+H139)</f>
        <v>#N/A</v>
      </c>
      <c r="D139" s="44"/>
      <c r="E139" s="55" t="e">
        <f>IF(A139="",IF(A138="","",SUM($E$13:E138)),ROUND(((I138*$D$8)/30)*VLOOKUP($D$6,AMORT!$A$2:$D$11,4,0),0))</f>
        <v>#N/A</v>
      </c>
      <c r="F139" s="55" t="e">
        <f>IF(A139="",IF(A138="","",SUM($F$13:F138)),IF(A139&lt;=MAX($I$6:$I$7),0,C139+E139))</f>
        <v>#N/A</v>
      </c>
      <c r="G139" s="55" t="e">
        <f>IF(A139="",IF(A138="","",SUM($G$13:G138)),IF(A139=$E$5,I138,IF($I$8="Cuota fija",IF(A139&lt;=MAX($I$6:$I$7),0,$D$7+D139-H139),IF($I$8="Capital Constante",IF(A139&lt;=MAX($I$6:$I$7),0,$D$3/(($C$5/VLOOKUP($D$6,AMORT!$A$2:$C$11,3,0))-MAX($I$6:$I$7))   ),C139-H139-E139)       )))</f>
        <v>#N/A</v>
      </c>
      <c r="H139" s="55" t="e">
        <f>IF(A139="",IF(A138="","",SUM($H$13:H138)),ROUND($E$4*I138,0))</f>
        <v>#N/A</v>
      </c>
      <c r="I139" s="55" t="e">
        <f t="shared" si="10"/>
        <v>#N/A</v>
      </c>
      <c r="J139" s="15"/>
      <c r="K139" s="55" t="e">
        <f>IF(AND(A139&gt;0,A139&lt;&gt;"",D139&gt;0), ROUND( ((D139/((1+($D$4/VLOOKUP($D$6,AMORT!$A$2:$B$11,2,0)))^A139))),0),0)</f>
        <v>#N/A</v>
      </c>
      <c r="N139" s="61" t="e">
        <f t="shared" si="13"/>
        <v>#N/A</v>
      </c>
      <c r="O139" s="62" t="e">
        <f>IF(N139="","",IF(OR($Q$6="Diaria",$Q$6="Semanal",$Q$6="Decadal",$Q$6="Quincenal"),O138+VLOOKUP($Q$6,AMORT!$A$2:$D$11,4,0),IF(DAY($O$13)=DAY(EOMONTH($O$13,0)),EOMONTH(O138,VLOOKUP($Q$6,AMORT!$A$2:$C$11,3,0)),EDATE($O$13,VLOOKUP($Q$6,AMORT!$A$2:$C$11,3,0)*N139))))</f>
        <v>#N/A</v>
      </c>
      <c r="P139" s="55" t="e">
        <f>IF(N139="",IF(N138="","",SUM(P$13:P138)),T139+U139)</f>
        <v>#N/A</v>
      </c>
      <c r="Q139" s="44"/>
      <c r="R139" s="55" t="e">
        <f>IF(N139="",IF(N138="","",SUM($R$13:R138)),ROUND(((V138*$Q$8)/30)*VLOOKUP($Q$6,AMORT!$A$2:$D$11,4,0),0))</f>
        <v>#N/A</v>
      </c>
      <c r="S139" s="55" t="e">
        <f>IF(N139="",IF(N138="","",SUM($S$13:S138)),IF(N139&lt;=MAX($V$6:$V$7),0,P139+R139))</f>
        <v>#N/A</v>
      </c>
      <c r="T139" s="55" t="e">
        <f>IF(N139="",IF(N138="","",SUM($T$13:T138)),IF(N139=$R$5,V138,IF($V$8="Cuota fija",IF(N139&lt;=MAX($V$6:$V$7),0,$Q$7+Q139-U139),IF($V$8="Capital Constante",IF(N139&lt;=MAX($V$6:$V$7),0,$Q$3/(($P$5/VLOOKUP($Q$6,AMORT!$A$2:$C$11,3,0))-MAX($V$6:$V$7))   ),P139-U139-R139)       )))</f>
        <v>#N/A</v>
      </c>
      <c r="U139" s="55" t="e">
        <f>IF(N139="",IF(N138="","",SUM($U$13:U138)),ROUND($R$4*V138,0))</f>
        <v>#N/A</v>
      </c>
      <c r="V139" s="55" t="e">
        <f t="shared" si="11"/>
        <v>#N/A</v>
      </c>
      <c r="W139" s="15"/>
      <c r="X139" s="55" t="e">
        <f>IF(AND(N139&gt;0,N139&lt;&gt;"",Q139&gt;0), ROUND( ((Q139/((1+($Q$4/VLOOKUP($Q$6,AMORT!$A$2:$B$11,2,0)))^N139))),0),0)</f>
        <v>#N/A</v>
      </c>
      <c r="AA139" s="61" t="e">
        <f t="shared" si="14"/>
        <v>#N/A</v>
      </c>
      <c r="AB139" s="62" t="e">
        <f>IF(AA139="","",IF(OR($AD$6="Diaria",$AD$6="Semanal",$AD$6="Decadal",$AD$6="Quincenal"),AB138+VLOOKUP($AD$6,AMORT!$A$2:$D$11,4,0),IF(DAY($B$13)=DAY(EOMONTH($B$13,0)),EOMONTH(AB138,VLOOKUP($AD$6,AMORT!$A$2:$C$11,3,0)),EDATE($B$13,VLOOKUP($AD$6,AMORT!$A$2:$C$11,3,0)*AA139))))</f>
        <v>#N/A</v>
      </c>
      <c r="AC139" s="55" t="e">
        <f>IF(AA139="",IF(AA138="","",SUM(AC$13:AC138)),AG139+AH139)</f>
        <v>#N/A</v>
      </c>
      <c r="AD139" s="44"/>
      <c r="AE139" s="55" t="e">
        <f>IF(AA139="",IF(AA138="","",SUM($AE$13:AE138)),ROUND(((AI138*$AD$8)/30)*VLOOKUP($AD$6,AMORT!$A$2:$D$11,4,0),0))</f>
        <v>#N/A</v>
      </c>
      <c r="AF139" s="55" t="e">
        <f>IF(AA139="",IF(AA138="","",SUM($AF$13:AF138)),IF(AA139&lt;=MAX($AI$6:$AI$7),0,AC139+AE139))</f>
        <v>#N/A</v>
      </c>
      <c r="AG139" s="55" t="e">
        <f>IF(AA139="",IF(AA138="","",SUM($AG$13:AG138)),IF(AA139=$AE$5,AI138,IF($AI$8="Cuota fija",IF(AA139&lt;=MAX($AI$6:$AI$7),0,$AD$7+AD139-AH139),IF($AI$8="Capital Constante",IF(AA139&lt;=MAX($AI$6:$AI$7),0,$AD$3/(($AC$5/VLOOKUP($AD$6,AMORT!$A$2:$C$11,3,0))-MAX($AI$6:$AI$7))   ),AC139-AH139-AE139)       )))</f>
        <v>#N/A</v>
      </c>
      <c r="AH139" s="55" t="e">
        <f>IF(AA139="",IF(AA138="","",SUM($AH$13:AH138)),ROUND($AE$4*AI138,0))</f>
        <v>#N/A</v>
      </c>
      <c r="AI139" s="55" t="e">
        <f t="shared" si="12"/>
        <v>#N/A</v>
      </c>
      <c r="AJ139" s="15"/>
      <c r="AK139" s="55" t="e">
        <f>IF(AND(AA139&gt;0,AA139&lt;&gt;"",AD139&gt;0), ROUND( ((AD139/((1+($AD$4/VLOOKUP($AD$6,AMORT!$A$2:$B$11,2,0)))^AA139))),0),0)</f>
        <v>#N/A</v>
      </c>
    </row>
    <row r="140" spans="1:37" x14ac:dyDescent="0.2">
      <c r="A140" s="61" t="e">
        <f t="shared" si="9"/>
        <v>#N/A</v>
      </c>
      <c r="B140" s="62" t="e">
        <f>IF(A140="","",IF(OR($D$6="Diaria",$D$6="Semanal",$D$6="Decadal",$D$6="Quincenal"),B139+VLOOKUP($D$6,AMORT!$A$2:$D$11,4,0),IF(DAY($B$13)=DAY(EOMONTH($B$13,0)),EOMONTH(B139,VLOOKUP($D$6,AMORT!$A$2:$C$11,3,0)),EDATE($B$13,VLOOKUP($D$6,AMORT!$A$2:$C$11,3,0)*A140))))</f>
        <v>#N/A</v>
      </c>
      <c r="C140" s="55" t="e">
        <f>IF(A140="",IF(A139="","",SUM(C$13:C139)),G140+H140)</f>
        <v>#N/A</v>
      </c>
      <c r="D140" s="44"/>
      <c r="E140" s="55" t="e">
        <f>IF(A140="",IF(A139="","",SUM($E$13:E139)),ROUND(((I139*$D$8)/30)*VLOOKUP($D$6,AMORT!$A$2:$D$11,4,0),0))</f>
        <v>#N/A</v>
      </c>
      <c r="F140" s="55" t="e">
        <f>IF(A140="",IF(A139="","",SUM($F$13:F139)),IF(A140&lt;=MAX($I$6:$I$7),0,C140+E140))</f>
        <v>#N/A</v>
      </c>
      <c r="G140" s="55" t="e">
        <f>IF(A140="",IF(A139="","",SUM($G$13:G139)),IF(A140=$E$5,I139,IF($I$8="Cuota fija",IF(A140&lt;=MAX($I$6:$I$7),0,$D$7+D140-H140),IF($I$8="Capital Constante",IF(A140&lt;=MAX($I$6:$I$7),0,$D$3/(($C$5/VLOOKUP($D$6,AMORT!$A$2:$C$11,3,0))-MAX($I$6:$I$7))   ),C140-H140-E140)       )))</f>
        <v>#N/A</v>
      </c>
      <c r="H140" s="55" t="e">
        <f>IF(A140="",IF(A139="","",SUM($H$13:H139)),ROUND($E$4*I139,0))</f>
        <v>#N/A</v>
      </c>
      <c r="I140" s="55" t="e">
        <f t="shared" si="10"/>
        <v>#N/A</v>
      </c>
      <c r="J140" s="15"/>
      <c r="K140" s="55" t="e">
        <f>IF(AND(A140&gt;0,A140&lt;&gt;"",D140&gt;0), ROUND( ((D140/((1+($D$4/VLOOKUP($D$6,AMORT!$A$2:$B$11,2,0)))^A140))),0),0)</f>
        <v>#N/A</v>
      </c>
      <c r="N140" s="61" t="e">
        <f t="shared" si="13"/>
        <v>#N/A</v>
      </c>
      <c r="O140" s="62" t="e">
        <f>IF(N140="","",IF(OR($Q$6="Diaria",$Q$6="Semanal",$Q$6="Decadal",$Q$6="Quincenal"),O139+VLOOKUP($Q$6,AMORT!$A$2:$D$11,4,0),IF(DAY($O$13)=DAY(EOMONTH($O$13,0)),EOMONTH(O139,VLOOKUP($Q$6,AMORT!$A$2:$C$11,3,0)),EDATE($O$13,VLOOKUP($Q$6,AMORT!$A$2:$C$11,3,0)*N140))))</f>
        <v>#N/A</v>
      </c>
      <c r="P140" s="55" t="e">
        <f>IF(N140="",IF(N139="","",SUM(P$13:P139)),T140+U140)</f>
        <v>#N/A</v>
      </c>
      <c r="Q140" s="44"/>
      <c r="R140" s="55" t="e">
        <f>IF(N140="",IF(N139="","",SUM($R$13:R139)),ROUND(((V139*$Q$8)/30)*VLOOKUP($Q$6,AMORT!$A$2:$D$11,4,0),0))</f>
        <v>#N/A</v>
      </c>
      <c r="S140" s="55" t="e">
        <f>IF(N140="",IF(N139="","",SUM($S$13:S139)),IF(N140&lt;=MAX($V$6:$V$7),0,P140+R140))</f>
        <v>#N/A</v>
      </c>
      <c r="T140" s="55" t="e">
        <f>IF(N140="",IF(N139="","",SUM($T$13:T139)),IF(N140=$R$5,V139,IF($V$8="Cuota fija",IF(N140&lt;=MAX($V$6:$V$7),0,$Q$7+Q140-U140),IF($V$8="Capital Constante",IF(N140&lt;=MAX($V$6:$V$7),0,$Q$3/(($P$5/VLOOKUP($Q$6,AMORT!$A$2:$C$11,3,0))-MAX($V$6:$V$7))   ),P140-U140-R140)       )))</f>
        <v>#N/A</v>
      </c>
      <c r="U140" s="55" t="e">
        <f>IF(N140="",IF(N139="","",SUM($U$13:U139)),ROUND($R$4*V139,0))</f>
        <v>#N/A</v>
      </c>
      <c r="V140" s="55" t="e">
        <f t="shared" si="11"/>
        <v>#N/A</v>
      </c>
      <c r="W140" s="15"/>
      <c r="X140" s="55" t="e">
        <f>IF(AND(N140&gt;0,N140&lt;&gt;"",Q140&gt;0), ROUND( ((Q140/((1+($Q$4/VLOOKUP($Q$6,AMORT!$A$2:$B$11,2,0)))^N140))),0),0)</f>
        <v>#N/A</v>
      </c>
      <c r="AA140" s="61" t="e">
        <f t="shared" si="14"/>
        <v>#N/A</v>
      </c>
      <c r="AB140" s="62" t="e">
        <f>IF(AA140="","",IF(OR($AD$6="Diaria",$AD$6="Semanal",$AD$6="Decadal",$AD$6="Quincenal"),AB139+VLOOKUP($AD$6,AMORT!$A$2:$D$11,4,0),IF(DAY($B$13)=DAY(EOMONTH($B$13,0)),EOMONTH(AB139,VLOOKUP($AD$6,AMORT!$A$2:$C$11,3,0)),EDATE($B$13,VLOOKUP($AD$6,AMORT!$A$2:$C$11,3,0)*AA140))))</f>
        <v>#N/A</v>
      </c>
      <c r="AC140" s="55" t="e">
        <f>IF(AA140="",IF(AA139="","",SUM(AC$13:AC139)),AG140+AH140)</f>
        <v>#N/A</v>
      </c>
      <c r="AD140" s="44"/>
      <c r="AE140" s="55" t="e">
        <f>IF(AA140="",IF(AA139="","",SUM($AE$13:AE139)),ROUND(((AI139*$AD$8)/30)*VLOOKUP($AD$6,AMORT!$A$2:$D$11,4,0),0))</f>
        <v>#N/A</v>
      </c>
      <c r="AF140" s="55" t="e">
        <f>IF(AA140="",IF(AA139="","",SUM($AF$13:AF139)),IF(AA140&lt;=MAX($AI$6:$AI$7),0,AC140+AE140))</f>
        <v>#N/A</v>
      </c>
      <c r="AG140" s="55" t="e">
        <f>IF(AA140="",IF(AA139="","",SUM($AG$13:AG139)),IF(AA140=$AE$5,AI139,IF($AI$8="Cuota fija",IF(AA140&lt;=MAX($AI$6:$AI$7),0,$AD$7+AD140-AH140),IF($AI$8="Capital Constante",IF(AA140&lt;=MAX($AI$6:$AI$7),0,$AD$3/(($AC$5/VLOOKUP($AD$6,AMORT!$A$2:$C$11,3,0))-MAX($AI$6:$AI$7))   ),AC140-AH140-AE140)       )))</f>
        <v>#N/A</v>
      </c>
      <c r="AH140" s="55" t="e">
        <f>IF(AA140="",IF(AA139="","",SUM($AH$13:AH139)),ROUND($AE$4*AI139,0))</f>
        <v>#N/A</v>
      </c>
      <c r="AI140" s="55" t="e">
        <f t="shared" si="12"/>
        <v>#N/A</v>
      </c>
      <c r="AJ140" s="15"/>
      <c r="AK140" s="55" t="e">
        <f>IF(AND(AA140&gt;0,AA140&lt;&gt;"",AD140&gt;0), ROUND( ((AD140/((1+($AD$4/VLOOKUP($AD$6,AMORT!$A$2:$B$11,2,0)))^AA140))),0),0)</f>
        <v>#N/A</v>
      </c>
    </row>
    <row r="141" spans="1:37" x14ac:dyDescent="0.2">
      <c r="A141" s="61" t="e">
        <f t="shared" si="9"/>
        <v>#N/A</v>
      </c>
      <c r="B141" s="62" t="e">
        <f>IF(A141="","",IF(OR($D$6="Diaria",$D$6="Semanal",$D$6="Decadal",$D$6="Quincenal"),B140+VLOOKUP($D$6,AMORT!$A$2:$D$11,4,0),IF(DAY($B$13)=DAY(EOMONTH($B$13,0)),EOMONTH(B140,VLOOKUP($D$6,AMORT!$A$2:$C$11,3,0)),EDATE($B$13,VLOOKUP($D$6,AMORT!$A$2:$C$11,3,0)*A141))))</f>
        <v>#N/A</v>
      </c>
      <c r="C141" s="55" t="e">
        <f>IF(A141="",IF(A140="","",SUM(C$13:C140)),G141+H141)</f>
        <v>#N/A</v>
      </c>
      <c r="D141" s="44"/>
      <c r="E141" s="55" t="e">
        <f>IF(A141="",IF(A140="","",SUM($E$13:E140)),ROUND(((I140*$D$8)/30)*VLOOKUP($D$6,AMORT!$A$2:$D$11,4,0),0))</f>
        <v>#N/A</v>
      </c>
      <c r="F141" s="55" t="e">
        <f>IF(A141="",IF(A140="","",SUM($F$13:F140)),IF(A141&lt;=MAX($I$6:$I$7),0,C141+E141))</f>
        <v>#N/A</v>
      </c>
      <c r="G141" s="55" t="e">
        <f>IF(A141="",IF(A140="","",SUM($G$13:G140)),IF(A141=$E$5,I140,IF($I$8="Cuota fija",IF(A141&lt;=MAX($I$6:$I$7),0,$D$7+D141-H141),IF($I$8="Capital Constante",IF(A141&lt;=MAX($I$6:$I$7),0,$D$3/(($C$5/VLOOKUP($D$6,AMORT!$A$2:$C$11,3,0))-MAX($I$6:$I$7))   ),C141-H141-E141)       )))</f>
        <v>#N/A</v>
      </c>
      <c r="H141" s="55" t="e">
        <f>IF(A141="",IF(A140="","",SUM($H$13:H140)),ROUND($E$4*I140,0))</f>
        <v>#N/A</v>
      </c>
      <c r="I141" s="55" t="e">
        <f t="shared" si="10"/>
        <v>#N/A</v>
      </c>
      <c r="J141" s="15"/>
      <c r="K141" s="55" t="e">
        <f>IF(AND(A141&gt;0,A141&lt;&gt;"",D141&gt;0), ROUND( ((D141/((1+($D$4/VLOOKUP($D$6,AMORT!$A$2:$B$11,2,0)))^A141))),0),0)</f>
        <v>#N/A</v>
      </c>
      <c r="N141" s="61" t="e">
        <f t="shared" si="13"/>
        <v>#N/A</v>
      </c>
      <c r="O141" s="62" t="e">
        <f>IF(N141="","",IF(OR($Q$6="Diaria",$Q$6="Semanal",$Q$6="Decadal",$Q$6="Quincenal"),O140+VLOOKUP($Q$6,AMORT!$A$2:$D$11,4,0),IF(DAY($O$13)=DAY(EOMONTH($O$13,0)),EOMONTH(O140,VLOOKUP($Q$6,AMORT!$A$2:$C$11,3,0)),EDATE($O$13,VLOOKUP($Q$6,AMORT!$A$2:$C$11,3,0)*N141))))</f>
        <v>#N/A</v>
      </c>
      <c r="P141" s="55" t="e">
        <f>IF(N141="",IF(N140="","",SUM(P$13:P140)),T141+U141)</f>
        <v>#N/A</v>
      </c>
      <c r="Q141" s="44"/>
      <c r="R141" s="55" t="e">
        <f>IF(N141="",IF(N140="","",SUM($R$13:R140)),ROUND(((V140*$Q$8)/30)*VLOOKUP($Q$6,AMORT!$A$2:$D$11,4,0),0))</f>
        <v>#N/A</v>
      </c>
      <c r="S141" s="55" t="e">
        <f>IF(N141="",IF(N140="","",SUM($S$13:S140)),IF(N141&lt;=MAX($V$6:$V$7),0,P141+R141))</f>
        <v>#N/A</v>
      </c>
      <c r="T141" s="55" t="e">
        <f>IF(N141="",IF(N140="","",SUM($T$13:T140)),IF(N141=$R$5,V140,IF($V$8="Cuota fija",IF(N141&lt;=MAX($V$6:$V$7),0,$Q$7+Q141-U141),IF($V$8="Capital Constante",IF(N141&lt;=MAX($V$6:$V$7),0,$Q$3/(($P$5/VLOOKUP($Q$6,AMORT!$A$2:$C$11,3,0))-MAX($V$6:$V$7))   ),P141-U141-R141)       )))</f>
        <v>#N/A</v>
      </c>
      <c r="U141" s="55" t="e">
        <f>IF(N141="",IF(N140="","",SUM($U$13:U140)),ROUND($R$4*V140,0))</f>
        <v>#N/A</v>
      </c>
      <c r="V141" s="55" t="e">
        <f t="shared" si="11"/>
        <v>#N/A</v>
      </c>
      <c r="W141" s="15"/>
      <c r="X141" s="55" t="e">
        <f>IF(AND(N141&gt;0,N141&lt;&gt;"",Q141&gt;0), ROUND( ((Q141/((1+($Q$4/VLOOKUP($Q$6,AMORT!$A$2:$B$11,2,0)))^N141))),0),0)</f>
        <v>#N/A</v>
      </c>
      <c r="AA141" s="61" t="e">
        <f t="shared" si="14"/>
        <v>#N/A</v>
      </c>
      <c r="AB141" s="62" t="e">
        <f>IF(AA141="","",IF(OR($AD$6="Diaria",$AD$6="Semanal",$AD$6="Decadal",$AD$6="Quincenal"),AB140+VLOOKUP($AD$6,AMORT!$A$2:$D$11,4,0),IF(DAY($B$13)=DAY(EOMONTH($B$13,0)),EOMONTH(AB140,VLOOKUP($AD$6,AMORT!$A$2:$C$11,3,0)),EDATE($B$13,VLOOKUP($AD$6,AMORT!$A$2:$C$11,3,0)*AA141))))</f>
        <v>#N/A</v>
      </c>
      <c r="AC141" s="55" t="e">
        <f>IF(AA141="",IF(AA140="","",SUM(AC$13:AC140)),AG141+AH141)</f>
        <v>#N/A</v>
      </c>
      <c r="AD141" s="44"/>
      <c r="AE141" s="55" t="e">
        <f>IF(AA141="",IF(AA140="","",SUM($AE$13:AE140)),ROUND(((AI140*$AD$8)/30)*VLOOKUP($AD$6,AMORT!$A$2:$D$11,4,0),0))</f>
        <v>#N/A</v>
      </c>
      <c r="AF141" s="55" t="e">
        <f>IF(AA141="",IF(AA140="","",SUM($AF$13:AF140)),IF(AA141&lt;=MAX($AI$6:$AI$7),0,AC141+AE141))</f>
        <v>#N/A</v>
      </c>
      <c r="AG141" s="55" t="e">
        <f>IF(AA141="",IF(AA140="","",SUM($AG$13:AG140)),IF(AA141=$AE$5,AI140,IF($AI$8="Cuota fija",IF(AA141&lt;=MAX($AI$6:$AI$7),0,$AD$7+AD141-AH141),IF($AI$8="Capital Constante",IF(AA141&lt;=MAX($AI$6:$AI$7),0,$AD$3/(($AC$5/VLOOKUP($AD$6,AMORT!$A$2:$C$11,3,0))-MAX($AI$6:$AI$7))   ),AC141-AH141-AE141)       )))</f>
        <v>#N/A</v>
      </c>
      <c r="AH141" s="55" t="e">
        <f>IF(AA141="",IF(AA140="","",SUM($AH$13:AH140)),ROUND($AE$4*AI140,0))</f>
        <v>#N/A</v>
      </c>
      <c r="AI141" s="55" t="e">
        <f t="shared" si="12"/>
        <v>#N/A</v>
      </c>
      <c r="AJ141" s="15"/>
      <c r="AK141" s="55" t="e">
        <f>IF(AND(AA141&gt;0,AA141&lt;&gt;"",AD141&gt;0), ROUND( ((AD141/((1+($AD$4/VLOOKUP($AD$6,AMORT!$A$2:$B$11,2,0)))^AA141))),0),0)</f>
        <v>#N/A</v>
      </c>
    </row>
    <row r="142" spans="1:37" x14ac:dyDescent="0.2">
      <c r="A142" s="61" t="e">
        <f t="shared" ref="A142:A205" si="15">+IF(OR(A141="",ISERROR(A141)),"",IF(A141+1&gt;$E$5,"",A141+1))</f>
        <v>#N/A</v>
      </c>
      <c r="B142" s="62" t="e">
        <f>IF(A142="","",IF(OR($D$6="Diaria",$D$6="Semanal",$D$6="Decadal",$D$6="Quincenal"),B141+VLOOKUP($D$6,AMORT!$A$2:$D$11,4,0),IF(DAY($B$13)=DAY(EOMONTH($B$13,0)),EOMONTH(B141,VLOOKUP($D$6,AMORT!$A$2:$C$11,3,0)),EDATE($B$13,VLOOKUP($D$6,AMORT!$A$2:$C$11,3,0)*A142))))</f>
        <v>#N/A</v>
      </c>
      <c r="C142" s="55" t="e">
        <f>IF(A142="",IF(A141="","",SUM(C$13:C141)),G142+H142)</f>
        <v>#N/A</v>
      </c>
      <c r="D142" s="44"/>
      <c r="E142" s="55" t="e">
        <f>IF(A142="",IF(A141="","",SUM($E$13:E141)),ROUND(((I141*$D$8)/30)*VLOOKUP($D$6,AMORT!$A$2:$D$11,4,0),0))</f>
        <v>#N/A</v>
      </c>
      <c r="F142" s="55" t="e">
        <f>IF(A142="",IF(A141="","",SUM($F$13:F141)),IF(A142&lt;=MAX($I$6:$I$7),0,C142+E142))</f>
        <v>#N/A</v>
      </c>
      <c r="G142" s="55" t="e">
        <f>IF(A142="",IF(A141="","",SUM($G$13:G141)),IF(A142=$E$5,I141,IF($I$8="Cuota fija",IF(A142&lt;=MAX($I$6:$I$7),0,$D$7+D142-H142),IF($I$8="Capital Constante",IF(A142&lt;=MAX($I$6:$I$7),0,$D$3/(($C$5/VLOOKUP($D$6,AMORT!$A$2:$C$11,3,0))-MAX($I$6:$I$7))   ),C142-H142-E142)       )))</f>
        <v>#N/A</v>
      </c>
      <c r="H142" s="55" t="e">
        <f>IF(A142="",IF(A141="","",SUM($H$13:H141)),ROUND($E$4*I141,0))</f>
        <v>#N/A</v>
      </c>
      <c r="I142" s="55" t="e">
        <f t="shared" ref="I142:I205" si="16">IF(A142="","",+I141-G142)</f>
        <v>#N/A</v>
      </c>
      <c r="J142" s="15"/>
      <c r="K142" s="55" t="e">
        <f>IF(AND(A142&gt;0,A142&lt;&gt;"",D142&gt;0), ROUND( ((D142/((1+($D$4/VLOOKUP($D$6,AMORT!$A$2:$B$11,2,0)))^A142))),0),0)</f>
        <v>#N/A</v>
      </c>
      <c r="N142" s="61" t="e">
        <f t="shared" si="13"/>
        <v>#N/A</v>
      </c>
      <c r="O142" s="62" t="e">
        <f>IF(N142="","",IF(OR($Q$6="Diaria",$Q$6="Semanal",$Q$6="Decadal",$Q$6="Quincenal"),O141+VLOOKUP($Q$6,AMORT!$A$2:$D$11,4,0),IF(DAY($O$13)=DAY(EOMONTH($O$13,0)),EOMONTH(O141,VLOOKUP($Q$6,AMORT!$A$2:$C$11,3,0)),EDATE($O$13,VLOOKUP($Q$6,AMORT!$A$2:$C$11,3,0)*N142))))</f>
        <v>#N/A</v>
      </c>
      <c r="P142" s="55" t="e">
        <f>IF(N142="",IF(N141="","",SUM(P$13:P141)),T142+U142)</f>
        <v>#N/A</v>
      </c>
      <c r="Q142" s="44"/>
      <c r="R142" s="55" t="e">
        <f>IF(N142="",IF(N141="","",SUM($R$13:R141)),ROUND(((V141*$Q$8)/30)*VLOOKUP($Q$6,AMORT!$A$2:$D$11,4,0),0))</f>
        <v>#N/A</v>
      </c>
      <c r="S142" s="55" t="e">
        <f>IF(N142="",IF(N141="","",SUM($S$13:S141)),IF(N142&lt;=MAX($V$6:$V$7),0,P142+R142))</f>
        <v>#N/A</v>
      </c>
      <c r="T142" s="55" t="e">
        <f>IF(N142="",IF(N141="","",SUM($T$13:T141)),IF(N142=$R$5,V141,IF($V$8="Cuota fija",IF(N142&lt;=MAX($V$6:$V$7),0,$Q$7+Q142-U142),IF($V$8="Capital Constante",IF(N142&lt;=MAX($V$6:$V$7),0,$Q$3/(($P$5/VLOOKUP($Q$6,AMORT!$A$2:$C$11,3,0))-MAX($V$6:$V$7))   ),P142-U142-R142)       )))</f>
        <v>#N/A</v>
      </c>
      <c r="U142" s="55" t="e">
        <f>IF(N142="",IF(N141="","",SUM($U$13:U141)),ROUND($R$4*V141,0))</f>
        <v>#N/A</v>
      </c>
      <c r="V142" s="55" t="e">
        <f t="shared" ref="V142:V205" si="17">IF(N142="","",+V141-T142)</f>
        <v>#N/A</v>
      </c>
      <c r="W142" s="15"/>
      <c r="X142" s="55" t="e">
        <f>IF(AND(N142&gt;0,N142&lt;&gt;"",Q142&gt;0), ROUND( ((Q142/((1+($Q$4/VLOOKUP($Q$6,AMORT!$A$2:$B$11,2,0)))^N142))),0),0)</f>
        <v>#N/A</v>
      </c>
      <c r="AA142" s="61" t="e">
        <f t="shared" si="14"/>
        <v>#N/A</v>
      </c>
      <c r="AB142" s="62" t="e">
        <f>IF(AA142="","",IF(OR($AD$6="Diaria",$AD$6="Semanal",$AD$6="Decadal",$AD$6="Quincenal"),AB141+VLOOKUP($AD$6,AMORT!$A$2:$D$11,4,0),IF(DAY($B$13)=DAY(EOMONTH($B$13,0)),EOMONTH(AB141,VLOOKUP($AD$6,AMORT!$A$2:$C$11,3,0)),EDATE($B$13,VLOOKUP($AD$6,AMORT!$A$2:$C$11,3,0)*AA142))))</f>
        <v>#N/A</v>
      </c>
      <c r="AC142" s="55" t="e">
        <f>IF(AA142="",IF(AA141="","",SUM(AC$13:AC141)),AG142+AH142)</f>
        <v>#N/A</v>
      </c>
      <c r="AD142" s="44"/>
      <c r="AE142" s="55" t="e">
        <f>IF(AA142="",IF(AA141="","",SUM($AE$13:AE141)),ROUND(((AI141*$AD$8)/30)*VLOOKUP($AD$6,AMORT!$A$2:$D$11,4,0),0))</f>
        <v>#N/A</v>
      </c>
      <c r="AF142" s="55" t="e">
        <f>IF(AA142="",IF(AA141="","",SUM($AF$13:AF141)),IF(AA142&lt;=MAX($AI$6:$AI$7),0,AC142+AE142))</f>
        <v>#N/A</v>
      </c>
      <c r="AG142" s="55" t="e">
        <f>IF(AA142="",IF(AA141="","",SUM($AG$13:AG141)),IF(AA142=$AE$5,AI141,IF($AI$8="Cuota fija",IF(AA142&lt;=MAX($AI$6:$AI$7),0,$AD$7+AD142-AH142),IF($AI$8="Capital Constante",IF(AA142&lt;=MAX($AI$6:$AI$7),0,$AD$3/(($AC$5/VLOOKUP($AD$6,AMORT!$A$2:$C$11,3,0))-MAX($AI$6:$AI$7))   ),AC142-AH142-AE142)       )))</f>
        <v>#N/A</v>
      </c>
      <c r="AH142" s="55" t="e">
        <f>IF(AA142="",IF(AA141="","",SUM($AH$13:AH141)),ROUND($AE$4*AI141,0))</f>
        <v>#N/A</v>
      </c>
      <c r="AI142" s="55" t="e">
        <f t="shared" ref="AI142:AI205" si="18">IF(AA142="","",+AI141-AG142)</f>
        <v>#N/A</v>
      </c>
      <c r="AJ142" s="15"/>
      <c r="AK142" s="55" t="e">
        <f>IF(AND(AA142&gt;0,AA142&lt;&gt;"",AD142&gt;0), ROUND( ((AD142/((1+($AD$4/VLOOKUP($AD$6,AMORT!$A$2:$B$11,2,0)))^AA142))),0),0)</f>
        <v>#N/A</v>
      </c>
    </row>
    <row r="143" spans="1:37" x14ac:dyDescent="0.2">
      <c r="A143" s="61" t="e">
        <f t="shared" si="15"/>
        <v>#N/A</v>
      </c>
      <c r="B143" s="62" t="e">
        <f>IF(A143="","",IF(OR($D$6="Diaria",$D$6="Semanal",$D$6="Decadal",$D$6="Quincenal"),B142+VLOOKUP($D$6,AMORT!$A$2:$D$11,4,0),IF(DAY($B$13)=DAY(EOMONTH($B$13,0)),EOMONTH(B142,VLOOKUP($D$6,AMORT!$A$2:$C$11,3,0)),EDATE($B$13,VLOOKUP($D$6,AMORT!$A$2:$C$11,3,0)*A143))))</f>
        <v>#N/A</v>
      </c>
      <c r="C143" s="55" t="e">
        <f>IF(A143="",IF(A142="","",SUM(C$13:C142)),G143+H143)</f>
        <v>#N/A</v>
      </c>
      <c r="D143" s="44"/>
      <c r="E143" s="55" t="e">
        <f>IF(A143="",IF(A142="","",SUM($E$13:E142)),ROUND(((I142*$D$8)/30)*VLOOKUP($D$6,AMORT!$A$2:$D$11,4,0),0))</f>
        <v>#N/A</v>
      </c>
      <c r="F143" s="55" t="e">
        <f>IF(A143="",IF(A142="","",SUM($F$13:F142)),IF(A143&lt;=MAX($I$6:$I$7),0,C143+E143))</f>
        <v>#N/A</v>
      </c>
      <c r="G143" s="55" t="e">
        <f>IF(A143="",IF(A142="","",SUM($G$13:G142)),IF(A143=$E$5,I142,IF($I$8="Cuota fija",IF(A143&lt;=MAX($I$6:$I$7),0,$D$7+D143-H143),IF($I$8="Capital Constante",IF(A143&lt;=MAX($I$6:$I$7),0,$D$3/(($C$5/VLOOKUP($D$6,AMORT!$A$2:$C$11,3,0))-MAX($I$6:$I$7))   ),C143-H143-E143)       )))</f>
        <v>#N/A</v>
      </c>
      <c r="H143" s="55" t="e">
        <f>IF(A143="",IF(A142="","",SUM($H$13:H142)),ROUND($E$4*I142,0))</f>
        <v>#N/A</v>
      </c>
      <c r="I143" s="55" t="e">
        <f t="shared" si="16"/>
        <v>#N/A</v>
      </c>
      <c r="J143" s="15"/>
      <c r="K143" s="55" t="e">
        <f>IF(AND(A143&gt;0,A143&lt;&gt;"",D143&gt;0), ROUND( ((D143/((1+($D$4/VLOOKUP($D$6,AMORT!$A$2:$B$11,2,0)))^A143))),0),0)</f>
        <v>#N/A</v>
      </c>
      <c r="N143" s="61" t="e">
        <f t="shared" ref="N143:N206" si="19">+IF(OR(N142="",ISERROR(N142)),"",IF(N142+1&gt;$R$5,"",N142+1))</f>
        <v>#N/A</v>
      </c>
      <c r="O143" s="62" t="e">
        <f>IF(N143="","",IF(OR($Q$6="Diaria",$Q$6="Semanal",$Q$6="Decadal",$Q$6="Quincenal"),O142+VLOOKUP($Q$6,AMORT!$A$2:$D$11,4,0),IF(DAY($O$13)=DAY(EOMONTH($O$13,0)),EOMONTH(O142,VLOOKUP($Q$6,AMORT!$A$2:$C$11,3,0)),EDATE($O$13,VLOOKUP($Q$6,AMORT!$A$2:$C$11,3,0)*N143))))</f>
        <v>#N/A</v>
      </c>
      <c r="P143" s="55" t="e">
        <f>IF(N143="",IF(N142="","",SUM(P$13:P142)),T143+U143)</f>
        <v>#N/A</v>
      </c>
      <c r="Q143" s="44"/>
      <c r="R143" s="55" t="e">
        <f>IF(N143="",IF(N142="","",SUM($R$13:R142)),ROUND(((V142*$Q$8)/30)*VLOOKUP($Q$6,AMORT!$A$2:$D$11,4,0),0))</f>
        <v>#N/A</v>
      </c>
      <c r="S143" s="55" t="e">
        <f>IF(N143="",IF(N142="","",SUM($S$13:S142)),IF(N143&lt;=MAX($V$6:$V$7),0,P143+R143))</f>
        <v>#N/A</v>
      </c>
      <c r="T143" s="55" t="e">
        <f>IF(N143="",IF(N142="","",SUM($T$13:T142)),IF(N143=$R$5,V142,IF($V$8="Cuota fija",IF(N143&lt;=MAX($V$6:$V$7),0,$Q$7+Q143-U143),IF($V$8="Capital Constante",IF(N143&lt;=MAX($V$6:$V$7),0,$Q$3/(($P$5/VLOOKUP($Q$6,AMORT!$A$2:$C$11,3,0))-MAX($V$6:$V$7))   ),P143-U143-R143)       )))</f>
        <v>#N/A</v>
      </c>
      <c r="U143" s="55" t="e">
        <f>IF(N143="",IF(N142="","",SUM($U$13:U142)),ROUND($R$4*V142,0))</f>
        <v>#N/A</v>
      </c>
      <c r="V143" s="55" t="e">
        <f t="shared" si="17"/>
        <v>#N/A</v>
      </c>
      <c r="W143" s="15"/>
      <c r="X143" s="55" t="e">
        <f>IF(AND(N143&gt;0,N143&lt;&gt;"",Q143&gt;0), ROUND( ((Q143/((1+($Q$4/VLOOKUP($Q$6,AMORT!$A$2:$B$11,2,0)))^N143))),0),0)</f>
        <v>#N/A</v>
      </c>
      <c r="AA143" s="61" t="e">
        <f t="shared" ref="AA143:AA206" si="20">+IF(OR(AA142="",ISERROR(AA142)),"",IF(AA142+1&gt;$AE$5,"",AA142+1))</f>
        <v>#N/A</v>
      </c>
      <c r="AB143" s="62" t="e">
        <f>IF(AA143="","",IF(OR($AD$6="Diaria",$AD$6="Semanal",$AD$6="Decadal",$AD$6="Quincenal"),AB142+VLOOKUP($AD$6,AMORT!$A$2:$D$11,4,0),IF(DAY($B$13)=DAY(EOMONTH($B$13,0)),EOMONTH(AB142,VLOOKUP($AD$6,AMORT!$A$2:$C$11,3,0)),EDATE($B$13,VLOOKUP($AD$6,AMORT!$A$2:$C$11,3,0)*AA143))))</f>
        <v>#N/A</v>
      </c>
      <c r="AC143" s="55" t="e">
        <f>IF(AA143="",IF(AA142="","",SUM(AC$13:AC142)),AG143+AH143)</f>
        <v>#N/A</v>
      </c>
      <c r="AD143" s="44"/>
      <c r="AE143" s="55" t="e">
        <f>IF(AA143="",IF(AA142="","",SUM($AE$13:AE142)),ROUND(((AI142*$AD$8)/30)*VLOOKUP($AD$6,AMORT!$A$2:$D$11,4,0),0))</f>
        <v>#N/A</v>
      </c>
      <c r="AF143" s="55" t="e">
        <f>IF(AA143="",IF(AA142="","",SUM($AF$13:AF142)),IF(AA143&lt;=MAX($AI$6:$AI$7),0,AC143+AE143))</f>
        <v>#N/A</v>
      </c>
      <c r="AG143" s="55" t="e">
        <f>IF(AA143="",IF(AA142="","",SUM($AG$13:AG142)),IF(AA143=$AE$5,AI142,IF($AI$8="Cuota fija",IF(AA143&lt;=MAX($AI$6:$AI$7),0,$AD$7+AD143-AH143),IF($AI$8="Capital Constante",IF(AA143&lt;=MAX($AI$6:$AI$7),0,$AD$3/(($AC$5/VLOOKUP($AD$6,AMORT!$A$2:$C$11,3,0))-MAX($AI$6:$AI$7))   ),AC143-AH143-AE143)       )))</f>
        <v>#N/A</v>
      </c>
      <c r="AH143" s="55" t="e">
        <f>IF(AA143="",IF(AA142="","",SUM($AH$13:AH142)),ROUND($AE$4*AI142,0))</f>
        <v>#N/A</v>
      </c>
      <c r="AI143" s="55" t="e">
        <f t="shared" si="18"/>
        <v>#N/A</v>
      </c>
      <c r="AJ143" s="15"/>
      <c r="AK143" s="55" t="e">
        <f>IF(AND(AA143&gt;0,AA143&lt;&gt;"",AD143&gt;0), ROUND( ((AD143/((1+($AD$4/VLOOKUP($AD$6,AMORT!$A$2:$B$11,2,0)))^AA143))),0),0)</f>
        <v>#N/A</v>
      </c>
    </row>
    <row r="144" spans="1:37" x14ac:dyDescent="0.2">
      <c r="A144" s="61" t="e">
        <f t="shared" si="15"/>
        <v>#N/A</v>
      </c>
      <c r="B144" s="62" t="e">
        <f>IF(A144="","",IF(OR($D$6="Diaria",$D$6="Semanal",$D$6="Decadal",$D$6="Quincenal"),B143+VLOOKUP($D$6,AMORT!$A$2:$D$11,4,0),IF(DAY($B$13)=DAY(EOMONTH($B$13,0)),EOMONTH(B143,VLOOKUP($D$6,AMORT!$A$2:$C$11,3,0)),EDATE($B$13,VLOOKUP($D$6,AMORT!$A$2:$C$11,3,0)*A144))))</f>
        <v>#N/A</v>
      </c>
      <c r="C144" s="55" t="e">
        <f>IF(A144="",IF(A143="","",SUM(C$13:C143)),G144+H144)</f>
        <v>#N/A</v>
      </c>
      <c r="D144" s="44"/>
      <c r="E144" s="55" t="e">
        <f>IF(A144="",IF(A143="","",SUM($E$13:E143)),ROUND(((I143*$D$8)/30)*VLOOKUP($D$6,AMORT!$A$2:$D$11,4,0),0))</f>
        <v>#N/A</v>
      </c>
      <c r="F144" s="55" t="e">
        <f>IF(A144="",IF(A143="","",SUM($F$13:F143)),IF(A144&lt;=MAX($I$6:$I$7),0,C144+E144))</f>
        <v>#N/A</v>
      </c>
      <c r="G144" s="55" t="e">
        <f>IF(A144="",IF(A143="","",SUM($G$13:G143)),IF(A144=$E$5,I143,IF($I$8="Cuota fija",IF(A144&lt;=MAX($I$6:$I$7),0,$D$7+D144-H144),IF($I$8="Capital Constante",IF(A144&lt;=MAX($I$6:$I$7),0,$D$3/(($C$5/VLOOKUP($D$6,AMORT!$A$2:$C$11,3,0))-MAX($I$6:$I$7))   ),C144-H144-E144)       )))</f>
        <v>#N/A</v>
      </c>
      <c r="H144" s="55" t="e">
        <f>IF(A144="",IF(A143="","",SUM($H$13:H143)),ROUND($E$4*I143,0))</f>
        <v>#N/A</v>
      </c>
      <c r="I144" s="55" t="e">
        <f t="shared" si="16"/>
        <v>#N/A</v>
      </c>
      <c r="J144" s="15"/>
      <c r="K144" s="55" t="e">
        <f>IF(AND(A144&gt;0,A144&lt;&gt;"",D144&gt;0), ROUND( ((D144/((1+($D$4/VLOOKUP($D$6,AMORT!$A$2:$B$11,2,0)))^A144))),0),0)</f>
        <v>#N/A</v>
      </c>
      <c r="N144" s="61" t="e">
        <f t="shared" si="19"/>
        <v>#N/A</v>
      </c>
      <c r="O144" s="62" t="e">
        <f>IF(N144="","",IF(OR($Q$6="Diaria",$Q$6="Semanal",$Q$6="Decadal",$Q$6="Quincenal"),O143+VLOOKUP($Q$6,AMORT!$A$2:$D$11,4,0),IF(DAY($O$13)=DAY(EOMONTH($O$13,0)),EOMONTH(O143,VLOOKUP($Q$6,AMORT!$A$2:$C$11,3,0)),EDATE($O$13,VLOOKUP($Q$6,AMORT!$A$2:$C$11,3,0)*N144))))</f>
        <v>#N/A</v>
      </c>
      <c r="P144" s="55" t="e">
        <f>IF(N144="",IF(N143="","",SUM(P$13:P143)),T144+U144)</f>
        <v>#N/A</v>
      </c>
      <c r="Q144" s="44"/>
      <c r="R144" s="55" t="e">
        <f>IF(N144="",IF(N143="","",SUM($R$13:R143)),ROUND(((V143*$Q$8)/30)*VLOOKUP($Q$6,AMORT!$A$2:$D$11,4,0),0))</f>
        <v>#N/A</v>
      </c>
      <c r="S144" s="55" t="e">
        <f>IF(N144="",IF(N143="","",SUM($S$13:S143)),IF(N144&lt;=MAX($V$6:$V$7),0,P144+R144))</f>
        <v>#N/A</v>
      </c>
      <c r="T144" s="55" t="e">
        <f>IF(N144="",IF(N143="","",SUM($T$13:T143)),IF(N144=$R$5,V143,IF($V$8="Cuota fija",IF(N144&lt;=MAX($V$6:$V$7),0,$Q$7+Q144-U144),IF($V$8="Capital Constante",IF(N144&lt;=MAX($V$6:$V$7),0,$Q$3/(($P$5/VLOOKUP($Q$6,AMORT!$A$2:$C$11,3,0))-MAX($V$6:$V$7))   ),P144-U144-R144)       )))</f>
        <v>#N/A</v>
      </c>
      <c r="U144" s="55" t="e">
        <f>IF(N144="",IF(N143="","",SUM($U$13:U143)),ROUND($R$4*V143,0))</f>
        <v>#N/A</v>
      </c>
      <c r="V144" s="55" t="e">
        <f t="shared" si="17"/>
        <v>#N/A</v>
      </c>
      <c r="W144" s="15"/>
      <c r="X144" s="55" t="e">
        <f>IF(AND(N144&gt;0,N144&lt;&gt;"",Q144&gt;0), ROUND( ((Q144/((1+($Q$4/VLOOKUP($Q$6,AMORT!$A$2:$B$11,2,0)))^N144))),0),0)</f>
        <v>#N/A</v>
      </c>
      <c r="AA144" s="61" t="e">
        <f t="shared" si="20"/>
        <v>#N/A</v>
      </c>
      <c r="AB144" s="62" t="e">
        <f>IF(AA144="","",IF(OR($AD$6="Diaria",$AD$6="Semanal",$AD$6="Decadal",$AD$6="Quincenal"),AB143+VLOOKUP($AD$6,AMORT!$A$2:$D$11,4,0),IF(DAY($B$13)=DAY(EOMONTH($B$13,0)),EOMONTH(AB143,VLOOKUP($AD$6,AMORT!$A$2:$C$11,3,0)),EDATE($B$13,VLOOKUP($AD$6,AMORT!$A$2:$C$11,3,0)*AA144))))</f>
        <v>#N/A</v>
      </c>
      <c r="AC144" s="55" t="e">
        <f>IF(AA144="",IF(AA143="","",SUM(AC$13:AC143)),AG144+AH144)</f>
        <v>#N/A</v>
      </c>
      <c r="AD144" s="44"/>
      <c r="AE144" s="55" t="e">
        <f>IF(AA144="",IF(AA143="","",SUM($AE$13:AE143)),ROUND(((AI143*$AD$8)/30)*VLOOKUP($AD$6,AMORT!$A$2:$D$11,4,0),0))</f>
        <v>#N/A</v>
      </c>
      <c r="AF144" s="55" t="e">
        <f>IF(AA144="",IF(AA143="","",SUM($AF$13:AF143)),IF(AA144&lt;=MAX($AI$6:$AI$7),0,AC144+AE144))</f>
        <v>#N/A</v>
      </c>
      <c r="AG144" s="55" t="e">
        <f>IF(AA144="",IF(AA143="","",SUM($AG$13:AG143)),IF(AA144=$AE$5,AI143,IF($AI$8="Cuota fija",IF(AA144&lt;=MAX($AI$6:$AI$7),0,$AD$7+AD144-AH144),IF($AI$8="Capital Constante",IF(AA144&lt;=MAX($AI$6:$AI$7),0,$AD$3/(($AC$5/VLOOKUP($AD$6,AMORT!$A$2:$C$11,3,0))-MAX($AI$6:$AI$7))   ),AC144-AH144-AE144)       )))</f>
        <v>#N/A</v>
      </c>
      <c r="AH144" s="55" t="e">
        <f>IF(AA144="",IF(AA143="","",SUM($AH$13:AH143)),ROUND($AE$4*AI143,0))</f>
        <v>#N/A</v>
      </c>
      <c r="AI144" s="55" t="e">
        <f t="shared" si="18"/>
        <v>#N/A</v>
      </c>
      <c r="AJ144" s="15"/>
      <c r="AK144" s="55" t="e">
        <f>IF(AND(AA144&gt;0,AA144&lt;&gt;"",AD144&gt;0), ROUND( ((AD144/((1+($AD$4/VLOOKUP($AD$6,AMORT!$A$2:$B$11,2,0)))^AA144))),0),0)</f>
        <v>#N/A</v>
      </c>
    </row>
    <row r="145" spans="1:37" x14ac:dyDescent="0.2">
      <c r="A145" s="61" t="e">
        <f t="shared" si="15"/>
        <v>#N/A</v>
      </c>
      <c r="B145" s="62" t="e">
        <f>IF(A145="","",IF(OR($D$6="Diaria",$D$6="Semanal",$D$6="Decadal",$D$6="Quincenal"),B144+VLOOKUP($D$6,AMORT!$A$2:$D$11,4,0),IF(DAY($B$13)=DAY(EOMONTH($B$13,0)),EOMONTH(B144,VLOOKUP($D$6,AMORT!$A$2:$C$11,3,0)),EDATE($B$13,VLOOKUP($D$6,AMORT!$A$2:$C$11,3,0)*A145))))</f>
        <v>#N/A</v>
      </c>
      <c r="C145" s="55" t="e">
        <f>IF(A145="",IF(A144="","",SUM(C$13:C144)),G145+H145)</f>
        <v>#N/A</v>
      </c>
      <c r="D145" s="44"/>
      <c r="E145" s="55" t="e">
        <f>IF(A145="",IF(A144="","",SUM($E$13:E144)),ROUND(((I144*$D$8)/30)*VLOOKUP($D$6,AMORT!$A$2:$D$11,4,0),0))</f>
        <v>#N/A</v>
      </c>
      <c r="F145" s="55" t="e">
        <f>IF(A145="",IF(A144="","",SUM($F$13:F144)),IF(A145&lt;=MAX($I$6:$I$7),0,C145+E145))</f>
        <v>#N/A</v>
      </c>
      <c r="G145" s="55" t="e">
        <f>IF(A145="",IF(A144="","",SUM($G$13:G144)),IF(A145=$E$5,I144,IF($I$8="Cuota fija",IF(A145&lt;=MAX($I$6:$I$7),0,$D$7+D145-H145),IF($I$8="Capital Constante",IF(A145&lt;=MAX($I$6:$I$7),0,$D$3/(($C$5/VLOOKUP($D$6,AMORT!$A$2:$C$11,3,0))-MAX($I$6:$I$7))   ),C145-H145-E145)       )))</f>
        <v>#N/A</v>
      </c>
      <c r="H145" s="55" t="e">
        <f>IF(A145="",IF(A144="","",SUM($H$13:H144)),ROUND($E$4*I144,0))</f>
        <v>#N/A</v>
      </c>
      <c r="I145" s="55" t="e">
        <f t="shared" si="16"/>
        <v>#N/A</v>
      </c>
      <c r="J145" s="15"/>
      <c r="K145" s="55" t="e">
        <f>IF(AND(A145&gt;0,A145&lt;&gt;"",D145&gt;0), ROUND( ((D145/((1+($D$4/VLOOKUP($D$6,AMORT!$A$2:$B$11,2,0)))^A145))),0),0)</f>
        <v>#N/A</v>
      </c>
      <c r="N145" s="61" t="e">
        <f t="shared" si="19"/>
        <v>#N/A</v>
      </c>
      <c r="O145" s="62" t="e">
        <f>IF(N145="","",IF(OR($Q$6="Diaria",$Q$6="Semanal",$Q$6="Decadal",$Q$6="Quincenal"),O144+VLOOKUP($Q$6,AMORT!$A$2:$D$11,4,0),IF(DAY($O$13)=DAY(EOMONTH($O$13,0)),EOMONTH(O144,VLOOKUP($Q$6,AMORT!$A$2:$C$11,3,0)),EDATE($O$13,VLOOKUP($Q$6,AMORT!$A$2:$C$11,3,0)*N145))))</f>
        <v>#N/A</v>
      </c>
      <c r="P145" s="55" t="e">
        <f>IF(N145="",IF(N144="","",SUM(P$13:P144)),T145+U145)</f>
        <v>#N/A</v>
      </c>
      <c r="Q145" s="44"/>
      <c r="R145" s="55" t="e">
        <f>IF(N145="",IF(N144="","",SUM($R$13:R144)),ROUND(((V144*$Q$8)/30)*VLOOKUP($Q$6,AMORT!$A$2:$D$11,4,0),0))</f>
        <v>#N/A</v>
      </c>
      <c r="S145" s="55" t="e">
        <f>IF(N145="",IF(N144="","",SUM($S$13:S144)),IF(N145&lt;=MAX($V$6:$V$7),0,P145+R145))</f>
        <v>#N/A</v>
      </c>
      <c r="T145" s="55" t="e">
        <f>IF(N145="",IF(N144="","",SUM($T$13:T144)),IF(N145=$R$5,V144,IF($V$8="Cuota fija",IF(N145&lt;=MAX($V$6:$V$7),0,$Q$7+Q145-U145),IF($V$8="Capital Constante",IF(N145&lt;=MAX($V$6:$V$7),0,$Q$3/(($P$5/VLOOKUP($Q$6,AMORT!$A$2:$C$11,3,0))-MAX($V$6:$V$7))   ),P145-U145-R145)       )))</f>
        <v>#N/A</v>
      </c>
      <c r="U145" s="55" t="e">
        <f>IF(N145="",IF(N144="","",SUM($U$13:U144)),ROUND($R$4*V144,0))</f>
        <v>#N/A</v>
      </c>
      <c r="V145" s="55" t="e">
        <f t="shared" si="17"/>
        <v>#N/A</v>
      </c>
      <c r="W145" s="15"/>
      <c r="X145" s="55" t="e">
        <f>IF(AND(N145&gt;0,N145&lt;&gt;"",Q145&gt;0), ROUND( ((Q145/((1+($Q$4/VLOOKUP($Q$6,AMORT!$A$2:$B$11,2,0)))^N145))),0),0)</f>
        <v>#N/A</v>
      </c>
      <c r="AA145" s="61" t="e">
        <f t="shared" si="20"/>
        <v>#N/A</v>
      </c>
      <c r="AB145" s="62" t="e">
        <f>IF(AA145="","",IF(OR($AD$6="Diaria",$AD$6="Semanal",$AD$6="Decadal",$AD$6="Quincenal"),AB144+VLOOKUP($AD$6,AMORT!$A$2:$D$11,4,0),IF(DAY($B$13)=DAY(EOMONTH($B$13,0)),EOMONTH(AB144,VLOOKUP($AD$6,AMORT!$A$2:$C$11,3,0)),EDATE($B$13,VLOOKUP($AD$6,AMORT!$A$2:$C$11,3,0)*AA145))))</f>
        <v>#N/A</v>
      </c>
      <c r="AC145" s="55" t="e">
        <f>IF(AA145="",IF(AA144="","",SUM(AC$13:AC144)),AG145+AH145)</f>
        <v>#N/A</v>
      </c>
      <c r="AD145" s="44"/>
      <c r="AE145" s="55" t="e">
        <f>IF(AA145="",IF(AA144="","",SUM($AE$13:AE144)),ROUND(((AI144*$AD$8)/30)*VLOOKUP($AD$6,AMORT!$A$2:$D$11,4,0),0))</f>
        <v>#N/A</v>
      </c>
      <c r="AF145" s="55" t="e">
        <f>IF(AA145="",IF(AA144="","",SUM($AF$13:AF144)),IF(AA145&lt;=MAX($AI$6:$AI$7),0,AC145+AE145))</f>
        <v>#N/A</v>
      </c>
      <c r="AG145" s="55" t="e">
        <f>IF(AA145="",IF(AA144="","",SUM($AG$13:AG144)),IF(AA145=$AE$5,AI144,IF($AI$8="Cuota fija",IF(AA145&lt;=MAX($AI$6:$AI$7),0,$AD$7+AD145-AH145),IF($AI$8="Capital Constante",IF(AA145&lt;=MAX($AI$6:$AI$7),0,$AD$3/(($AC$5/VLOOKUP($AD$6,AMORT!$A$2:$C$11,3,0))-MAX($AI$6:$AI$7))   ),AC145-AH145-AE145)       )))</f>
        <v>#N/A</v>
      </c>
      <c r="AH145" s="55" t="e">
        <f>IF(AA145="",IF(AA144="","",SUM($AH$13:AH144)),ROUND($AE$4*AI144,0))</f>
        <v>#N/A</v>
      </c>
      <c r="AI145" s="55" t="e">
        <f t="shared" si="18"/>
        <v>#N/A</v>
      </c>
      <c r="AJ145" s="15"/>
      <c r="AK145" s="55" t="e">
        <f>IF(AND(AA145&gt;0,AA145&lt;&gt;"",AD145&gt;0), ROUND( ((AD145/((1+($AD$4/VLOOKUP($AD$6,AMORT!$A$2:$B$11,2,0)))^AA145))),0),0)</f>
        <v>#N/A</v>
      </c>
    </row>
    <row r="146" spans="1:37" x14ac:dyDescent="0.2">
      <c r="A146" s="61" t="e">
        <f t="shared" si="15"/>
        <v>#N/A</v>
      </c>
      <c r="B146" s="62" t="e">
        <f>IF(A146="","",IF(OR($D$6="Diaria",$D$6="Semanal",$D$6="Decadal",$D$6="Quincenal"),B145+VLOOKUP($D$6,AMORT!$A$2:$D$11,4,0),IF(DAY($B$13)=DAY(EOMONTH($B$13,0)),EOMONTH(B145,VLOOKUP($D$6,AMORT!$A$2:$C$11,3,0)),EDATE($B$13,VLOOKUP($D$6,AMORT!$A$2:$C$11,3,0)*A146))))</f>
        <v>#N/A</v>
      </c>
      <c r="C146" s="55" t="e">
        <f>IF(A146="",IF(A145="","",SUM(C$13:C145)),G146+H146)</f>
        <v>#N/A</v>
      </c>
      <c r="D146" s="44"/>
      <c r="E146" s="55" t="e">
        <f>IF(A146="",IF(A145="","",SUM($E$13:E145)),ROUND(((I145*$D$8)/30)*VLOOKUP($D$6,AMORT!$A$2:$D$11,4,0),0))</f>
        <v>#N/A</v>
      </c>
      <c r="F146" s="55" t="e">
        <f>IF(A146="",IF(A145="","",SUM($F$13:F145)),IF(A146&lt;=MAX($I$6:$I$7),0,C146+E146))</f>
        <v>#N/A</v>
      </c>
      <c r="G146" s="55" t="e">
        <f>IF(A146="",IF(A145="","",SUM($G$13:G145)),IF(A146=$E$5,I145,IF($I$8="Cuota fija",IF(A146&lt;=MAX($I$6:$I$7),0,$D$7+D146-H146),IF($I$8="Capital Constante",IF(A146&lt;=MAX($I$6:$I$7),0,$D$3/(($C$5/VLOOKUP($D$6,AMORT!$A$2:$C$11,3,0))-MAX($I$6:$I$7))   ),C146-H146-E146)       )))</f>
        <v>#N/A</v>
      </c>
      <c r="H146" s="55" t="e">
        <f>IF(A146="",IF(A145="","",SUM($H$13:H145)),ROUND($E$4*I145,0))</f>
        <v>#N/A</v>
      </c>
      <c r="I146" s="55" t="e">
        <f t="shared" si="16"/>
        <v>#N/A</v>
      </c>
      <c r="J146" s="15"/>
      <c r="K146" s="55" t="e">
        <f>IF(AND(A146&gt;0,A146&lt;&gt;"",D146&gt;0), ROUND( ((D146/((1+($D$4/VLOOKUP($D$6,AMORT!$A$2:$B$11,2,0)))^A146))),0),0)</f>
        <v>#N/A</v>
      </c>
      <c r="N146" s="61" t="e">
        <f t="shared" si="19"/>
        <v>#N/A</v>
      </c>
      <c r="O146" s="62" t="e">
        <f>IF(N146="","",IF(OR($Q$6="Diaria",$Q$6="Semanal",$Q$6="Decadal",$Q$6="Quincenal"),O145+VLOOKUP($Q$6,AMORT!$A$2:$D$11,4,0),IF(DAY($O$13)=DAY(EOMONTH($O$13,0)),EOMONTH(O145,VLOOKUP($Q$6,AMORT!$A$2:$C$11,3,0)),EDATE($O$13,VLOOKUP($Q$6,AMORT!$A$2:$C$11,3,0)*N146))))</f>
        <v>#N/A</v>
      </c>
      <c r="P146" s="55" t="e">
        <f>IF(N146="",IF(N145="","",SUM(P$13:P145)),T146+U146)</f>
        <v>#N/A</v>
      </c>
      <c r="Q146" s="44"/>
      <c r="R146" s="55" t="e">
        <f>IF(N146="",IF(N145="","",SUM($R$13:R145)),ROUND(((V145*$Q$8)/30)*VLOOKUP($Q$6,AMORT!$A$2:$D$11,4,0),0))</f>
        <v>#N/A</v>
      </c>
      <c r="S146" s="55" t="e">
        <f>IF(N146="",IF(N145="","",SUM($S$13:S145)),IF(N146&lt;=MAX($V$6:$V$7),0,P146+R146))</f>
        <v>#N/A</v>
      </c>
      <c r="T146" s="55" t="e">
        <f>IF(N146="",IF(N145="","",SUM($T$13:T145)),IF(N146=$R$5,V145,IF($V$8="Cuota fija",IF(N146&lt;=MAX($V$6:$V$7),0,$Q$7+Q146-U146),IF($V$8="Capital Constante",IF(N146&lt;=MAX($V$6:$V$7),0,$Q$3/(($P$5/VLOOKUP($Q$6,AMORT!$A$2:$C$11,3,0))-MAX($V$6:$V$7))   ),P146-U146-R146)       )))</f>
        <v>#N/A</v>
      </c>
      <c r="U146" s="55" t="e">
        <f>IF(N146="",IF(N145="","",SUM($U$13:U145)),ROUND($R$4*V145,0))</f>
        <v>#N/A</v>
      </c>
      <c r="V146" s="55" t="e">
        <f t="shared" si="17"/>
        <v>#N/A</v>
      </c>
      <c r="W146" s="15"/>
      <c r="X146" s="55" t="e">
        <f>IF(AND(N146&gt;0,N146&lt;&gt;"",Q146&gt;0), ROUND( ((Q146/((1+($Q$4/VLOOKUP($Q$6,AMORT!$A$2:$B$11,2,0)))^N146))),0),0)</f>
        <v>#N/A</v>
      </c>
      <c r="AA146" s="61" t="e">
        <f t="shared" si="20"/>
        <v>#N/A</v>
      </c>
      <c r="AB146" s="62" t="e">
        <f>IF(AA146="","",IF(OR($AD$6="Diaria",$AD$6="Semanal",$AD$6="Decadal",$AD$6="Quincenal"),AB145+VLOOKUP($AD$6,AMORT!$A$2:$D$11,4,0),IF(DAY($B$13)=DAY(EOMONTH($B$13,0)),EOMONTH(AB145,VLOOKUP($AD$6,AMORT!$A$2:$C$11,3,0)),EDATE($B$13,VLOOKUP($AD$6,AMORT!$A$2:$C$11,3,0)*AA146))))</f>
        <v>#N/A</v>
      </c>
      <c r="AC146" s="55" t="e">
        <f>IF(AA146="",IF(AA145="","",SUM(AC$13:AC145)),AG146+AH146)</f>
        <v>#N/A</v>
      </c>
      <c r="AD146" s="44"/>
      <c r="AE146" s="55" t="e">
        <f>IF(AA146="",IF(AA145="","",SUM($AE$13:AE145)),ROUND(((AI145*$AD$8)/30)*VLOOKUP($AD$6,AMORT!$A$2:$D$11,4,0),0))</f>
        <v>#N/A</v>
      </c>
      <c r="AF146" s="55" t="e">
        <f>IF(AA146="",IF(AA145="","",SUM($AF$13:AF145)),IF(AA146&lt;=MAX($AI$6:$AI$7),0,AC146+AE146))</f>
        <v>#N/A</v>
      </c>
      <c r="AG146" s="55" t="e">
        <f>IF(AA146="",IF(AA145="","",SUM($AG$13:AG145)),IF(AA146=$AE$5,AI145,IF($AI$8="Cuota fija",IF(AA146&lt;=MAX($AI$6:$AI$7),0,$AD$7+AD146-AH146),IF($AI$8="Capital Constante",IF(AA146&lt;=MAX($AI$6:$AI$7),0,$AD$3/(($AC$5/VLOOKUP($AD$6,AMORT!$A$2:$C$11,3,0))-MAX($AI$6:$AI$7))   ),AC146-AH146-AE146)       )))</f>
        <v>#N/A</v>
      </c>
      <c r="AH146" s="55" t="e">
        <f>IF(AA146="",IF(AA145="","",SUM($AH$13:AH145)),ROUND($AE$4*AI145,0))</f>
        <v>#N/A</v>
      </c>
      <c r="AI146" s="55" t="e">
        <f t="shared" si="18"/>
        <v>#N/A</v>
      </c>
      <c r="AJ146" s="15"/>
      <c r="AK146" s="55" t="e">
        <f>IF(AND(AA146&gt;0,AA146&lt;&gt;"",AD146&gt;0), ROUND( ((AD146/((1+($AD$4/VLOOKUP($AD$6,AMORT!$A$2:$B$11,2,0)))^AA146))),0),0)</f>
        <v>#N/A</v>
      </c>
    </row>
    <row r="147" spans="1:37" x14ac:dyDescent="0.2">
      <c r="A147" s="61" t="e">
        <f t="shared" si="15"/>
        <v>#N/A</v>
      </c>
      <c r="B147" s="62" t="e">
        <f>IF(A147="","",IF(OR($D$6="Diaria",$D$6="Semanal",$D$6="Decadal",$D$6="Quincenal"),B146+VLOOKUP($D$6,AMORT!$A$2:$D$11,4,0),IF(DAY($B$13)=DAY(EOMONTH($B$13,0)),EOMONTH(B146,VLOOKUP($D$6,AMORT!$A$2:$C$11,3,0)),EDATE($B$13,VLOOKUP($D$6,AMORT!$A$2:$C$11,3,0)*A147))))</f>
        <v>#N/A</v>
      </c>
      <c r="C147" s="55" t="e">
        <f>IF(A147="",IF(A146="","",SUM(C$13:C146)),G147+H147)</f>
        <v>#N/A</v>
      </c>
      <c r="D147" s="44"/>
      <c r="E147" s="55" t="e">
        <f>IF(A147="",IF(A146="","",SUM($E$13:E146)),ROUND(((I146*$D$8)/30)*VLOOKUP($D$6,AMORT!$A$2:$D$11,4,0),0))</f>
        <v>#N/A</v>
      </c>
      <c r="F147" s="55" t="e">
        <f>IF(A147="",IF(A146="","",SUM($F$13:F146)),IF(A147&lt;=MAX($I$6:$I$7),0,C147+E147))</f>
        <v>#N/A</v>
      </c>
      <c r="G147" s="55" t="e">
        <f>IF(A147="",IF(A146="","",SUM($G$13:G146)),IF(A147=$E$5,I146,IF($I$8="Cuota fija",IF(A147&lt;=MAX($I$6:$I$7),0,$D$7+D147-H147),IF($I$8="Capital Constante",IF(A147&lt;=MAX($I$6:$I$7),0,$D$3/(($C$5/VLOOKUP($D$6,AMORT!$A$2:$C$11,3,0))-MAX($I$6:$I$7))   ),C147-H147-E147)       )))</f>
        <v>#N/A</v>
      </c>
      <c r="H147" s="55" t="e">
        <f>IF(A147="",IF(A146="","",SUM($H$13:H146)),ROUND($E$4*I146,0))</f>
        <v>#N/A</v>
      </c>
      <c r="I147" s="55" t="e">
        <f t="shared" si="16"/>
        <v>#N/A</v>
      </c>
      <c r="J147" s="15"/>
      <c r="K147" s="55" t="e">
        <f>IF(AND(A147&gt;0,A147&lt;&gt;"",D147&gt;0), ROUND( ((D147/((1+($D$4/VLOOKUP($D$6,AMORT!$A$2:$B$11,2,0)))^A147))),0),0)</f>
        <v>#N/A</v>
      </c>
      <c r="N147" s="61" t="e">
        <f t="shared" si="19"/>
        <v>#N/A</v>
      </c>
      <c r="O147" s="62" t="e">
        <f>IF(N147="","",IF(OR($Q$6="Diaria",$Q$6="Semanal",$Q$6="Decadal",$Q$6="Quincenal"),O146+VLOOKUP($Q$6,AMORT!$A$2:$D$11,4,0),IF(DAY($O$13)=DAY(EOMONTH($O$13,0)),EOMONTH(O146,VLOOKUP($Q$6,AMORT!$A$2:$C$11,3,0)),EDATE($O$13,VLOOKUP($Q$6,AMORT!$A$2:$C$11,3,0)*N147))))</f>
        <v>#N/A</v>
      </c>
      <c r="P147" s="55" t="e">
        <f>IF(N147="",IF(N146="","",SUM(P$13:P146)),T147+U147)</f>
        <v>#N/A</v>
      </c>
      <c r="Q147" s="44"/>
      <c r="R147" s="55" t="e">
        <f>IF(N147="",IF(N146="","",SUM($R$13:R146)),ROUND(((V146*$Q$8)/30)*VLOOKUP($Q$6,AMORT!$A$2:$D$11,4,0),0))</f>
        <v>#N/A</v>
      </c>
      <c r="S147" s="55" t="e">
        <f>IF(N147="",IF(N146="","",SUM($S$13:S146)),IF(N147&lt;=MAX($V$6:$V$7),0,P147+R147))</f>
        <v>#N/A</v>
      </c>
      <c r="T147" s="55" t="e">
        <f>IF(N147="",IF(N146="","",SUM($T$13:T146)),IF(N147=$R$5,V146,IF($V$8="Cuota fija",IF(N147&lt;=MAX($V$6:$V$7),0,$Q$7+Q147-U147),IF($V$8="Capital Constante",IF(N147&lt;=MAX($V$6:$V$7),0,$Q$3/(($P$5/VLOOKUP($Q$6,AMORT!$A$2:$C$11,3,0))-MAX($V$6:$V$7))   ),P147-U147-R147)       )))</f>
        <v>#N/A</v>
      </c>
      <c r="U147" s="55" t="e">
        <f>IF(N147="",IF(N146="","",SUM($U$13:U146)),ROUND($R$4*V146,0))</f>
        <v>#N/A</v>
      </c>
      <c r="V147" s="55" t="e">
        <f t="shared" si="17"/>
        <v>#N/A</v>
      </c>
      <c r="W147" s="15"/>
      <c r="X147" s="55" t="e">
        <f>IF(AND(N147&gt;0,N147&lt;&gt;"",Q147&gt;0), ROUND( ((Q147/((1+($Q$4/VLOOKUP($Q$6,AMORT!$A$2:$B$11,2,0)))^N147))),0),0)</f>
        <v>#N/A</v>
      </c>
      <c r="AA147" s="61" t="e">
        <f t="shared" si="20"/>
        <v>#N/A</v>
      </c>
      <c r="AB147" s="62" t="e">
        <f>IF(AA147="","",IF(OR($AD$6="Diaria",$AD$6="Semanal",$AD$6="Decadal",$AD$6="Quincenal"),AB146+VLOOKUP($AD$6,AMORT!$A$2:$D$11,4,0),IF(DAY($B$13)=DAY(EOMONTH($B$13,0)),EOMONTH(AB146,VLOOKUP($AD$6,AMORT!$A$2:$C$11,3,0)),EDATE($B$13,VLOOKUP($AD$6,AMORT!$A$2:$C$11,3,0)*AA147))))</f>
        <v>#N/A</v>
      </c>
      <c r="AC147" s="55" t="e">
        <f>IF(AA147="",IF(AA146="","",SUM(AC$13:AC146)),AG147+AH147)</f>
        <v>#N/A</v>
      </c>
      <c r="AD147" s="44"/>
      <c r="AE147" s="55" t="e">
        <f>IF(AA147="",IF(AA146="","",SUM($AE$13:AE146)),ROUND(((AI146*$AD$8)/30)*VLOOKUP($AD$6,AMORT!$A$2:$D$11,4,0),0))</f>
        <v>#N/A</v>
      </c>
      <c r="AF147" s="55" t="e">
        <f>IF(AA147="",IF(AA146="","",SUM($AF$13:AF146)),IF(AA147&lt;=MAX($AI$6:$AI$7),0,AC147+AE147))</f>
        <v>#N/A</v>
      </c>
      <c r="AG147" s="55" t="e">
        <f>IF(AA147="",IF(AA146="","",SUM($AG$13:AG146)),IF(AA147=$AE$5,AI146,IF($AI$8="Cuota fija",IF(AA147&lt;=MAX($AI$6:$AI$7),0,$AD$7+AD147-AH147),IF($AI$8="Capital Constante",IF(AA147&lt;=MAX($AI$6:$AI$7),0,$AD$3/(($AC$5/VLOOKUP($AD$6,AMORT!$A$2:$C$11,3,0))-MAX($AI$6:$AI$7))   ),AC147-AH147-AE147)       )))</f>
        <v>#N/A</v>
      </c>
      <c r="AH147" s="55" t="e">
        <f>IF(AA147="",IF(AA146="","",SUM($AH$13:AH146)),ROUND($AE$4*AI146,0))</f>
        <v>#N/A</v>
      </c>
      <c r="AI147" s="55" t="e">
        <f t="shared" si="18"/>
        <v>#N/A</v>
      </c>
      <c r="AJ147" s="15"/>
      <c r="AK147" s="55" t="e">
        <f>IF(AND(AA147&gt;0,AA147&lt;&gt;"",AD147&gt;0), ROUND( ((AD147/((1+($AD$4/VLOOKUP($AD$6,AMORT!$A$2:$B$11,2,0)))^AA147))),0),0)</f>
        <v>#N/A</v>
      </c>
    </row>
    <row r="148" spans="1:37" x14ac:dyDescent="0.2">
      <c r="A148" s="61" t="e">
        <f t="shared" si="15"/>
        <v>#N/A</v>
      </c>
      <c r="B148" s="62" t="e">
        <f>IF(A148="","",IF(OR($D$6="Diaria",$D$6="Semanal",$D$6="Decadal",$D$6="Quincenal"),B147+VLOOKUP($D$6,AMORT!$A$2:$D$11,4,0),IF(DAY($B$13)=DAY(EOMONTH($B$13,0)),EOMONTH(B147,VLOOKUP($D$6,AMORT!$A$2:$C$11,3,0)),EDATE($B$13,VLOOKUP($D$6,AMORT!$A$2:$C$11,3,0)*A148))))</f>
        <v>#N/A</v>
      </c>
      <c r="C148" s="55" t="e">
        <f>IF(A148="",IF(A147="","",SUM(C$13:C147)),G148+H148)</f>
        <v>#N/A</v>
      </c>
      <c r="D148" s="44"/>
      <c r="E148" s="55" t="e">
        <f>IF(A148="",IF(A147="","",SUM($E$13:E147)),ROUND(((I147*$D$8)/30)*VLOOKUP($D$6,AMORT!$A$2:$D$11,4,0),0))</f>
        <v>#N/A</v>
      </c>
      <c r="F148" s="55" t="e">
        <f>IF(A148="",IF(A147="","",SUM($F$13:F147)),IF(A148&lt;=MAX($I$6:$I$7),0,C148+E148))</f>
        <v>#N/A</v>
      </c>
      <c r="G148" s="55" t="e">
        <f>IF(A148="",IF(A147="","",SUM($G$13:G147)),IF(A148=$E$5,I147,IF($I$8="Cuota fija",IF(A148&lt;=MAX($I$6:$I$7),0,$D$7+D148-H148),IF($I$8="Capital Constante",IF(A148&lt;=MAX($I$6:$I$7),0,$D$3/(($C$5/VLOOKUP($D$6,AMORT!$A$2:$C$11,3,0))-MAX($I$6:$I$7))   ),C148-H148-E148)       )))</f>
        <v>#N/A</v>
      </c>
      <c r="H148" s="55" t="e">
        <f>IF(A148="",IF(A147="","",SUM($H$13:H147)),ROUND($E$4*I147,0))</f>
        <v>#N/A</v>
      </c>
      <c r="I148" s="55" t="e">
        <f t="shared" si="16"/>
        <v>#N/A</v>
      </c>
      <c r="J148" s="15"/>
      <c r="K148" s="55" t="e">
        <f>IF(AND(A148&gt;0,A148&lt;&gt;"",D148&gt;0), ROUND( ((D148/((1+($D$4/VLOOKUP($D$6,AMORT!$A$2:$B$11,2,0)))^A148))),0),0)</f>
        <v>#N/A</v>
      </c>
      <c r="N148" s="61" t="e">
        <f t="shared" si="19"/>
        <v>#N/A</v>
      </c>
      <c r="O148" s="62" t="e">
        <f>IF(N148="","",IF(OR($Q$6="Diaria",$Q$6="Semanal",$Q$6="Decadal",$Q$6="Quincenal"),O147+VLOOKUP($Q$6,AMORT!$A$2:$D$11,4,0),IF(DAY($O$13)=DAY(EOMONTH($O$13,0)),EOMONTH(O147,VLOOKUP($Q$6,AMORT!$A$2:$C$11,3,0)),EDATE($O$13,VLOOKUP($Q$6,AMORT!$A$2:$C$11,3,0)*N148))))</f>
        <v>#N/A</v>
      </c>
      <c r="P148" s="55" t="e">
        <f>IF(N148="",IF(N147="","",SUM(P$13:P147)),T148+U148)</f>
        <v>#N/A</v>
      </c>
      <c r="Q148" s="44"/>
      <c r="R148" s="55" t="e">
        <f>IF(N148="",IF(N147="","",SUM($R$13:R147)),ROUND(((V147*$Q$8)/30)*VLOOKUP($Q$6,AMORT!$A$2:$D$11,4,0),0))</f>
        <v>#N/A</v>
      </c>
      <c r="S148" s="55" t="e">
        <f>IF(N148="",IF(N147="","",SUM($S$13:S147)),IF(N148&lt;=MAX($V$6:$V$7),0,P148+R148))</f>
        <v>#N/A</v>
      </c>
      <c r="T148" s="55" t="e">
        <f>IF(N148="",IF(N147="","",SUM($T$13:T147)),IF(N148=$R$5,V147,IF($V$8="Cuota fija",IF(N148&lt;=MAX($V$6:$V$7),0,$Q$7+Q148-U148),IF($V$8="Capital Constante",IF(N148&lt;=MAX($V$6:$V$7),0,$Q$3/(($P$5/VLOOKUP($Q$6,AMORT!$A$2:$C$11,3,0))-MAX($V$6:$V$7))   ),P148-U148-R148)       )))</f>
        <v>#N/A</v>
      </c>
      <c r="U148" s="55" t="e">
        <f>IF(N148="",IF(N147="","",SUM($U$13:U147)),ROUND($R$4*V147,0))</f>
        <v>#N/A</v>
      </c>
      <c r="V148" s="55" t="e">
        <f t="shared" si="17"/>
        <v>#N/A</v>
      </c>
      <c r="W148" s="15"/>
      <c r="X148" s="55" t="e">
        <f>IF(AND(N148&gt;0,N148&lt;&gt;"",Q148&gt;0), ROUND( ((Q148/((1+($Q$4/VLOOKUP($Q$6,AMORT!$A$2:$B$11,2,0)))^N148))),0),0)</f>
        <v>#N/A</v>
      </c>
      <c r="AA148" s="61" t="e">
        <f t="shared" si="20"/>
        <v>#N/A</v>
      </c>
      <c r="AB148" s="62" t="e">
        <f>IF(AA148="","",IF(OR($AD$6="Diaria",$AD$6="Semanal",$AD$6="Decadal",$AD$6="Quincenal"),AB147+VLOOKUP($AD$6,AMORT!$A$2:$D$11,4,0),IF(DAY($B$13)=DAY(EOMONTH($B$13,0)),EOMONTH(AB147,VLOOKUP($AD$6,AMORT!$A$2:$C$11,3,0)),EDATE($B$13,VLOOKUP($AD$6,AMORT!$A$2:$C$11,3,0)*AA148))))</f>
        <v>#N/A</v>
      </c>
      <c r="AC148" s="55" t="e">
        <f>IF(AA148="",IF(AA147="","",SUM(AC$13:AC147)),AG148+AH148)</f>
        <v>#N/A</v>
      </c>
      <c r="AD148" s="44"/>
      <c r="AE148" s="55" t="e">
        <f>IF(AA148="",IF(AA147="","",SUM($AE$13:AE147)),ROUND(((AI147*$AD$8)/30)*VLOOKUP($AD$6,AMORT!$A$2:$D$11,4,0),0))</f>
        <v>#N/A</v>
      </c>
      <c r="AF148" s="55" t="e">
        <f>IF(AA148="",IF(AA147="","",SUM($AF$13:AF147)),IF(AA148&lt;=MAX($AI$6:$AI$7),0,AC148+AE148))</f>
        <v>#N/A</v>
      </c>
      <c r="AG148" s="55" t="e">
        <f>IF(AA148="",IF(AA147="","",SUM($AG$13:AG147)),IF(AA148=$AE$5,AI147,IF($AI$8="Cuota fija",IF(AA148&lt;=MAX($AI$6:$AI$7),0,$AD$7+AD148-AH148),IF($AI$8="Capital Constante",IF(AA148&lt;=MAX($AI$6:$AI$7),0,$AD$3/(($AC$5/VLOOKUP($AD$6,AMORT!$A$2:$C$11,3,0))-MAX($AI$6:$AI$7))   ),AC148-AH148-AE148)       )))</f>
        <v>#N/A</v>
      </c>
      <c r="AH148" s="55" t="e">
        <f>IF(AA148="",IF(AA147="","",SUM($AH$13:AH147)),ROUND($AE$4*AI147,0))</f>
        <v>#N/A</v>
      </c>
      <c r="AI148" s="55" t="e">
        <f t="shared" si="18"/>
        <v>#N/A</v>
      </c>
      <c r="AJ148" s="15"/>
      <c r="AK148" s="55" t="e">
        <f>IF(AND(AA148&gt;0,AA148&lt;&gt;"",AD148&gt;0), ROUND( ((AD148/((1+($AD$4/VLOOKUP($AD$6,AMORT!$A$2:$B$11,2,0)))^AA148))),0),0)</f>
        <v>#N/A</v>
      </c>
    </row>
    <row r="149" spans="1:37" x14ac:dyDescent="0.2">
      <c r="A149" s="61" t="e">
        <f t="shared" si="15"/>
        <v>#N/A</v>
      </c>
      <c r="B149" s="62" t="e">
        <f>IF(A149="","",IF(OR($D$6="Diaria",$D$6="Semanal",$D$6="Decadal",$D$6="Quincenal"),B148+VLOOKUP($D$6,AMORT!$A$2:$D$11,4,0),IF(DAY($B$13)=DAY(EOMONTH($B$13,0)),EOMONTH(B148,VLOOKUP($D$6,AMORT!$A$2:$C$11,3,0)),EDATE($B$13,VLOOKUP($D$6,AMORT!$A$2:$C$11,3,0)*A149))))</f>
        <v>#N/A</v>
      </c>
      <c r="C149" s="55" t="e">
        <f>IF(A149="",IF(A148="","",SUM(C$13:C148)),G149+H149)</f>
        <v>#N/A</v>
      </c>
      <c r="D149" s="44"/>
      <c r="E149" s="55" t="e">
        <f>IF(A149="",IF(A148="","",SUM($E$13:E148)),ROUND(((I148*$D$8)/30)*VLOOKUP($D$6,AMORT!$A$2:$D$11,4,0),0))</f>
        <v>#N/A</v>
      </c>
      <c r="F149" s="55" t="e">
        <f>IF(A149="",IF(A148="","",SUM($F$13:F148)),IF(A149&lt;=MAX($I$6:$I$7),0,C149+E149))</f>
        <v>#N/A</v>
      </c>
      <c r="G149" s="55" t="e">
        <f>IF(A149="",IF(A148="","",SUM($G$13:G148)),IF(A149=$E$5,I148,IF($I$8="Cuota fija",IF(A149&lt;=MAX($I$6:$I$7),0,$D$7+D149-H149),IF($I$8="Capital Constante",IF(A149&lt;=MAX($I$6:$I$7),0,$D$3/(($C$5/VLOOKUP($D$6,AMORT!$A$2:$C$11,3,0))-MAX($I$6:$I$7))   ),C149-H149-E149)       )))</f>
        <v>#N/A</v>
      </c>
      <c r="H149" s="55" t="e">
        <f>IF(A149="",IF(A148="","",SUM($H$13:H148)),ROUND($E$4*I148,0))</f>
        <v>#N/A</v>
      </c>
      <c r="I149" s="55" t="e">
        <f t="shared" si="16"/>
        <v>#N/A</v>
      </c>
      <c r="J149" s="15"/>
      <c r="K149" s="55" t="e">
        <f>IF(AND(A149&gt;0,A149&lt;&gt;"",D149&gt;0), ROUND( ((D149/((1+($D$4/VLOOKUP($D$6,AMORT!$A$2:$B$11,2,0)))^A149))),0),0)</f>
        <v>#N/A</v>
      </c>
      <c r="N149" s="61" t="e">
        <f t="shared" si="19"/>
        <v>#N/A</v>
      </c>
      <c r="O149" s="62" t="e">
        <f>IF(N149="","",IF(OR($Q$6="Diaria",$Q$6="Semanal",$Q$6="Decadal",$Q$6="Quincenal"),O148+VLOOKUP($Q$6,AMORT!$A$2:$D$11,4,0),IF(DAY($O$13)=DAY(EOMONTH($O$13,0)),EOMONTH(O148,VLOOKUP($Q$6,AMORT!$A$2:$C$11,3,0)),EDATE($O$13,VLOOKUP($Q$6,AMORT!$A$2:$C$11,3,0)*N149))))</f>
        <v>#N/A</v>
      </c>
      <c r="P149" s="55" t="e">
        <f>IF(N149="",IF(N148="","",SUM(P$13:P148)),T149+U149)</f>
        <v>#N/A</v>
      </c>
      <c r="Q149" s="44"/>
      <c r="R149" s="55" t="e">
        <f>IF(N149="",IF(N148="","",SUM($R$13:R148)),ROUND(((V148*$Q$8)/30)*VLOOKUP($Q$6,AMORT!$A$2:$D$11,4,0),0))</f>
        <v>#N/A</v>
      </c>
      <c r="S149" s="55" t="e">
        <f>IF(N149="",IF(N148="","",SUM($S$13:S148)),IF(N149&lt;=MAX($V$6:$V$7),0,P149+R149))</f>
        <v>#N/A</v>
      </c>
      <c r="T149" s="55" t="e">
        <f>IF(N149="",IF(N148="","",SUM($T$13:T148)),IF(N149=$R$5,V148,IF($V$8="Cuota fija",IF(N149&lt;=MAX($V$6:$V$7),0,$Q$7+Q149-U149),IF($V$8="Capital Constante",IF(N149&lt;=MAX($V$6:$V$7),0,$Q$3/(($P$5/VLOOKUP($Q$6,AMORT!$A$2:$C$11,3,0))-MAX($V$6:$V$7))   ),P149-U149-R149)       )))</f>
        <v>#N/A</v>
      </c>
      <c r="U149" s="55" t="e">
        <f>IF(N149="",IF(N148="","",SUM($U$13:U148)),ROUND($R$4*V148,0))</f>
        <v>#N/A</v>
      </c>
      <c r="V149" s="55" t="e">
        <f t="shared" si="17"/>
        <v>#N/A</v>
      </c>
      <c r="W149" s="15"/>
      <c r="X149" s="55" t="e">
        <f>IF(AND(N149&gt;0,N149&lt;&gt;"",Q149&gt;0), ROUND( ((Q149/((1+($Q$4/VLOOKUP($Q$6,AMORT!$A$2:$B$11,2,0)))^N149))),0),0)</f>
        <v>#N/A</v>
      </c>
      <c r="AA149" s="61" t="e">
        <f t="shared" si="20"/>
        <v>#N/A</v>
      </c>
      <c r="AB149" s="62" t="e">
        <f>IF(AA149="","",IF(OR($AD$6="Diaria",$AD$6="Semanal",$AD$6="Decadal",$AD$6="Quincenal"),AB148+VLOOKUP($AD$6,AMORT!$A$2:$D$11,4,0),IF(DAY($B$13)=DAY(EOMONTH($B$13,0)),EOMONTH(AB148,VLOOKUP($AD$6,AMORT!$A$2:$C$11,3,0)),EDATE($B$13,VLOOKUP($AD$6,AMORT!$A$2:$C$11,3,0)*AA149))))</f>
        <v>#N/A</v>
      </c>
      <c r="AC149" s="55" t="e">
        <f>IF(AA149="",IF(AA148="","",SUM(AC$13:AC148)),AG149+AH149)</f>
        <v>#N/A</v>
      </c>
      <c r="AD149" s="44"/>
      <c r="AE149" s="55" t="e">
        <f>IF(AA149="",IF(AA148="","",SUM($AE$13:AE148)),ROUND(((AI148*$AD$8)/30)*VLOOKUP($AD$6,AMORT!$A$2:$D$11,4,0),0))</f>
        <v>#N/A</v>
      </c>
      <c r="AF149" s="55" t="e">
        <f>IF(AA149="",IF(AA148="","",SUM($AF$13:AF148)),IF(AA149&lt;=MAX($AI$6:$AI$7),0,AC149+AE149))</f>
        <v>#N/A</v>
      </c>
      <c r="AG149" s="55" t="e">
        <f>IF(AA149="",IF(AA148="","",SUM($AG$13:AG148)),IF(AA149=$AE$5,AI148,IF($AI$8="Cuota fija",IF(AA149&lt;=MAX($AI$6:$AI$7),0,$AD$7+AD149-AH149),IF($AI$8="Capital Constante",IF(AA149&lt;=MAX($AI$6:$AI$7),0,$AD$3/(($AC$5/VLOOKUP($AD$6,AMORT!$A$2:$C$11,3,0))-MAX($AI$6:$AI$7))   ),AC149-AH149-AE149)       )))</f>
        <v>#N/A</v>
      </c>
      <c r="AH149" s="55" t="e">
        <f>IF(AA149="",IF(AA148="","",SUM($AH$13:AH148)),ROUND($AE$4*AI148,0))</f>
        <v>#N/A</v>
      </c>
      <c r="AI149" s="55" t="e">
        <f t="shared" si="18"/>
        <v>#N/A</v>
      </c>
      <c r="AJ149" s="15"/>
      <c r="AK149" s="55" t="e">
        <f>IF(AND(AA149&gt;0,AA149&lt;&gt;"",AD149&gt;0), ROUND( ((AD149/((1+($AD$4/VLOOKUP($AD$6,AMORT!$A$2:$B$11,2,0)))^AA149))),0),0)</f>
        <v>#N/A</v>
      </c>
    </row>
    <row r="150" spans="1:37" x14ac:dyDescent="0.2">
      <c r="A150" s="61" t="e">
        <f t="shared" si="15"/>
        <v>#N/A</v>
      </c>
      <c r="B150" s="62" t="e">
        <f>IF(A150="","",IF(OR($D$6="Diaria",$D$6="Semanal",$D$6="Decadal",$D$6="Quincenal"),B149+VLOOKUP($D$6,AMORT!$A$2:$D$11,4,0),IF(DAY($B$13)=DAY(EOMONTH($B$13,0)),EOMONTH(B149,VLOOKUP($D$6,AMORT!$A$2:$C$11,3,0)),EDATE($B$13,VLOOKUP($D$6,AMORT!$A$2:$C$11,3,0)*A150))))</f>
        <v>#N/A</v>
      </c>
      <c r="C150" s="55" t="e">
        <f>IF(A150="",IF(A149="","",SUM(C$13:C149)),G150+H150)</f>
        <v>#N/A</v>
      </c>
      <c r="D150" s="44"/>
      <c r="E150" s="55" t="e">
        <f>IF(A150="",IF(A149="","",SUM($E$13:E149)),ROUND(((I149*$D$8)/30)*VLOOKUP($D$6,AMORT!$A$2:$D$11,4,0),0))</f>
        <v>#N/A</v>
      </c>
      <c r="F150" s="55" t="e">
        <f>IF(A150="",IF(A149="","",SUM($F$13:F149)),IF(A150&lt;=MAX($I$6:$I$7),0,C150+E150))</f>
        <v>#N/A</v>
      </c>
      <c r="G150" s="55" t="e">
        <f>IF(A150="",IF(A149="","",SUM($G$13:G149)),IF(A150=$E$5,I149,IF($I$8="Cuota fija",IF(A150&lt;=MAX($I$6:$I$7),0,$D$7+D150-H150),IF($I$8="Capital Constante",IF(A150&lt;=MAX($I$6:$I$7),0,$D$3/(($C$5/VLOOKUP($D$6,AMORT!$A$2:$C$11,3,0))-MAX($I$6:$I$7))   ),C150-H150-E150)       )))</f>
        <v>#N/A</v>
      </c>
      <c r="H150" s="55" t="e">
        <f>IF(A150="",IF(A149="","",SUM($H$13:H149)),ROUND($E$4*I149,0))</f>
        <v>#N/A</v>
      </c>
      <c r="I150" s="55" t="e">
        <f t="shared" si="16"/>
        <v>#N/A</v>
      </c>
      <c r="J150" s="15"/>
      <c r="K150" s="55" t="e">
        <f>IF(AND(A150&gt;0,A150&lt;&gt;"",D150&gt;0), ROUND( ((D150/((1+($D$4/VLOOKUP($D$6,AMORT!$A$2:$B$11,2,0)))^A150))),0),0)</f>
        <v>#N/A</v>
      </c>
      <c r="N150" s="61" t="e">
        <f t="shared" si="19"/>
        <v>#N/A</v>
      </c>
      <c r="O150" s="62" t="e">
        <f>IF(N150="","",IF(OR($Q$6="Diaria",$Q$6="Semanal",$Q$6="Decadal",$Q$6="Quincenal"),O149+VLOOKUP($Q$6,AMORT!$A$2:$D$11,4,0),IF(DAY($O$13)=DAY(EOMONTH($O$13,0)),EOMONTH(O149,VLOOKUP($Q$6,AMORT!$A$2:$C$11,3,0)),EDATE($O$13,VLOOKUP($Q$6,AMORT!$A$2:$C$11,3,0)*N150))))</f>
        <v>#N/A</v>
      </c>
      <c r="P150" s="55" t="e">
        <f>IF(N150="",IF(N149="","",SUM(P$13:P149)),T150+U150)</f>
        <v>#N/A</v>
      </c>
      <c r="Q150" s="44"/>
      <c r="R150" s="55" t="e">
        <f>IF(N150="",IF(N149="","",SUM($R$13:R149)),ROUND(((V149*$Q$8)/30)*VLOOKUP($Q$6,AMORT!$A$2:$D$11,4,0),0))</f>
        <v>#N/A</v>
      </c>
      <c r="S150" s="55" t="e">
        <f>IF(N150="",IF(N149="","",SUM($S$13:S149)),IF(N150&lt;=MAX($V$6:$V$7),0,P150+R150))</f>
        <v>#N/A</v>
      </c>
      <c r="T150" s="55" t="e">
        <f>IF(N150="",IF(N149="","",SUM($T$13:T149)),IF(N150=$R$5,V149,IF($V$8="Cuota fija",IF(N150&lt;=MAX($V$6:$V$7),0,$Q$7+Q150-U150),IF($V$8="Capital Constante",IF(N150&lt;=MAX($V$6:$V$7),0,$Q$3/(($P$5/VLOOKUP($Q$6,AMORT!$A$2:$C$11,3,0))-MAX($V$6:$V$7))   ),P150-U150-R150)       )))</f>
        <v>#N/A</v>
      </c>
      <c r="U150" s="55" t="e">
        <f>IF(N150="",IF(N149="","",SUM($U$13:U149)),ROUND($R$4*V149,0))</f>
        <v>#N/A</v>
      </c>
      <c r="V150" s="55" t="e">
        <f t="shared" si="17"/>
        <v>#N/A</v>
      </c>
      <c r="W150" s="15"/>
      <c r="X150" s="55" t="e">
        <f>IF(AND(N150&gt;0,N150&lt;&gt;"",Q150&gt;0), ROUND( ((Q150/((1+($Q$4/VLOOKUP($Q$6,AMORT!$A$2:$B$11,2,0)))^N150))),0),0)</f>
        <v>#N/A</v>
      </c>
      <c r="AA150" s="61" t="e">
        <f t="shared" si="20"/>
        <v>#N/A</v>
      </c>
      <c r="AB150" s="62" t="e">
        <f>IF(AA150="","",IF(OR($AD$6="Diaria",$AD$6="Semanal",$AD$6="Decadal",$AD$6="Quincenal"),AB149+VLOOKUP($AD$6,AMORT!$A$2:$D$11,4,0),IF(DAY($B$13)=DAY(EOMONTH($B$13,0)),EOMONTH(AB149,VLOOKUP($AD$6,AMORT!$A$2:$C$11,3,0)),EDATE($B$13,VLOOKUP($AD$6,AMORT!$A$2:$C$11,3,0)*AA150))))</f>
        <v>#N/A</v>
      </c>
      <c r="AC150" s="55" t="e">
        <f>IF(AA150="",IF(AA149="","",SUM(AC$13:AC149)),AG150+AH150)</f>
        <v>#N/A</v>
      </c>
      <c r="AD150" s="44"/>
      <c r="AE150" s="55" t="e">
        <f>IF(AA150="",IF(AA149="","",SUM($AE$13:AE149)),ROUND(((AI149*$AD$8)/30)*VLOOKUP($AD$6,AMORT!$A$2:$D$11,4,0),0))</f>
        <v>#N/A</v>
      </c>
      <c r="AF150" s="55" t="e">
        <f>IF(AA150="",IF(AA149="","",SUM($AF$13:AF149)),IF(AA150&lt;=MAX($AI$6:$AI$7),0,AC150+AE150))</f>
        <v>#N/A</v>
      </c>
      <c r="AG150" s="55" t="e">
        <f>IF(AA150="",IF(AA149="","",SUM($AG$13:AG149)),IF(AA150=$AE$5,AI149,IF($AI$8="Cuota fija",IF(AA150&lt;=MAX($AI$6:$AI$7),0,$AD$7+AD150-AH150),IF($AI$8="Capital Constante",IF(AA150&lt;=MAX($AI$6:$AI$7),0,$AD$3/(($AC$5/VLOOKUP($AD$6,AMORT!$A$2:$C$11,3,0))-MAX($AI$6:$AI$7))   ),AC150-AH150-AE150)       )))</f>
        <v>#N/A</v>
      </c>
      <c r="AH150" s="55" t="e">
        <f>IF(AA150="",IF(AA149="","",SUM($AH$13:AH149)),ROUND($AE$4*AI149,0))</f>
        <v>#N/A</v>
      </c>
      <c r="AI150" s="55" t="e">
        <f t="shared" si="18"/>
        <v>#N/A</v>
      </c>
      <c r="AJ150" s="15"/>
      <c r="AK150" s="55" t="e">
        <f>IF(AND(AA150&gt;0,AA150&lt;&gt;"",AD150&gt;0), ROUND( ((AD150/((1+($AD$4/VLOOKUP($AD$6,AMORT!$A$2:$B$11,2,0)))^AA150))),0),0)</f>
        <v>#N/A</v>
      </c>
    </row>
    <row r="151" spans="1:37" x14ac:dyDescent="0.2">
      <c r="A151" s="61" t="e">
        <f t="shared" si="15"/>
        <v>#N/A</v>
      </c>
      <c r="B151" s="62" t="e">
        <f>IF(A151="","",IF(OR($D$6="Diaria",$D$6="Semanal",$D$6="Decadal",$D$6="Quincenal"),B150+VLOOKUP($D$6,AMORT!$A$2:$D$11,4,0),IF(DAY($B$13)=DAY(EOMONTH($B$13,0)),EOMONTH(B150,VLOOKUP($D$6,AMORT!$A$2:$C$11,3,0)),EDATE($B$13,VLOOKUP($D$6,AMORT!$A$2:$C$11,3,0)*A151))))</f>
        <v>#N/A</v>
      </c>
      <c r="C151" s="55" t="e">
        <f>IF(A151="",IF(A150="","",SUM(C$13:C150)),G151+H151)</f>
        <v>#N/A</v>
      </c>
      <c r="D151" s="44"/>
      <c r="E151" s="55" t="e">
        <f>IF(A151="",IF(A150="","",SUM($E$13:E150)),ROUND(((I150*$D$8)/30)*VLOOKUP($D$6,AMORT!$A$2:$D$11,4,0),0))</f>
        <v>#N/A</v>
      </c>
      <c r="F151" s="55" t="e">
        <f>IF(A151="",IF(A150="","",SUM($F$13:F150)),IF(A151&lt;=MAX($I$6:$I$7),0,C151+E151))</f>
        <v>#N/A</v>
      </c>
      <c r="G151" s="55" t="e">
        <f>IF(A151="",IF(A150="","",SUM($G$13:G150)),IF(A151=$E$5,I150,IF($I$8="Cuota fija",IF(A151&lt;=MAX($I$6:$I$7),0,$D$7+D151-H151),IF($I$8="Capital Constante",IF(A151&lt;=MAX($I$6:$I$7),0,$D$3/(($C$5/VLOOKUP($D$6,AMORT!$A$2:$C$11,3,0))-MAX($I$6:$I$7))   ),C151-H151-E151)       )))</f>
        <v>#N/A</v>
      </c>
      <c r="H151" s="55" t="e">
        <f>IF(A151="",IF(A150="","",SUM($H$13:H150)),ROUND($E$4*I150,0))</f>
        <v>#N/A</v>
      </c>
      <c r="I151" s="55" t="e">
        <f t="shared" si="16"/>
        <v>#N/A</v>
      </c>
      <c r="J151" s="15"/>
      <c r="K151" s="55" t="e">
        <f>IF(AND(A151&gt;0,A151&lt;&gt;"",D151&gt;0), ROUND( ((D151/((1+($D$4/VLOOKUP($D$6,AMORT!$A$2:$B$11,2,0)))^A151))),0),0)</f>
        <v>#N/A</v>
      </c>
      <c r="N151" s="61" t="e">
        <f t="shared" si="19"/>
        <v>#N/A</v>
      </c>
      <c r="O151" s="62" t="e">
        <f>IF(N151="","",IF(OR($Q$6="Diaria",$Q$6="Semanal",$Q$6="Decadal",$Q$6="Quincenal"),O150+VLOOKUP($Q$6,AMORT!$A$2:$D$11,4,0),IF(DAY($O$13)=DAY(EOMONTH($O$13,0)),EOMONTH(O150,VLOOKUP($Q$6,AMORT!$A$2:$C$11,3,0)),EDATE($O$13,VLOOKUP($Q$6,AMORT!$A$2:$C$11,3,0)*N151))))</f>
        <v>#N/A</v>
      </c>
      <c r="P151" s="55" t="e">
        <f>IF(N151="",IF(N150="","",SUM(P$13:P150)),T151+U151)</f>
        <v>#N/A</v>
      </c>
      <c r="Q151" s="44"/>
      <c r="R151" s="55" t="e">
        <f>IF(N151="",IF(N150="","",SUM($R$13:R150)),ROUND(((V150*$Q$8)/30)*VLOOKUP($Q$6,AMORT!$A$2:$D$11,4,0),0))</f>
        <v>#N/A</v>
      </c>
      <c r="S151" s="55" t="e">
        <f>IF(N151="",IF(N150="","",SUM($S$13:S150)),IF(N151&lt;=MAX($V$6:$V$7),0,P151+R151))</f>
        <v>#N/A</v>
      </c>
      <c r="T151" s="55" t="e">
        <f>IF(N151="",IF(N150="","",SUM($T$13:T150)),IF(N151=$R$5,V150,IF($V$8="Cuota fija",IF(N151&lt;=MAX($V$6:$V$7),0,$Q$7+Q151-U151),IF($V$8="Capital Constante",IF(N151&lt;=MAX($V$6:$V$7),0,$Q$3/(($P$5/VLOOKUP($Q$6,AMORT!$A$2:$C$11,3,0))-MAX($V$6:$V$7))   ),P151-U151-R151)       )))</f>
        <v>#N/A</v>
      </c>
      <c r="U151" s="55" t="e">
        <f>IF(N151="",IF(N150="","",SUM($U$13:U150)),ROUND($R$4*V150,0))</f>
        <v>#N/A</v>
      </c>
      <c r="V151" s="55" t="e">
        <f t="shared" si="17"/>
        <v>#N/A</v>
      </c>
      <c r="W151" s="15"/>
      <c r="X151" s="55" t="e">
        <f>IF(AND(N151&gt;0,N151&lt;&gt;"",Q151&gt;0), ROUND( ((Q151/((1+($Q$4/VLOOKUP($Q$6,AMORT!$A$2:$B$11,2,0)))^N151))),0),0)</f>
        <v>#N/A</v>
      </c>
      <c r="AA151" s="61" t="e">
        <f t="shared" si="20"/>
        <v>#N/A</v>
      </c>
      <c r="AB151" s="62" t="e">
        <f>IF(AA151="","",IF(OR($AD$6="Diaria",$AD$6="Semanal",$AD$6="Decadal",$AD$6="Quincenal"),AB150+VLOOKUP($AD$6,AMORT!$A$2:$D$11,4,0),IF(DAY($B$13)=DAY(EOMONTH($B$13,0)),EOMONTH(AB150,VLOOKUP($AD$6,AMORT!$A$2:$C$11,3,0)),EDATE($B$13,VLOOKUP($AD$6,AMORT!$A$2:$C$11,3,0)*AA151))))</f>
        <v>#N/A</v>
      </c>
      <c r="AC151" s="55" t="e">
        <f>IF(AA151="",IF(AA150="","",SUM(AC$13:AC150)),AG151+AH151)</f>
        <v>#N/A</v>
      </c>
      <c r="AD151" s="44"/>
      <c r="AE151" s="55" t="e">
        <f>IF(AA151="",IF(AA150="","",SUM($AE$13:AE150)),ROUND(((AI150*$AD$8)/30)*VLOOKUP($AD$6,AMORT!$A$2:$D$11,4,0),0))</f>
        <v>#N/A</v>
      </c>
      <c r="AF151" s="55" t="e">
        <f>IF(AA151="",IF(AA150="","",SUM($AF$13:AF150)),IF(AA151&lt;=MAX($AI$6:$AI$7),0,AC151+AE151))</f>
        <v>#N/A</v>
      </c>
      <c r="AG151" s="55" t="e">
        <f>IF(AA151="",IF(AA150="","",SUM($AG$13:AG150)),IF(AA151=$AE$5,AI150,IF($AI$8="Cuota fija",IF(AA151&lt;=MAX($AI$6:$AI$7),0,$AD$7+AD151-AH151),IF($AI$8="Capital Constante",IF(AA151&lt;=MAX($AI$6:$AI$7),0,$AD$3/(($AC$5/VLOOKUP($AD$6,AMORT!$A$2:$C$11,3,0))-MAX($AI$6:$AI$7))   ),AC151-AH151-AE151)       )))</f>
        <v>#N/A</v>
      </c>
      <c r="AH151" s="55" t="e">
        <f>IF(AA151="",IF(AA150="","",SUM($AH$13:AH150)),ROUND($AE$4*AI150,0))</f>
        <v>#N/A</v>
      </c>
      <c r="AI151" s="55" t="e">
        <f t="shared" si="18"/>
        <v>#N/A</v>
      </c>
      <c r="AJ151" s="15"/>
      <c r="AK151" s="55" t="e">
        <f>IF(AND(AA151&gt;0,AA151&lt;&gt;"",AD151&gt;0), ROUND( ((AD151/((1+($AD$4/VLOOKUP($AD$6,AMORT!$A$2:$B$11,2,0)))^AA151))),0),0)</f>
        <v>#N/A</v>
      </c>
    </row>
    <row r="152" spans="1:37" x14ac:dyDescent="0.2">
      <c r="A152" s="61" t="e">
        <f t="shared" si="15"/>
        <v>#N/A</v>
      </c>
      <c r="B152" s="62" t="e">
        <f>IF(A152="","",IF(OR($D$6="Diaria",$D$6="Semanal",$D$6="Decadal",$D$6="Quincenal"),B151+VLOOKUP($D$6,AMORT!$A$2:$D$11,4,0),IF(DAY($B$13)=DAY(EOMONTH($B$13,0)),EOMONTH(B151,VLOOKUP($D$6,AMORT!$A$2:$C$11,3,0)),EDATE($B$13,VLOOKUP($D$6,AMORT!$A$2:$C$11,3,0)*A152))))</f>
        <v>#N/A</v>
      </c>
      <c r="C152" s="55" t="e">
        <f>IF(A152="",IF(A151="","",SUM(C$13:C151)),G152+H152)</f>
        <v>#N/A</v>
      </c>
      <c r="D152" s="44"/>
      <c r="E152" s="55" t="e">
        <f>IF(A152="",IF(A151="","",SUM($E$13:E151)),ROUND(((I151*$D$8)/30)*VLOOKUP($D$6,AMORT!$A$2:$D$11,4,0),0))</f>
        <v>#N/A</v>
      </c>
      <c r="F152" s="55" t="e">
        <f>IF(A152="",IF(A151="","",SUM($F$13:F151)),IF(A152&lt;=MAX($I$6:$I$7),0,C152+E152))</f>
        <v>#N/A</v>
      </c>
      <c r="G152" s="55" t="e">
        <f>IF(A152="",IF(A151="","",SUM($G$13:G151)),IF(A152=$E$5,I151,IF($I$8="Cuota fija",IF(A152&lt;=MAX($I$6:$I$7),0,$D$7+D152-H152),IF($I$8="Capital Constante",IF(A152&lt;=MAX($I$6:$I$7),0,$D$3/(($C$5/VLOOKUP($D$6,AMORT!$A$2:$C$11,3,0))-MAX($I$6:$I$7))   ),C152-H152-E152)       )))</f>
        <v>#N/A</v>
      </c>
      <c r="H152" s="55" t="e">
        <f>IF(A152="",IF(A151="","",SUM($H$13:H151)),ROUND($E$4*I151,0))</f>
        <v>#N/A</v>
      </c>
      <c r="I152" s="55" t="e">
        <f t="shared" si="16"/>
        <v>#N/A</v>
      </c>
      <c r="J152" s="15"/>
      <c r="K152" s="55" t="e">
        <f>IF(AND(A152&gt;0,A152&lt;&gt;"",D152&gt;0), ROUND( ((D152/((1+($D$4/VLOOKUP($D$6,AMORT!$A$2:$B$11,2,0)))^A152))),0),0)</f>
        <v>#N/A</v>
      </c>
      <c r="N152" s="61" t="e">
        <f t="shared" si="19"/>
        <v>#N/A</v>
      </c>
      <c r="O152" s="62" t="e">
        <f>IF(N152="","",IF(OR($Q$6="Diaria",$Q$6="Semanal",$Q$6="Decadal",$Q$6="Quincenal"),O151+VLOOKUP($Q$6,AMORT!$A$2:$D$11,4,0),IF(DAY($O$13)=DAY(EOMONTH($O$13,0)),EOMONTH(O151,VLOOKUP($Q$6,AMORT!$A$2:$C$11,3,0)),EDATE($O$13,VLOOKUP($Q$6,AMORT!$A$2:$C$11,3,0)*N152))))</f>
        <v>#N/A</v>
      </c>
      <c r="P152" s="55" t="e">
        <f>IF(N152="",IF(N151="","",SUM(P$13:P151)),T152+U152)</f>
        <v>#N/A</v>
      </c>
      <c r="Q152" s="44"/>
      <c r="R152" s="55" t="e">
        <f>IF(N152="",IF(N151="","",SUM($R$13:R151)),ROUND(((V151*$Q$8)/30)*VLOOKUP($Q$6,AMORT!$A$2:$D$11,4,0),0))</f>
        <v>#N/A</v>
      </c>
      <c r="S152" s="55" t="e">
        <f>IF(N152="",IF(N151="","",SUM($S$13:S151)),IF(N152&lt;=MAX($V$6:$V$7),0,P152+R152))</f>
        <v>#N/A</v>
      </c>
      <c r="T152" s="55" t="e">
        <f>IF(N152="",IF(N151="","",SUM($T$13:T151)),IF(N152=$R$5,V151,IF($V$8="Cuota fija",IF(N152&lt;=MAX($V$6:$V$7),0,$Q$7+Q152-U152),IF($V$8="Capital Constante",IF(N152&lt;=MAX($V$6:$V$7),0,$Q$3/(($P$5/VLOOKUP($Q$6,AMORT!$A$2:$C$11,3,0))-MAX($V$6:$V$7))   ),P152-U152-R152)       )))</f>
        <v>#N/A</v>
      </c>
      <c r="U152" s="55" t="e">
        <f>IF(N152="",IF(N151="","",SUM($U$13:U151)),ROUND($R$4*V151,0))</f>
        <v>#N/A</v>
      </c>
      <c r="V152" s="55" t="e">
        <f t="shared" si="17"/>
        <v>#N/A</v>
      </c>
      <c r="W152" s="15"/>
      <c r="X152" s="55" t="e">
        <f>IF(AND(N152&gt;0,N152&lt;&gt;"",Q152&gt;0), ROUND( ((Q152/((1+($Q$4/VLOOKUP($Q$6,AMORT!$A$2:$B$11,2,0)))^N152))),0),0)</f>
        <v>#N/A</v>
      </c>
      <c r="AA152" s="61" t="e">
        <f t="shared" si="20"/>
        <v>#N/A</v>
      </c>
      <c r="AB152" s="62" t="e">
        <f>IF(AA152="","",IF(OR($AD$6="Diaria",$AD$6="Semanal",$AD$6="Decadal",$AD$6="Quincenal"),AB151+VLOOKUP($AD$6,AMORT!$A$2:$D$11,4,0),IF(DAY($B$13)=DAY(EOMONTH($B$13,0)),EOMONTH(AB151,VLOOKUP($AD$6,AMORT!$A$2:$C$11,3,0)),EDATE($B$13,VLOOKUP($AD$6,AMORT!$A$2:$C$11,3,0)*AA152))))</f>
        <v>#N/A</v>
      </c>
      <c r="AC152" s="55" t="e">
        <f>IF(AA152="",IF(AA151="","",SUM(AC$13:AC151)),AG152+AH152)</f>
        <v>#N/A</v>
      </c>
      <c r="AD152" s="44"/>
      <c r="AE152" s="55" t="e">
        <f>IF(AA152="",IF(AA151="","",SUM($AE$13:AE151)),ROUND(((AI151*$AD$8)/30)*VLOOKUP($AD$6,AMORT!$A$2:$D$11,4,0),0))</f>
        <v>#N/A</v>
      </c>
      <c r="AF152" s="55" t="e">
        <f>IF(AA152="",IF(AA151="","",SUM($AF$13:AF151)),IF(AA152&lt;=MAX($AI$6:$AI$7),0,AC152+AE152))</f>
        <v>#N/A</v>
      </c>
      <c r="AG152" s="55" t="e">
        <f>IF(AA152="",IF(AA151="","",SUM($AG$13:AG151)),IF(AA152=$AE$5,AI151,IF($AI$8="Cuota fija",IF(AA152&lt;=MAX($AI$6:$AI$7),0,$AD$7+AD152-AH152),IF($AI$8="Capital Constante",IF(AA152&lt;=MAX($AI$6:$AI$7),0,$AD$3/(($AC$5/VLOOKUP($AD$6,AMORT!$A$2:$C$11,3,0))-MAX($AI$6:$AI$7))   ),AC152-AH152-AE152)       )))</f>
        <v>#N/A</v>
      </c>
      <c r="AH152" s="55" t="e">
        <f>IF(AA152="",IF(AA151="","",SUM($AH$13:AH151)),ROUND($AE$4*AI151,0))</f>
        <v>#N/A</v>
      </c>
      <c r="AI152" s="55" t="e">
        <f t="shared" si="18"/>
        <v>#N/A</v>
      </c>
      <c r="AJ152" s="15"/>
      <c r="AK152" s="55" t="e">
        <f>IF(AND(AA152&gt;0,AA152&lt;&gt;"",AD152&gt;0), ROUND( ((AD152/((1+($AD$4/VLOOKUP($AD$6,AMORT!$A$2:$B$11,2,0)))^AA152))),0),0)</f>
        <v>#N/A</v>
      </c>
    </row>
    <row r="153" spans="1:37" x14ac:dyDescent="0.2">
      <c r="A153" s="61" t="e">
        <f t="shared" si="15"/>
        <v>#N/A</v>
      </c>
      <c r="B153" s="62" t="e">
        <f>IF(A153="","",IF(OR($D$6="Diaria",$D$6="Semanal",$D$6="Decadal",$D$6="Quincenal"),B152+VLOOKUP($D$6,AMORT!$A$2:$D$11,4,0),IF(DAY($B$13)=DAY(EOMONTH($B$13,0)),EOMONTH(B152,VLOOKUP($D$6,AMORT!$A$2:$C$11,3,0)),EDATE($B$13,VLOOKUP($D$6,AMORT!$A$2:$C$11,3,0)*A153))))</f>
        <v>#N/A</v>
      </c>
      <c r="C153" s="55" t="e">
        <f>IF(A153="",IF(A152="","",SUM(C$13:C152)),G153+H153)</f>
        <v>#N/A</v>
      </c>
      <c r="D153" s="44"/>
      <c r="E153" s="55" t="e">
        <f>IF(A153="",IF(A152="","",SUM($E$13:E152)),ROUND(((I152*$D$8)/30)*VLOOKUP($D$6,AMORT!$A$2:$D$11,4,0),0))</f>
        <v>#N/A</v>
      </c>
      <c r="F153" s="55" t="e">
        <f>IF(A153="",IF(A152="","",SUM($F$13:F152)),IF(A153&lt;=MAX($I$6:$I$7),0,C153+E153))</f>
        <v>#N/A</v>
      </c>
      <c r="G153" s="55" t="e">
        <f>IF(A153="",IF(A152="","",SUM($G$13:G152)),IF(A153=$E$5,I152,IF($I$8="Cuota fija",IF(A153&lt;=MAX($I$6:$I$7),0,$D$7+D153-H153),IF($I$8="Capital Constante",IF(A153&lt;=MAX($I$6:$I$7),0,$D$3/(($C$5/VLOOKUP($D$6,AMORT!$A$2:$C$11,3,0))-MAX($I$6:$I$7))   ),C153-H153-E153)       )))</f>
        <v>#N/A</v>
      </c>
      <c r="H153" s="55" t="e">
        <f>IF(A153="",IF(A152="","",SUM($H$13:H152)),ROUND($E$4*I152,0))</f>
        <v>#N/A</v>
      </c>
      <c r="I153" s="55" t="e">
        <f t="shared" si="16"/>
        <v>#N/A</v>
      </c>
      <c r="J153" s="15"/>
      <c r="K153" s="55" t="e">
        <f>IF(AND(A153&gt;0,A153&lt;&gt;"",D153&gt;0), ROUND( ((D153/((1+($D$4/VLOOKUP($D$6,AMORT!$A$2:$B$11,2,0)))^A153))),0),0)</f>
        <v>#N/A</v>
      </c>
      <c r="N153" s="61" t="e">
        <f t="shared" si="19"/>
        <v>#N/A</v>
      </c>
      <c r="O153" s="62" t="e">
        <f>IF(N153="","",IF(OR($Q$6="Diaria",$Q$6="Semanal",$Q$6="Decadal",$Q$6="Quincenal"),O152+VLOOKUP($Q$6,AMORT!$A$2:$D$11,4,0),IF(DAY($O$13)=DAY(EOMONTH($O$13,0)),EOMONTH(O152,VLOOKUP($Q$6,AMORT!$A$2:$C$11,3,0)),EDATE($O$13,VLOOKUP($Q$6,AMORT!$A$2:$C$11,3,0)*N153))))</f>
        <v>#N/A</v>
      </c>
      <c r="P153" s="55" t="e">
        <f>IF(N153="",IF(N152="","",SUM(P$13:P152)),T153+U153)</f>
        <v>#N/A</v>
      </c>
      <c r="Q153" s="44"/>
      <c r="R153" s="55" t="e">
        <f>IF(N153="",IF(N152="","",SUM($R$13:R152)),ROUND(((V152*$Q$8)/30)*VLOOKUP($Q$6,AMORT!$A$2:$D$11,4,0),0))</f>
        <v>#N/A</v>
      </c>
      <c r="S153" s="55" t="e">
        <f>IF(N153="",IF(N152="","",SUM($S$13:S152)),IF(N153&lt;=MAX($V$6:$V$7),0,P153+R153))</f>
        <v>#N/A</v>
      </c>
      <c r="T153" s="55" t="e">
        <f>IF(N153="",IF(N152="","",SUM($T$13:T152)),IF(N153=$R$5,V152,IF($V$8="Cuota fija",IF(N153&lt;=MAX($V$6:$V$7),0,$Q$7+Q153-U153),IF($V$8="Capital Constante",IF(N153&lt;=MAX($V$6:$V$7),0,$Q$3/(($P$5/VLOOKUP($Q$6,AMORT!$A$2:$C$11,3,0))-MAX($V$6:$V$7))   ),P153-U153-R153)       )))</f>
        <v>#N/A</v>
      </c>
      <c r="U153" s="55" t="e">
        <f>IF(N153="",IF(N152="","",SUM($U$13:U152)),ROUND($R$4*V152,0))</f>
        <v>#N/A</v>
      </c>
      <c r="V153" s="55" t="e">
        <f t="shared" si="17"/>
        <v>#N/A</v>
      </c>
      <c r="W153" s="15"/>
      <c r="X153" s="55" t="e">
        <f>IF(AND(N153&gt;0,N153&lt;&gt;"",Q153&gt;0), ROUND( ((Q153/((1+($Q$4/VLOOKUP($Q$6,AMORT!$A$2:$B$11,2,0)))^N153))),0),0)</f>
        <v>#N/A</v>
      </c>
      <c r="AA153" s="61" t="e">
        <f t="shared" si="20"/>
        <v>#N/A</v>
      </c>
      <c r="AB153" s="62" t="e">
        <f>IF(AA153="","",IF(OR($AD$6="Diaria",$AD$6="Semanal",$AD$6="Decadal",$AD$6="Quincenal"),AB152+VLOOKUP($AD$6,AMORT!$A$2:$D$11,4,0),IF(DAY($B$13)=DAY(EOMONTH($B$13,0)),EOMONTH(AB152,VLOOKUP($AD$6,AMORT!$A$2:$C$11,3,0)),EDATE($B$13,VLOOKUP($AD$6,AMORT!$A$2:$C$11,3,0)*AA153))))</f>
        <v>#N/A</v>
      </c>
      <c r="AC153" s="55" t="e">
        <f>IF(AA153="",IF(AA152="","",SUM(AC$13:AC152)),AG153+AH153)</f>
        <v>#N/A</v>
      </c>
      <c r="AD153" s="44"/>
      <c r="AE153" s="55" t="e">
        <f>IF(AA153="",IF(AA152="","",SUM($AE$13:AE152)),ROUND(((AI152*$AD$8)/30)*VLOOKUP($AD$6,AMORT!$A$2:$D$11,4,0),0))</f>
        <v>#N/A</v>
      </c>
      <c r="AF153" s="55" t="e">
        <f>IF(AA153="",IF(AA152="","",SUM($AF$13:AF152)),IF(AA153&lt;=MAX($AI$6:$AI$7),0,AC153+AE153))</f>
        <v>#N/A</v>
      </c>
      <c r="AG153" s="55" t="e">
        <f>IF(AA153="",IF(AA152="","",SUM($AG$13:AG152)),IF(AA153=$AE$5,AI152,IF($AI$8="Cuota fija",IF(AA153&lt;=MAX($AI$6:$AI$7),0,$AD$7+AD153-AH153),IF($AI$8="Capital Constante",IF(AA153&lt;=MAX($AI$6:$AI$7),0,$AD$3/(($AC$5/VLOOKUP($AD$6,AMORT!$A$2:$C$11,3,0))-MAX($AI$6:$AI$7))   ),AC153-AH153-AE153)       )))</f>
        <v>#N/A</v>
      </c>
      <c r="AH153" s="55" t="e">
        <f>IF(AA153="",IF(AA152="","",SUM($AH$13:AH152)),ROUND($AE$4*AI152,0))</f>
        <v>#N/A</v>
      </c>
      <c r="AI153" s="55" t="e">
        <f t="shared" si="18"/>
        <v>#N/A</v>
      </c>
      <c r="AJ153" s="15"/>
      <c r="AK153" s="55" t="e">
        <f>IF(AND(AA153&gt;0,AA153&lt;&gt;"",AD153&gt;0), ROUND( ((AD153/((1+($AD$4/VLOOKUP($AD$6,AMORT!$A$2:$B$11,2,0)))^AA153))),0),0)</f>
        <v>#N/A</v>
      </c>
    </row>
    <row r="154" spans="1:37" x14ac:dyDescent="0.2">
      <c r="A154" s="61" t="e">
        <f t="shared" si="15"/>
        <v>#N/A</v>
      </c>
      <c r="B154" s="62" t="e">
        <f>IF(A154="","",IF(OR($D$6="Diaria",$D$6="Semanal",$D$6="Decadal",$D$6="Quincenal"),B153+VLOOKUP($D$6,AMORT!$A$2:$D$11,4,0),IF(DAY($B$13)=DAY(EOMONTH($B$13,0)),EOMONTH(B153,VLOOKUP($D$6,AMORT!$A$2:$C$11,3,0)),EDATE($B$13,VLOOKUP($D$6,AMORT!$A$2:$C$11,3,0)*A154))))</f>
        <v>#N/A</v>
      </c>
      <c r="C154" s="55" t="e">
        <f>IF(A154="",IF(A153="","",SUM(C$13:C153)),G154+H154)</f>
        <v>#N/A</v>
      </c>
      <c r="D154" s="44"/>
      <c r="E154" s="55" t="e">
        <f>IF(A154="",IF(A153="","",SUM($E$13:E153)),ROUND(((I153*$D$8)/30)*VLOOKUP($D$6,AMORT!$A$2:$D$11,4,0),0))</f>
        <v>#N/A</v>
      </c>
      <c r="F154" s="55" t="e">
        <f>IF(A154="",IF(A153="","",SUM($F$13:F153)),IF(A154&lt;=MAX($I$6:$I$7),0,C154+E154))</f>
        <v>#N/A</v>
      </c>
      <c r="G154" s="55" t="e">
        <f>IF(A154="",IF(A153="","",SUM($G$13:G153)),IF(A154=$E$5,I153,IF($I$8="Cuota fija",IF(A154&lt;=MAX($I$6:$I$7),0,$D$7+D154-H154),IF($I$8="Capital Constante",IF(A154&lt;=MAX($I$6:$I$7),0,$D$3/(($C$5/VLOOKUP($D$6,AMORT!$A$2:$C$11,3,0))-MAX($I$6:$I$7))   ),C154-H154-E154)       )))</f>
        <v>#N/A</v>
      </c>
      <c r="H154" s="55" t="e">
        <f>IF(A154="",IF(A153="","",SUM($H$13:H153)),ROUND($E$4*I153,0))</f>
        <v>#N/A</v>
      </c>
      <c r="I154" s="55" t="e">
        <f t="shared" si="16"/>
        <v>#N/A</v>
      </c>
      <c r="J154" s="15"/>
      <c r="K154" s="55" t="e">
        <f>IF(AND(A154&gt;0,A154&lt;&gt;"",D154&gt;0), ROUND( ((D154/((1+($D$4/VLOOKUP($D$6,AMORT!$A$2:$B$11,2,0)))^A154))),0),0)</f>
        <v>#N/A</v>
      </c>
      <c r="N154" s="61" t="e">
        <f t="shared" si="19"/>
        <v>#N/A</v>
      </c>
      <c r="O154" s="62" t="e">
        <f>IF(N154="","",IF(OR($Q$6="Diaria",$Q$6="Semanal",$Q$6="Decadal",$Q$6="Quincenal"),O153+VLOOKUP($Q$6,AMORT!$A$2:$D$11,4,0),IF(DAY($O$13)=DAY(EOMONTH($O$13,0)),EOMONTH(O153,VLOOKUP($Q$6,AMORT!$A$2:$C$11,3,0)),EDATE($O$13,VLOOKUP($Q$6,AMORT!$A$2:$C$11,3,0)*N154))))</f>
        <v>#N/A</v>
      </c>
      <c r="P154" s="55" t="e">
        <f>IF(N154="",IF(N153="","",SUM(P$13:P153)),T154+U154)</f>
        <v>#N/A</v>
      </c>
      <c r="Q154" s="44"/>
      <c r="R154" s="55" t="e">
        <f>IF(N154="",IF(N153="","",SUM($R$13:R153)),ROUND(((V153*$Q$8)/30)*VLOOKUP($Q$6,AMORT!$A$2:$D$11,4,0),0))</f>
        <v>#N/A</v>
      </c>
      <c r="S154" s="55" t="e">
        <f>IF(N154="",IF(N153="","",SUM($S$13:S153)),IF(N154&lt;=MAX($V$6:$V$7),0,P154+R154))</f>
        <v>#N/A</v>
      </c>
      <c r="T154" s="55" t="e">
        <f>IF(N154="",IF(N153="","",SUM($T$13:T153)),IF(N154=$R$5,V153,IF($V$8="Cuota fija",IF(N154&lt;=MAX($V$6:$V$7),0,$Q$7+Q154-U154),IF($V$8="Capital Constante",IF(N154&lt;=MAX($V$6:$V$7),0,$Q$3/(($P$5/VLOOKUP($Q$6,AMORT!$A$2:$C$11,3,0))-MAX($V$6:$V$7))   ),P154-U154-R154)       )))</f>
        <v>#N/A</v>
      </c>
      <c r="U154" s="55" t="e">
        <f>IF(N154="",IF(N153="","",SUM($U$13:U153)),ROUND($R$4*V153,0))</f>
        <v>#N/A</v>
      </c>
      <c r="V154" s="55" t="e">
        <f t="shared" si="17"/>
        <v>#N/A</v>
      </c>
      <c r="W154" s="15"/>
      <c r="X154" s="55" t="e">
        <f>IF(AND(N154&gt;0,N154&lt;&gt;"",Q154&gt;0), ROUND( ((Q154/((1+($Q$4/VLOOKUP($Q$6,AMORT!$A$2:$B$11,2,0)))^N154))),0),0)</f>
        <v>#N/A</v>
      </c>
      <c r="AA154" s="61" t="e">
        <f t="shared" si="20"/>
        <v>#N/A</v>
      </c>
      <c r="AB154" s="62" t="e">
        <f>IF(AA154="","",IF(OR($AD$6="Diaria",$AD$6="Semanal",$AD$6="Decadal",$AD$6="Quincenal"),AB153+VLOOKUP($AD$6,AMORT!$A$2:$D$11,4,0),IF(DAY($B$13)=DAY(EOMONTH($B$13,0)),EOMONTH(AB153,VLOOKUP($AD$6,AMORT!$A$2:$C$11,3,0)),EDATE($B$13,VLOOKUP($AD$6,AMORT!$A$2:$C$11,3,0)*AA154))))</f>
        <v>#N/A</v>
      </c>
      <c r="AC154" s="55" t="e">
        <f>IF(AA154="",IF(AA153="","",SUM(AC$13:AC153)),AG154+AH154)</f>
        <v>#N/A</v>
      </c>
      <c r="AD154" s="44"/>
      <c r="AE154" s="55" t="e">
        <f>IF(AA154="",IF(AA153="","",SUM($AE$13:AE153)),ROUND(((AI153*$AD$8)/30)*VLOOKUP($AD$6,AMORT!$A$2:$D$11,4,0),0))</f>
        <v>#N/A</v>
      </c>
      <c r="AF154" s="55" t="e">
        <f>IF(AA154="",IF(AA153="","",SUM($AF$13:AF153)),IF(AA154&lt;=MAX($AI$6:$AI$7),0,AC154+AE154))</f>
        <v>#N/A</v>
      </c>
      <c r="AG154" s="55" t="e">
        <f>IF(AA154="",IF(AA153="","",SUM($AG$13:AG153)),IF(AA154=$AE$5,AI153,IF($AI$8="Cuota fija",IF(AA154&lt;=MAX($AI$6:$AI$7),0,$AD$7+AD154-AH154),IF($AI$8="Capital Constante",IF(AA154&lt;=MAX($AI$6:$AI$7),0,$AD$3/(($AC$5/VLOOKUP($AD$6,AMORT!$A$2:$C$11,3,0))-MAX($AI$6:$AI$7))   ),AC154-AH154-AE154)       )))</f>
        <v>#N/A</v>
      </c>
      <c r="AH154" s="55" t="e">
        <f>IF(AA154="",IF(AA153="","",SUM($AH$13:AH153)),ROUND($AE$4*AI153,0))</f>
        <v>#N/A</v>
      </c>
      <c r="AI154" s="55" t="e">
        <f t="shared" si="18"/>
        <v>#N/A</v>
      </c>
      <c r="AJ154" s="15"/>
      <c r="AK154" s="55" t="e">
        <f>IF(AND(AA154&gt;0,AA154&lt;&gt;"",AD154&gt;0), ROUND( ((AD154/((1+($AD$4/VLOOKUP($AD$6,AMORT!$A$2:$B$11,2,0)))^AA154))),0),0)</f>
        <v>#N/A</v>
      </c>
    </row>
    <row r="155" spans="1:37" x14ac:dyDescent="0.2">
      <c r="A155" s="61" t="e">
        <f t="shared" si="15"/>
        <v>#N/A</v>
      </c>
      <c r="B155" s="62" t="e">
        <f>IF(A155="","",IF(OR($D$6="Diaria",$D$6="Semanal",$D$6="Decadal",$D$6="Quincenal"),B154+VLOOKUP($D$6,AMORT!$A$2:$D$11,4,0),IF(DAY($B$13)=DAY(EOMONTH($B$13,0)),EOMONTH(B154,VLOOKUP($D$6,AMORT!$A$2:$C$11,3,0)),EDATE($B$13,VLOOKUP($D$6,AMORT!$A$2:$C$11,3,0)*A155))))</f>
        <v>#N/A</v>
      </c>
      <c r="C155" s="55" t="e">
        <f>IF(A155="",IF(A154="","",SUM(C$13:C154)),G155+H155)</f>
        <v>#N/A</v>
      </c>
      <c r="D155" s="44"/>
      <c r="E155" s="55" t="e">
        <f>IF(A155="",IF(A154="","",SUM($E$13:E154)),ROUND(((I154*$D$8)/30)*VLOOKUP($D$6,AMORT!$A$2:$D$11,4,0),0))</f>
        <v>#N/A</v>
      </c>
      <c r="F155" s="55" t="e">
        <f>IF(A155="",IF(A154="","",SUM($F$13:F154)),IF(A155&lt;=MAX($I$6:$I$7),0,C155+E155))</f>
        <v>#N/A</v>
      </c>
      <c r="G155" s="55" t="e">
        <f>IF(A155="",IF(A154="","",SUM($G$13:G154)),IF(A155=$E$5,I154,IF($I$8="Cuota fija",IF(A155&lt;=MAX($I$6:$I$7),0,$D$7+D155-H155),IF($I$8="Capital Constante",IF(A155&lt;=MAX($I$6:$I$7),0,$D$3/(($C$5/VLOOKUP($D$6,AMORT!$A$2:$C$11,3,0))-MAX($I$6:$I$7))   ),C155-H155-E155)       )))</f>
        <v>#N/A</v>
      </c>
      <c r="H155" s="55" t="e">
        <f>IF(A155="",IF(A154="","",SUM($H$13:H154)),ROUND($E$4*I154,0))</f>
        <v>#N/A</v>
      </c>
      <c r="I155" s="55" t="e">
        <f t="shared" si="16"/>
        <v>#N/A</v>
      </c>
      <c r="J155" s="15"/>
      <c r="K155" s="55" t="e">
        <f>IF(AND(A155&gt;0,A155&lt;&gt;"",D155&gt;0), ROUND( ((D155/((1+($D$4/VLOOKUP($D$6,AMORT!$A$2:$B$11,2,0)))^A155))),0),0)</f>
        <v>#N/A</v>
      </c>
      <c r="N155" s="61" t="e">
        <f t="shared" si="19"/>
        <v>#N/A</v>
      </c>
      <c r="O155" s="62" t="e">
        <f>IF(N155="","",IF(OR($Q$6="Diaria",$Q$6="Semanal",$Q$6="Decadal",$Q$6="Quincenal"),O154+VLOOKUP($Q$6,AMORT!$A$2:$D$11,4,0),IF(DAY($O$13)=DAY(EOMONTH($O$13,0)),EOMONTH(O154,VLOOKUP($Q$6,AMORT!$A$2:$C$11,3,0)),EDATE($O$13,VLOOKUP($Q$6,AMORT!$A$2:$C$11,3,0)*N155))))</f>
        <v>#N/A</v>
      </c>
      <c r="P155" s="55" t="e">
        <f>IF(N155="",IF(N154="","",SUM(P$13:P154)),T155+U155)</f>
        <v>#N/A</v>
      </c>
      <c r="Q155" s="44"/>
      <c r="R155" s="55" t="e">
        <f>IF(N155="",IF(N154="","",SUM($R$13:R154)),ROUND(((V154*$Q$8)/30)*VLOOKUP($Q$6,AMORT!$A$2:$D$11,4,0),0))</f>
        <v>#N/A</v>
      </c>
      <c r="S155" s="55" t="e">
        <f>IF(N155="",IF(N154="","",SUM($S$13:S154)),IF(N155&lt;=MAX($V$6:$V$7),0,P155+R155))</f>
        <v>#N/A</v>
      </c>
      <c r="T155" s="55" t="e">
        <f>IF(N155="",IF(N154="","",SUM($T$13:T154)),IF(N155=$R$5,V154,IF($V$8="Cuota fija",IF(N155&lt;=MAX($V$6:$V$7),0,$Q$7+Q155-U155),IF($V$8="Capital Constante",IF(N155&lt;=MAX($V$6:$V$7),0,$Q$3/(($P$5/VLOOKUP($Q$6,AMORT!$A$2:$C$11,3,0))-MAX($V$6:$V$7))   ),P155-U155-R155)       )))</f>
        <v>#N/A</v>
      </c>
      <c r="U155" s="55" t="e">
        <f>IF(N155="",IF(N154="","",SUM($U$13:U154)),ROUND($R$4*V154,0))</f>
        <v>#N/A</v>
      </c>
      <c r="V155" s="55" t="e">
        <f t="shared" si="17"/>
        <v>#N/A</v>
      </c>
      <c r="W155" s="15"/>
      <c r="X155" s="55" t="e">
        <f>IF(AND(N155&gt;0,N155&lt;&gt;"",Q155&gt;0), ROUND( ((Q155/((1+($Q$4/VLOOKUP($Q$6,AMORT!$A$2:$B$11,2,0)))^N155))),0),0)</f>
        <v>#N/A</v>
      </c>
      <c r="AA155" s="61" t="e">
        <f t="shared" si="20"/>
        <v>#N/A</v>
      </c>
      <c r="AB155" s="62" t="e">
        <f>IF(AA155="","",IF(OR($AD$6="Diaria",$AD$6="Semanal",$AD$6="Decadal",$AD$6="Quincenal"),AB154+VLOOKUP($AD$6,AMORT!$A$2:$D$11,4,0),IF(DAY($B$13)=DAY(EOMONTH($B$13,0)),EOMONTH(AB154,VLOOKUP($AD$6,AMORT!$A$2:$C$11,3,0)),EDATE($B$13,VLOOKUP($AD$6,AMORT!$A$2:$C$11,3,0)*AA155))))</f>
        <v>#N/A</v>
      </c>
      <c r="AC155" s="55" t="e">
        <f>IF(AA155="",IF(AA154="","",SUM(AC$13:AC154)),AG155+AH155)</f>
        <v>#N/A</v>
      </c>
      <c r="AD155" s="44"/>
      <c r="AE155" s="55" t="e">
        <f>IF(AA155="",IF(AA154="","",SUM($AE$13:AE154)),ROUND(((AI154*$AD$8)/30)*VLOOKUP($AD$6,AMORT!$A$2:$D$11,4,0),0))</f>
        <v>#N/A</v>
      </c>
      <c r="AF155" s="55" t="e">
        <f>IF(AA155="",IF(AA154="","",SUM($AF$13:AF154)),IF(AA155&lt;=MAX($AI$6:$AI$7),0,AC155+AE155))</f>
        <v>#N/A</v>
      </c>
      <c r="AG155" s="55" t="e">
        <f>IF(AA155="",IF(AA154="","",SUM($AG$13:AG154)),IF(AA155=$AE$5,AI154,IF($AI$8="Cuota fija",IF(AA155&lt;=MAX($AI$6:$AI$7),0,$AD$7+AD155-AH155),IF($AI$8="Capital Constante",IF(AA155&lt;=MAX($AI$6:$AI$7),0,$AD$3/(($AC$5/VLOOKUP($AD$6,AMORT!$A$2:$C$11,3,0))-MAX($AI$6:$AI$7))   ),AC155-AH155-AE155)       )))</f>
        <v>#N/A</v>
      </c>
      <c r="AH155" s="55" t="e">
        <f>IF(AA155="",IF(AA154="","",SUM($AH$13:AH154)),ROUND($AE$4*AI154,0))</f>
        <v>#N/A</v>
      </c>
      <c r="AI155" s="55" t="e">
        <f t="shared" si="18"/>
        <v>#N/A</v>
      </c>
      <c r="AJ155" s="15"/>
      <c r="AK155" s="55" t="e">
        <f>IF(AND(AA155&gt;0,AA155&lt;&gt;"",AD155&gt;0), ROUND( ((AD155/((1+($AD$4/VLOOKUP($AD$6,AMORT!$A$2:$B$11,2,0)))^AA155))),0),0)</f>
        <v>#N/A</v>
      </c>
    </row>
    <row r="156" spans="1:37" x14ac:dyDescent="0.2">
      <c r="A156" s="61" t="e">
        <f t="shared" si="15"/>
        <v>#N/A</v>
      </c>
      <c r="B156" s="62" t="e">
        <f>IF(A156="","",IF(OR($D$6="Diaria",$D$6="Semanal",$D$6="Decadal",$D$6="Quincenal"),B155+VLOOKUP($D$6,AMORT!$A$2:$D$11,4,0),IF(DAY($B$13)=DAY(EOMONTH($B$13,0)),EOMONTH(B155,VLOOKUP($D$6,AMORT!$A$2:$C$11,3,0)),EDATE($B$13,VLOOKUP($D$6,AMORT!$A$2:$C$11,3,0)*A156))))</f>
        <v>#N/A</v>
      </c>
      <c r="C156" s="55" t="e">
        <f>IF(A156="",IF(A155="","",SUM(C$13:C155)),G156+H156)</f>
        <v>#N/A</v>
      </c>
      <c r="D156" s="44"/>
      <c r="E156" s="55" t="e">
        <f>IF(A156="",IF(A155="","",SUM($E$13:E155)),ROUND(((I155*$D$8)/30)*VLOOKUP($D$6,AMORT!$A$2:$D$11,4,0),0))</f>
        <v>#N/A</v>
      </c>
      <c r="F156" s="55" t="e">
        <f>IF(A156="",IF(A155="","",SUM($F$13:F155)),IF(A156&lt;=MAX($I$6:$I$7),0,C156+E156))</f>
        <v>#N/A</v>
      </c>
      <c r="G156" s="55" t="e">
        <f>IF(A156="",IF(A155="","",SUM($G$13:G155)),IF(A156=$E$5,I155,IF($I$8="Cuota fija",IF(A156&lt;=MAX($I$6:$I$7),0,$D$7+D156-H156),IF($I$8="Capital Constante",IF(A156&lt;=MAX($I$6:$I$7),0,$D$3/(($C$5/VLOOKUP($D$6,AMORT!$A$2:$C$11,3,0))-MAX($I$6:$I$7))   ),C156-H156-E156)       )))</f>
        <v>#N/A</v>
      </c>
      <c r="H156" s="55" t="e">
        <f>IF(A156="",IF(A155="","",SUM($H$13:H155)),ROUND($E$4*I155,0))</f>
        <v>#N/A</v>
      </c>
      <c r="I156" s="55" t="e">
        <f t="shared" si="16"/>
        <v>#N/A</v>
      </c>
      <c r="J156" s="15"/>
      <c r="K156" s="55" t="e">
        <f>IF(AND(A156&gt;0,A156&lt;&gt;"",D156&gt;0), ROUND( ((D156/((1+($D$4/VLOOKUP($D$6,AMORT!$A$2:$B$11,2,0)))^A156))),0),0)</f>
        <v>#N/A</v>
      </c>
      <c r="N156" s="61" t="e">
        <f t="shared" si="19"/>
        <v>#N/A</v>
      </c>
      <c r="O156" s="62" t="e">
        <f>IF(N156="","",IF(OR($Q$6="Diaria",$Q$6="Semanal",$Q$6="Decadal",$Q$6="Quincenal"),O155+VLOOKUP($Q$6,AMORT!$A$2:$D$11,4,0),IF(DAY($O$13)=DAY(EOMONTH($O$13,0)),EOMONTH(O155,VLOOKUP($Q$6,AMORT!$A$2:$C$11,3,0)),EDATE($O$13,VLOOKUP($Q$6,AMORT!$A$2:$C$11,3,0)*N156))))</f>
        <v>#N/A</v>
      </c>
      <c r="P156" s="55" t="e">
        <f>IF(N156="",IF(N155="","",SUM(P$13:P155)),T156+U156)</f>
        <v>#N/A</v>
      </c>
      <c r="Q156" s="44"/>
      <c r="R156" s="55" t="e">
        <f>IF(N156="",IF(N155="","",SUM($R$13:R155)),ROUND(((V155*$Q$8)/30)*VLOOKUP($Q$6,AMORT!$A$2:$D$11,4,0),0))</f>
        <v>#N/A</v>
      </c>
      <c r="S156" s="55" t="e">
        <f>IF(N156="",IF(N155="","",SUM($S$13:S155)),IF(N156&lt;=MAX($V$6:$V$7),0,P156+R156))</f>
        <v>#N/A</v>
      </c>
      <c r="T156" s="55" t="e">
        <f>IF(N156="",IF(N155="","",SUM($T$13:T155)),IF(N156=$R$5,V155,IF($V$8="Cuota fija",IF(N156&lt;=MAX($V$6:$V$7),0,$Q$7+Q156-U156),IF($V$8="Capital Constante",IF(N156&lt;=MAX($V$6:$V$7),0,$Q$3/(($P$5/VLOOKUP($Q$6,AMORT!$A$2:$C$11,3,0))-MAX($V$6:$V$7))   ),P156-U156-R156)       )))</f>
        <v>#N/A</v>
      </c>
      <c r="U156" s="55" t="e">
        <f>IF(N156="",IF(N155="","",SUM($U$13:U155)),ROUND($R$4*V155,0))</f>
        <v>#N/A</v>
      </c>
      <c r="V156" s="55" t="e">
        <f t="shared" si="17"/>
        <v>#N/A</v>
      </c>
      <c r="W156" s="15"/>
      <c r="X156" s="55" t="e">
        <f>IF(AND(N156&gt;0,N156&lt;&gt;"",Q156&gt;0), ROUND( ((Q156/((1+($Q$4/VLOOKUP($Q$6,AMORT!$A$2:$B$11,2,0)))^N156))),0),0)</f>
        <v>#N/A</v>
      </c>
      <c r="AA156" s="61" t="e">
        <f t="shared" si="20"/>
        <v>#N/A</v>
      </c>
      <c r="AB156" s="62" t="e">
        <f>IF(AA156="","",IF(OR($AD$6="Diaria",$AD$6="Semanal",$AD$6="Decadal",$AD$6="Quincenal"),AB155+VLOOKUP($AD$6,AMORT!$A$2:$D$11,4,0),IF(DAY($B$13)=DAY(EOMONTH($B$13,0)),EOMONTH(AB155,VLOOKUP($AD$6,AMORT!$A$2:$C$11,3,0)),EDATE($B$13,VLOOKUP($AD$6,AMORT!$A$2:$C$11,3,0)*AA156))))</f>
        <v>#N/A</v>
      </c>
      <c r="AC156" s="55" t="e">
        <f>IF(AA156="",IF(AA155="","",SUM(AC$13:AC155)),AG156+AH156)</f>
        <v>#N/A</v>
      </c>
      <c r="AD156" s="44"/>
      <c r="AE156" s="55" t="e">
        <f>IF(AA156="",IF(AA155="","",SUM($AE$13:AE155)),ROUND(((AI155*$AD$8)/30)*VLOOKUP($AD$6,AMORT!$A$2:$D$11,4,0),0))</f>
        <v>#N/A</v>
      </c>
      <c r="AF156" s="55" t="e">
        <f>IF(AA156="",IF(AA155="","",SUM($AF$13:AF155)),IF(AA156&lt;=MAX($AI$6:$AI$7),0,AC156+AE156))</f>
        <v>#N/A</v>
      </c>
      <c r="AG156" s="55" t="e">
        <f>IF(AA156="",IF(AA155="","",SUM($AG$13:AG155)),IF(AA156=$AE$5,AI155,IF($AI$8="Cuota fija",IF(AA156&lt;=MAX($AI$6:$AI$7),0,$AD$7+AD156-AH156),IF($AI$8="Capital Constante",IF(AA156&lt;=MAX($AI$6:$AI$7),0,$AD$3/(($AC$5/VLOOKUP($AD$6,AMORT!$A$2:$C$11,3,0))-MAX($AI$6:$AI$7))   ),AC156-AH156-AE156)       )))</f>
        <v>#N/A</v>
      </c>
      <c r="AH156" s="55" t="e">
        <f>IF(AA156="",IF(AA155="","",SUM($AH$13:AH155)),ROUND($AE$4*AI155,0))</f>
        <v>#N/A</v>
      </c>
      <c r="AI156" s="55" t="e">
        <f t="shared" si="18"/>
        <v>#N/A</v>
      </c>
      <c r="AJ156" s="15"/>
      <c r="AK156" s="55" t="e">
        <f>IF(AND(AA156&gt;0,AA156&lt;&gt;"",AD156&gt;0), ROUND( ((AD156/((1+($AD$4/VLOOKUP($AD$6,AMORT!$A$2:$B$11,2,0)))^AA156))),0),0)</f>
        <v>#N/A</v>
      </c>
    </row>
    <row r="157" spans="1:37" x14ac:dyDescent="0.2">
      <c r="A157" s="61" t="e">
        <f t="shared" si="15"/>
        <v>#N/A</v>
      </c>
      <c r="B157" s="62" t="e">
        <f>IF(A157="","",IF(OR($D$6="Diaria",$D$6="Semanal",$D$6="Decadal",$D$6="Quincenal"),B156+VLOOKUP($D$6,AMORT!$A$2:$D$11,4,0),IF(DAY($B$13)=DAY(EOMONTH($B$13,0)),EOMONTH(B156,VLOOKUP($D$6,AMORT!$A$2:$C$11,3,0)),EDATE($B$13,VLOOKUP($D$6,AMORT!$A$2:$C$11,3,0)*A157))))</f>
        <v>#N/A</v>
      </c>
      <c r="C157" s="55" t="e">
        <f>IF(A157="",IF(A156="","",SUM(C$13:C156)),G157+H157)</f>
        <v>#N/A</v>
      </c>
      <c r="D157" s="44"/>
      <c r="E157" s="55" t="e">
        <f>IF(A157="",IF(A156="","",SUM($E$13:E156)),ROUND(((I156*$D$8)/30)*VLOOKUP($D$6,AMORT!$A$2:$D$11,4,0),0))</f>
        <v>#N/A</v>
      </c>
      <c r="F157" s="55" t="e">
        <f>IF(A157="",IF(A156="","",SUM($F$13:F156)),IF(A157&lt;=MAX($I$6:$I$7),0,C157+E157))</f>
        <v>#N/A</v>
      </c>
      <c r="G157" s="55" t="e">
        <f>IF(A157="",IF(A156="","",SUM($G$13:G156)),IF(A157=$E$5,I156,IF($I$8="Cuota fija",IF(A157&lt;=MAX($I$6:$I$7),0,$D$7+D157-H157),IF($I$8="Capital Constante",IF(A157&lt;=MAX($I$6:$I$7),0,$D$3/(($C$5/VLOOKUP($D$6,AMORT!$A$2:$C$11,3,0))-MAX($I$6:$I$7))   ),C157-H157-E157)       )))</f>
        <v>#N/A</v>
      </c>
      <c r="H157" s="55" t="e">
        <f>IF(A157="",IF(A156="","",SUM($H$13:H156)),ROUND($E$4*I156,0))</f>
        <v>#N/A</v>
      </c>
      <c r="I157" s="55" t="e">
        <f t="shared" si="16"/>
        <v>#N/A</v>
      </c>
      <c r="J157" s="15"/>
      <c r="K157" s="55" t="e">
        <f>IF(AND(A157&gt;0,A157&lt;&gt;"",D157&gt;0), ROUND( ((D157/((1+($D$4/VLOOKUP($D$6,AMORT!$A$2:$B$11,2,0)))^A157))),0),0)</f>
        <v>#N/A</v>
      </c>
      <c r="N157" s="61" t="e">
        <f t="shared" si="19"/>
        <v>#N/A</v>
      </c>
      <c r="O157" s="62" t="e">
        <f>IF(N157="","",IF(OR($Q$6="Diaria",$Q$6="Semanal",$Q$6="Decadal",$Q$6="Quincenal"),O156+VLOOKUP($Q$6,AMORT!$A$2:$D$11,4,0),IF(DAY($O$13)=DAY(EOMONTH($O$13,0)),EOMONTH(O156,VLOOKUP($Q$6,AMORT!$A$2:$C$11,3,0)),EDATE($O$13,VLOOKUP($Q$6,AMORT!$A$2:$C$11,3,0)*N157))))</f>
        <v>#N/A</v>
      </c>
      <c r="P157" s="55" t="e">
        <f>IF(N157="",IF(N156="","",SUM(P$13:P156)),T157+U157)</f>
        <v>#N/A</v>
      </c>
      <c r="Q157" s="44"/>
      <c r="R157" s="55" t="e">
        <f>IF(N157="",IF(N156="","",SUM($R$13:R156)),ROUND(((V156*$Q$8)/30)*VLOOKUP($Q$6,AMORT!$A$2:$D$11,4,0),0))</f>
        <v>#N/A</v>
      </c>
      <c r="S157" s="55" t="e">
        <f>IF(N157="",IF(N156="","",SUM($S$13:S156)),IF(N157&lt;=MAX($V$6:$V$7),0,P157+R157))</f>
        <v>#N/A</v>
      </c>
      <c r="T157" s="55" t="e">
        <f>IF(N157="",IF(N156="","",SUM($T$13:T156)),IF(N157=$R$5,V156,IF($V$8="Cuota fija",IF(N157&lt;=MAX($V$6:$V$7),0,$Q$7+Q157-U157),IF($V$8="Capital Constante",IF(N157&lt;=MAX($V$6:$V$7),0,$Q$3/(($P$5/VLOOKUP($Q$6,AMORT!$A$2:$C$11,3,0))-MAX($V$6:$V$7))   ),P157-U157-R157)       )))</f>
        <v>#N/A</v>
      </c>
      <c r="U157" s="55" t="e">
        <f>IF(N157="",IF(N156="","",SUM($U$13:U156)),ROUND($R$4*V156,0))</f>
        <v>#N/A</v>
      </c>
      <c r="V157" s="55" t="e">
        <f t="shared" si="17"/>
        <v>#N/A</v>
      </c>
      <c r="W157" s="15"/>
      <c r="X157" s="55" t="e">
        <f>IF(AND(N157&gt;0,N157&lt;&gt;"",Q157&gt;0), ROUND( ((Q157/((1+($Q$4/VLOOKUP($Q$6,AMORT!$A$2:$B$11,2,0)))^N157))),0),0)</f>
        <v>#N/A</v>
      </c>
      <c r="AA157" s="61" t="e">
        <f t="shared" si="20"/>
        <v>#N/A</v>
      </c>
      <c r="AB157" s="62" t="e">
        <f>IF(AA157="","",IF(OR($AD$6="Diaria",$AD$6="Semanal",$AD$6="Decadal",$AD$6="Quincenal"),AB156+VLOOKUP($AD$6,AMORT!$A$2:$D$11,4,0),IF(DAY($B$13)=DAY(EOMONTH($B$13,0)),EOMONTH(AB156,VLOOKUP($AD$6,AMORT!$A$2:$C$11,3,0)),EDATE($B$13,VLOOKUP($AD$6,AMORT!$A$2:$C$11,3,0)*AA157))))</f>
        <v>#N/A</v>
      </c>
      <c r="AC157" s="55" t="e">
        <f>IF(AA157="",IF(AA156="","",SUM(AC$13:AC156)),AG157+AH157)</f>
        <v>#N/A</v>
      </c>
      <c r="AD157" s="44"/>
      <c r="AE157" s="55" t="e">
        <f>IF(AA157="",IF(AA156="","",SUM($AE$13:AE156)),ROUND(((AI156*$AD$8)/30)*VLOOKUP($AD$6,AMORT!$A$2:$D$11,4,0),0))</f>
        <v>#N/A</v>
      </c>
      <c r="AF157" s="55" t="e">
        <f>IF(AA157="",IF(AA156="","",SUM($AF$13:AF156)),IF(AA157&lt;=MAX($AI$6:$AI$7),0,AC157+AE157))</f>
        <v>#N/A</v>
      </c>
      <c r="AG157" s="55" t="e">
        <f>IF(AA157="",IF(AA156="","",SUM($AG$13:AG156)),IF(AA157=$AE$5,AI156,IF($AI$8="Cuota fija",IF(AA157&lt;=MAX($AI$6:$AI$7),0,$AD$7+AD157-AH157),IF($AI$8="Capital Constante",IF(AA157&lt;=MAX($AI$6:$AI$7),0,$AD$3/(($AC$5/VLOOKUP($AD$6,AMORT!$A$2:$C$11,3,0))-MAX($AI$6:$AI$7))   ),AC157-AH157-AE157)       )))</f>
        <v>#N/A</v>
      </c>
      <c r="AH157" s="55" t="e">
        <f>IF(AA157="",IF(AA156="","",SUM($AH$13:AH156)),ROUND($AE$4*AI156,0))</f>
        <v>#N/A</v>
      </c>
      <c r="AI157" s="55" t="e">
        <f t="shared" si="18"/>
        <v>#N/A</v>
      </c>
      <c r="AJ157" s="15"/>
      <c r="AK157" s="55" t="e">
        <f>IF(AND(AA157&gt;0,AA157&lt;&gt;"",AD157&gt;0), ROUND( ((AD157/((1+($AD$4/VLOOKUP($AD$6,AMORT!$A$2:$B$11,2,0)))^AA157))),0),0)</f>
        <v>#N/A</v>
      </c>
    </row>
    <row r="158" spans="1:37" x14ac:dyDescent="0.2">
      <c r="A158" s="61" t="e">
        <f t="shared" si="15"/>
        <v>#N/A</v>
      </c>
      <c r="B158" s="62" t="e">
        <f>IF(A158="","",IF(OR($D$6="Diaria",$D$6="Semanal",$D$6="Decadal",$D$6="Quincenal"),B157+VLOOKUP($D$6,AMORT!$A$2:$D$11,4,0),IF(DAY($B$13)=DAY(EOMONTH($B$13,0)),EOMONTH(B157,VLOOKUP($D$6,AMORT!$A$2:$C$11,3,0)),EDATE($B$13,VLOOKUP($D$6,AMORT!$A$2:$C$11,3,0)*A158))))</f>
        <v>#N/A</v>
      </c>
      <c r="C158" s="55" t="e">
        <f>IF(A158="",IF(A157="","",SUM(C$13:C157)),G158+H158)</f>
        <v>#N/A</v>
      </c>
      <c r="D158" s="44"/>
      <c r="E158" s="55" t="e">
        <f>IF(A158="",IF(A157="","",SUM($E$13:E157)),ROUND(((I157*$D$8)/30)*VLOOKUP($D$6,AMORT!$A$2:$D$11,4,0),0))</f>
        <v>#N/A</v>
      </c>
      <c r="F158" s="55" t="e">
        <f>IF(A158="",IF(A157="","",SUM($F$13:F157)),IF(A158&lt;=MAX($I$6:$I$7),0,C158+E158))</f>
        <v>#N/A</v>
      </c>
      <c r="G158" s="55" t="e">
        <f>IF(A158="",IF(A157="","",SUM($G$13:G157)),IF(A158=$E$5,I157,IF($I$8="Cuota fija",IF(A158&lt;=MAX($I$6:$I$7),0,$D$7+D158-H158),IF($I$8="Capital Constante",IF(A158&lt;=MAX($I$6:$I$7),0,$D$3/(($C$5/VLOOKUP($D$6,AMORT!$A$2:$C$11,3,0))-MAX($I$6:$I$7))   ),C158-H158-E158)       )))</f>
        <v>#N/A</v>
      </c>
      <c r="H158" s="55" t="e">
        <f>IF(A158="",IF(A157="","",SUM($H$13:H157)),ROUND($E$4*I157,0))</f>
        <v>#N/A</v>
      </c>
      <c r="I158" s="55" t="e">
        <f t="shared" si="16"/>
        <v>#N/A</v>
      </c>
      <c r="J158" s="15"/>
      <c r="K158" s="55" t="e">
        <f>IF(AND(A158&gt;0,A158&lt;&gt;"",D158&gt;0), ROUND( ((D158/((1+($D$4/VLOOKUP($D$6,AMORT!$A$2:$B$11,2,0)))^A158))),0),0)</f>
        <v>#N/A</v>
      </c>
      <c r="N158" s="61" t="e">
        <f t="shared" si="19"/>
        <v>#N/A</v>
      </c>
      <c r="O158" s="62" t="e">
        <f>IF(N158="","",IF(OR($Q$6="Diaria",$Q$6="Semanal",$Q$6="Decadal",$Q$6="Quincenal"),O157+VLOOKUP($Q$6,AMORT!$A$2:$D$11,4,0),IF(DAY($O$13)=DAY(EOMONTH($O$13,0)),EOMONTH(O157,VLOOKUP($Q$6,AMORT!$A$2:$C$11,3,0)),EDATE($O$13,VLOOKUP($Q$6,AMORT!$A$2:$C$11,3,0)*N158))))</f>
        <v>#N/A</v>
      </c>
      <c r="P158" s="55" t="e">
        <f>IF(N158="",IF(N157="","",SUM(P$13:P157)),T158+U158)</f>
        <v>#N/A</v>
      </c>
      <c r="Q158" s="44"/>
      <c r="R158" s="55" t="e">
        <f>IF(N158="",IF(N157="","",SUM($R$13:R157)),ROUND(((V157*$Q$8)/30)*VLOOKUP($Q$6,AMORT!$A$2:$D$11,4,0),0))</f>
        <v>#N/A</v>
      </c>
      <c r="S158" s="55" t="e">
        <f>IF(N158="",IF(N157="","",SUM($S$13:S157)),IF(N158&lt;=MAX($V$6:$V$7),0,P158+R158))</f>
        <v>#N/A</v>
      </c>
      <c r="T158" s="55" t="e">
        <f>IF(N158="",IF(N157="","",SUM($T$13:T157)),IF(N158=$R$5,V157,IF($V$8="Cuota fija",IF(N158&lt;=MAX($V$6:$V$7),0,$Q$7+Q158-U158),IF($V$8="Capital Constante",IF(N158&lt;=MAX($V$6:$V$7),0,$Q$3/(($P$5/VLOOKUP($Q$6,AMORT!$A$2:$C$11,3,0))-MAX($V$6:$V$7))   ),P158-U158-R158)       )))</f>
        <v>#N/A</v>
      </c>
      <c r="U158" s="55" t="e">
        <f>IF(N158="",IF(N157="","",SUM($U$13:U157)),ROUND($R$4*V157,0))</f>
        <v>#N/A</v>
      </c>
      <c r="V158" s="55" t="e">
        <f t="shared" si="17"/>
        <v>#N/A</v>
      </c>
      <c r="W158" s="15"/>
      <c r="X158" s="55" t="e">
        <f>IF(AND(N158&gt;0,N158&lt;&gt;"",Q158&gt;0), ROUND( ((Q158/((1+($Q$4/VLOOKUP($Q$6,AMORT!$A$2:$B$11,2,0)))^N158))),0),0)</f>
        <v>#N/A</v>
      </c>
      <c r="AA158" s="61" t="e">
        <f t="shared" si="20"/>
        <v>#N/A</v>
      </c>
      <c r="AB158" s="62" t="e">
        <f>IF(AA158="","",IF(OR($AD$6="Diaria",$AD$6="Semanal",$AD$6="Decadal",$AD$6="Quincenal"),AB157+VLOOKUP($AD$6,AMORT!$A$2:$D$11,4,0),IF(DAY($B$13)=DAY(EOMONTH($B$13,0)),EOMONTH(AB157,VLOOKUP($AD$6,AMORT!$A$2:$C$11,3,0)),EDATE($B$13,VLOOKUP($AD$6,AMORT!$A$2:$C$11,3,0)*AA158))))</f>
        <v>#N/A</v>
      </c>
      <c r="AC158" s="55" t="e">
        <f>IF(AA158="",IF(AA157="","",SUM(AC$13:AC157)),AG158+AH158)</f>
        <v>#N/A</v>
      </c>
      <c r="AD158" s="44"/>
      <c r="AE158" s="55" t="e">
        <f>IF(AA158="",IF(AA157="","",SUM($AE$13:AE157)),ROUND(((AI157*$AD$8)/30)*VLOOKUP($AD$6,AMORT!$A$2:$D$11,4,0),0))</f>
        <v>#N/A</v>
      </c>
      <c r="AF158" s="55" t="e">
        <f>IF(AA158="",IF(AA157="","",SUM($AF$13:AF157)),IF(AA158&lt;=MAX($AI$6:$AI$7),0,AC158+AE158))</f>
        <v>#N/A</v>
      </c>
      <c r="AG158" s="55" t="e">
        <f>IF(AA158="",IF(AA157="","",SUM($AG$13:AG157)),IF(AA158=$AE$5,AI157,IF($AI$8="Cuota fija",IF(AA158&lt;=MAX($AI$6:$AI$7),0,$AD$7+AD158-AH158),IF($AI$8="Capital Constante",IF(AA158&lt;=MAX($AI$6:$AI$7),0,$AD$3/(($AC$5/VLOOKUP($AD$6,AMORT!$A$2:$C$11,3,0))-MAX($AI$6:$AI$7))   ),AC158-AH158-AE158)       )))</f>
        <v>#N/A</v>
      </c>
      <c r="AH158" s="55" t="e">
        <f>IF(AA158="",IF(AA157="","",SUM($AH$13:AH157)),ROUND($AE$4*AI157,0))</f>
        <v>#N/A</v>
      </c>
      <c r="AI158" s="55" t="e">
        <f t="shared" si="18"/>
        <v>#N/A</v>
      </c>
      <c r="AJ158" s="15"/>
      <c r="AK158" s="55" t="e">
        <f>IF(AND(AA158&gt;0,AA158&lt;&gt;"",AD158&gt;0), ROUND( ((AD158/((1+($AD$4/VLOOKUP($AD$6,AMORT!$A$2:$B$11,2,0)))^AA158))),0),0)</f>
        <v>#N/A</v>
      </c>
    </row>
    <row r="159" spans="1:37" x14ac:dyDescent="0.2">
      <c r="A159" s="61" t="e">
        <f t="shared" si="15"/>
        <v>#N/A</v>
      </c>
      <c r="B159" s="62" t="e">
        <f>IF(A159="","",IF(OR($D$6="Diaria",$D$6="Semanal",$D$6="Decadal",$D$6="Quincenal"),B158+VLOOKUP($D$6,AMORT!$A$2:$D$11,4,0),IF(DAY($B$13)=DAY(EOMONTH($B$13,0)),EOMONTH(B158,VLOOKUP($D$6,AMORT!$A$2:$C$11,3,0)),EDATE($B$13,VLOOKUP($D$6,AMORT!$A$2:$C$11,3,0)*A159))))</f>
        <v>#N/A</v>
      </c>
      <c r="C159" s="55" t="e">
        <f>IF(A159="",IF(A158="","",SUM(C$13:C158)),G159+H159)</f>
        <v>#N/A</v>
      </c>
      <c r="D159" s="44"/>
      <c r="E159" s="55" t="e">
        <f>IF(A159="",IF(A158="","",SUM($E$13:E158)),ROUND(((I158*$D$8)/30)*VLOOKUP($D$6,AMORT!$A$2:$D$11,4,0),0))</f>
        <v>#N/A</v>
      </c>
      <c r="F159" s="55" t="e">
        <f>IF(A159="",IF(A158="","",SUM($F$13:F158)),IF(A159&lt;=MAX($I$6:$I$7),0,C159+E159))</f>
        <v>#N/A</v>
      </c>
      <c r="G159" s="55" t="e">
        <f>IF(A159="",IF(A158="","",SUM($G$13:G158)),IF(A159=$E$5,I158,IF($I$8="Cuota fija",IF(A159&lt;=MAX($I$6:$I$7),0,$D$7+D159-H159),IF($I$8="Capital Constante",IF(A159&lt;=MAX($I$6:$I$7),0,$D$3/(($C$5/VLOOKUP($D$6,AMORT!$A$2:$C$11,3,0))-MAX($I$6:$I$7))   ),C159-H159-E159)       )))</f>
        <v>#N/A</v>
      </c>
      <c r="H159" s="55" t="e">
        <f>IF(A159="",IF(A158="","",SUM($H$13:H158)),ROUND($E$4*I158,0))</f>
        <v>#N/A</v>
      </c>
      <c r="I159" s="55" t="e">
        <f t="shared" si="16"/>
        <v>#N/A</v>
      </c>
      <c r="J159" s="15"/>
      <c r="K159" s="55" t="e">
        <f>IF(AND(A159&gt;0,A159&lt;&gt;"",D159&gt;0), ROUND( ((D159/((1+($D$4/VLOOKUP($D$6,AMORT!$A$2:$B$11,2,0)))^A159))),0),0)</f>
        <v>#N/A</v>
      </c>
      <c r="N159" s="61" t="e">
        <f t="shared" si="19"/>
        <v>#N/A</v>
      </c>
      <c r="O159" s="62" t="e">
        <f>IF(N159="","",IF(OR($Q$6="Diaria",$Q$6="Semanal",$Q$6="Decadal",$Q$6="Quincenal"),O158+VLOOKUP($Q$6,AMORT!$A$2:$D$11,4,0),IF(DAY($O$13)=DAY(EOMONTH($O$13,0)),EOMONTH(O158,VLOOKUP($Q$6,AMORT!$A$2:$C$11,3,0)),EDATE($O$13,VLOOKUP($Q$6,AMORT!$A$2:$C$11,3,0)*N159))))</f>
        <v>#N/A</v>
      </c>
      <c r="P159" s="55" t="e">
        <f>IF(N159="",IF(N158="","",SUM(P$13:P158)),T159+U159)</f>
        <v>#N/A</v>
      </c>
      <c r="Q159" s="44"/>
      <c r="R159" s="55" t="e">
        <f>IF(N159="",IF(N158="","",SUM($R$13:R158)),ROUND(((V158*$Q$8)/30)*VLOOKUP($Q$6,AMORT!$A$2:$D$11,4,0),0))</f>
        <v>#N/A</v>
      </c>
      <c r="S159" s="55" t="e">
        <f>IF(N159="",IF(N158="","",SUM($S$13:S158)),IF(N159&lt;=MAX($V$6:$V$7),0,P159+R159))</f>
        <v>#N/A</v>
      </c>
      <c r="T159" s="55" t="e">
        <f>IF(N159="",IF(N158="","",SUM($T$13:T158)),IF(N159=$R$5,V158,IF($V$8="Cuota fija",IF(N159&lt;=MAX($V$6:$V$7),0,$Q$7+Q159-U159),IF($V$8="Capital Constante",IF(N159&lt;=MAX($V$6:$V$7),0,$Q$3/(($P$5/VLOOKUP($Q$6,AMORT!$A$2:$C$11,3,0))-MAX($V$6:$V$7))   ),P159-U159-R159)       )))</f>
        <v>#N/A</v>
      </c>
      <c r="U159" s="55" t="e">
        <f>IF(N159="",IF(N158="","",SUM($U$13:U158)),ROUND($R$4*V158,0))</f>
        <v>#N/A</v>
      </c>
      <c r="V159" s="55" t="e">
        <f t="shared" si="17"/>
        <v>#N/A</v>
      </c>
      <c r="W159" s="15"/>
      <c r="X159" s="55" t="e">
        <f>IF(AND(N159&gt;0,N159&lt;&gt;"",Q159&gt;0), ROUND( ((Q159/((1+($Q$4/VLOOKUP($Q$6,AMORT!$A$2:$B$11,2,0)))^N159))),0),0)</f>
        <v>#N/A</v>
      </c>
      <c r="AA159" s="61" t="e">
        <f t="shared" si="20"/>
        <v>#N/A</v>
      </c>
      <c r="AB159" s="62" t="e">
        <f>IF(AA159="","",IF(OR($AD$6="Diaria",$AD$6="Semanal",$AD$6="Decadal",$AD$6="Quincenal"),AB158+VLOOKUP($AD$6,AMORT!$A$2:$D$11,4,0),IF(DAY($B$13)=DAY(EOMONTH($B$13,0)),EOMONTH(AB158,VLOOKUP($AD$6,AMORT!$A$2:$C$11,3,0)),EDATE($B$13,VLOOKUP($AD$6,AMORT!$A$2:$C$11,3,0)*AA159))))</f>
        <v>#N/A</v>
      </c>
      <c r="AC159" s="55" t="e">
        <f>IF(AA159="",IF(AA158="","",SUM(AC$13:AC158)),AG159+AH159)</f>
        <v>#N/A</v>
      </c>
      <c r="AD159" s="44"/>
      <c r="AE159" s="55" t="e">
        <f>IF(AA159="",IF(AA158="","",SUM($AE$13:AE158)),ROUND(((AI158*$AD$8)/30)*VLOOKUP($AD$6,AMORT!$A$2:$D$11,4,0),0))</f>
        <v>#N/A</v>
      </c>
      <c r="AF159" s="55" t="e">
        <f>IF(AA159="",IF(AA158="","",SUM($AF$13:AF158)),IF(AA159&lt;=MAX($AI$6:$AI$7),0,AC159+AE159))</f>
        <v>#N/A</v>
      </c>
      <c r="AG159" s="55" t="e">
        <f>IF(AA159="",IF(AA158="","",SUM($AG$13:AG158)),IF(AA159=$AE$5,AI158,IF($AI$8="Cuota fija",IF(AA159&lt;=MAX($AI$6:$AI$7),0,$AD$7+AD159-AH159),IF($AI$8="Capital Constante",IF(AA159&lt;=MAX($AI$6:$AI$7),0,$AD$3/(($AC$5/VLOOKUP($AD$6,AMORT!$A$2:$C$11,3,0))-MAX($AI$6:$AI$7))   ),AC159-AH159-AE159)       )))</f>
        <v>#N/A</v>
      </c>
      <c r="AH159" s="55" t="e">
        <f>IF(AA159="",IF(AA158="","",SUM($AH$13:AH158)),ROUND($AE$4*AI158,0))</f>
        <v>#N/A</v>
      </c>
      <c r="AI159" s="55" t="e">
        <f t="shared" si="18"/>
        <v>#N/A</v>
      </c>
      <c r="AJ159" s="15"/>
      <c r="AK159" s="55" t="e">
        <f>IF(AND(AA159&gt;0,AA159&lt;&gt;"",AD159&gt;0), ROUND( ((AD159/((1+($AD$4/VLOOKUP($AD$6,AMORT!$A$2:$B$11,2,0)))^AA159))),0),0)</f>
        <v>#N/A</v>
      </c>
    </row>
    <row r="160" spans="1:37" x14ac:dyDescent="0.2">
      <c r="A160" s="61" t="e">
        <f t="shared" si="15"/>
        <v>#N/A</v>
      </c>
      <c r="B160" s="62" t="e">
        <f>IF(A160="","",IF(OR($D$6="Diaria",$D$6="Semanal",$D$6="Decadal",$D$6="Quincenal"),B159+VLOOKUP($D$6,AMORT!$A$2:$D$11,4,0),IF(DAY($B$13)=DAY(EOMONTH($B$13,0)),EOMONTH(B159,VLOOKUP($D$6,AMORT!$A$2:$C$11,3,0)),EDATE($B$13,VLOOKUP($D$6,AMORT!$A$2:$C$11,3,0)*A160))))</f>
        <v>#N/A</v>
      </c>
      <c r="C160" s="55" t="e">
        <f>IF(A160="",IF(A159="","",SUM(C$13:C159)),G160+H160)</f>
        <v>#N/A</v>
      </c>
      <c r="D160" s="44"/>
      <c r="E160" s="55" t="e">
        <f>IF(A160="",IF(A159="","",SUM($E$13:E159)),ROUND(((I159*$D$8)/30)*VLOOKUP($D$6,AMORT!$A$2:$D$11,4,0),0))</f>
        <v>#N/A</v>
      </c>
      <c r="F160" s="55" t="e">
        <f>IF(A160="",IF(A159="","",SUM($F$13:F159)),IF(A160&lt;=MAX($I$6:$I$7),0,C160+E160))</f>
        <v>#N/A</v>
      </c>
      <c r="G160" s="55" t="e">
        <f>IF(A160="",IF(A159="","",SUM($G$13:G159)),IF(A160=$E$5,I159,IF($I$8="Cuota fija",IF(A160&lt;=MAX($I$6:$I$7),0,$D$7+D160-H160),IF($I$8="Capital Constante",IF(A160&lt;=MAX($I$6:$I$7),0,$D$3/(($C$5/VLOOKUP($D$6,AMORT!$A$2:$C$11,3,0))-MAX($I$6:$I$7))   ),C160-H160-E160)       )))</f>
        <v>#N/A</v>
      </c>
      <c r="H160" s="55" t="e">
        <f>IF(A160="",IF(A159="","",SUM($H$13:H159)),ROUND($E$4*I159,0))</f>
        <v>#N/A</v>
      </c>
      <c r="I160" s="55" t="e">
        <f t="shared" si="16"/>
        <v>#N/A</v>
      </c>
      <c r="J160" s="15"/>
      <c r="K160" s="55" t="e">
        <f>IF(AND(A160&gt;0,A160&lt;&gt;"",D160&gt;0), ROUND( ((D160/((1+($D$4/VLOOKUP($D$6,AMORT!$A$2:$B$11,2,0)))^A160))),0),0)</f>
        <v>#N/A</v>
      </c>
      <c r="N160" s="61" t="e">
        <f t="shared" si="19"/>
        <v>#N/A</v>
      </c>
      <c r="O160" s="62" t="e">
        <f>IF(N160="","",IF(OR($Q$6="Diaria",$Q$6="Semanal",$Q$6="Decadal",$Q$6="Quincenal"),O159+VLOOKUP($Q$6,AMORT!$A$2:$D$11,4,0),IF(DAY($O$13)=DAY(EOMONTH($O$13,0)),EOMONTH(O159,VLOOKUP($Q$6,AMORT!$A$2:$C$11,3,0)),EDATE($O$13,VLOOKUP($Q$6,AMORT!$A$2:$C$11,3,0)*N160))))</f>
        <v>#N/A</v>
      </c>
      <c r="P160" s="55" t="e">
        <f>IF(N160="",IF(N159="","",SUM(P$13:P159)),T160+U160)</f>
        <v>#N/A</v>
      </c>
      <c r="Q160" s="44"/>
      <c r="R160" s="55" t="e">
        <f>IF(N160="",IF(N159="","",SUM($R$13:R159)),ROUND(((V159*$Q$8)/30)*VLOOKUP($Q$6,AMORT!$A$2:$D$11,4,0),0))</f>
        <v>#N/A</v>
      </c>
      <c r="S160" s="55" t="e">
        <f>IF(N160="",IF(N159="","",SUM($S$13:S159)),IF(N160&lt;=MAX($V$6:$V$7),0,P160+R160))</f>
        <v>#N/A</v>
      </c>
      <c r="T160" s="55" t="e">
        <f>IF(N160="",IF(N159="","",SUM($T$13:T159)),IF(N160=$R$5,V159,IF($V$8="Cuota fija",IF(N160&lt;=MAX($V$6:$V$7),0,$Q$7+Q160-U160),IF($V$8="Capital Constante",IF(N160&lt;=MAX($V$6:$V$7),0,$Q$3/(($P$5/VLOOKUP($Q$6,AMORT!$A$2:$C$11,3,0))-MAX($V$6:$V$7))   ),P160-U160-R160)       )))</f>
        <v>#N/A</v>
      </c>
      <c r="U160" s="55" t="e">
        <f>IF(N160="",IF(N159="","",SUM($U$13:U159)),ROUND($R$4*V159,0))</f>
        <v>#N/A</v>
      </c>
      <c r="V160" s="55" t="e">
        <f t="shared" si="17"/>
        <v>#N/A</v>
      </c>
      <c r="W160" s="15"/>
      <c r="X160" s="55" t="e">
        <f>IF(AND(N160&gt;0,N160&lt;&gt;"",Q160&gt;0), ROUND( ((Q160/((1+($Q$4/VLOOKUP($Q$6,AMORT!$A$2:$B$11,2,0)))^N160))),0),0)</f>
        <v>#N/A</v>
      </c>
      <c r="AA160" s="61" t="e">
        <f t="shared" si="20"/>
        <v>#N/A</v>
      </c>
      <c r="AB160" s="62" t="e">
        <f>IF(AA160="","",IF(OR($AD$6="Diaria",$AD$6="Semanal",$AD$6="Decadal",$AD$6="Quincenal"),AB159+VLOOKUP($AD$6,AMORT!$A$2:$D$11,4,0),IF(DAY($B$13)=DAY(EOMONTH($B$13,0)),EOMONTH(AB159,VLOOKUP($AD$6,AMORT!$A$2:$C$11,3,0)),EDATE($B$13,VLOOKUP($AD$6,AMORT!$A$2:$C$11,3,0)*AA160))))</f>
        <v>#N/A</v>
      </c>
      <c r="AC160" s="55" t="e">
        <f>IF(AA160="",IF(AA159="","",SUM(AC$13:AC159)),AG160+AH160)</f>
        <v>#N/A</v>
      </c>
      <c r="AD160" s="44"/>
      <c r="AE160" s="55" t="e">
        <f>IF(AA160="",IF(AA159="","",SUM($AE$13:AE159)),ROUND(((AI159*$AD$8)/30)*VLOOKUP($AD$6,AMORT!$A$2:$D$11,4,0),0))</f>
        <v>#N/A</v>
      </c>
      <c r="AF160" s="55" t="e">
        <f>IF(AA160="",IF(AA159="","",SUM($AF$13:AF159)),IF(AA160&lt;=MAX($AI$6:$AI$7),0,AC160+AE160))</f>
        <v>#N/A</v>
      </c>
      <c r="AG160" s="55" t="e">
        <f>IF(AA160="",IF(AA159="","",SUM($AG$13:AG159)),IF(AA160=$AE$5,AI159,IF($AI$8="Cuota fija",IF(AA160&lt;=MAX($AI$6:$AI$7),0,$AD$7+AD160-AH160),IF($AI$8="Capital Constante",IF(AA160&lt;=MAX($AI$6:$AI$7),0,$AD$3/(($AC$5/VLOOKUP($AD$6,AMORT!$A$2:$C$11,3,0))-MAX($AI$6:$AI$7))   ),AC160-AH160-AE160)       )))</f>
        <v>#N/A</v>
      </c>
      <c r="AH160" s="55" t="e">
        <f>IF(AA160="",IF(AA159="","",SUM($AH$13:AH159)),ROUND($AE$4*AI159,0))</f>
        <v>#N/A</v>
      </c>
      <c r="AI160" s="55" t="e">
        <f t="shared" si="18"/>
        <v>#N/A</v>
      </c>
      <c r="AJ160" s="15"/>
      <c r="AK160" s="55" t="e">
        <f>IF(AND(AA160&gt;0,AA160&lt;&gt;"",AD160&gt;0), ROUND( ((AD160/((1+($AD$4/VLOOKUP($AD$6,AMORT!$A$2:$B$11,2,0)))^AA160))),0),0)</f>
        <v>#N/A</v>
      </c>
    </row>
    <row r="161" spans="1:37" x14ac:dyDescent="0.2">
      <c r="A161" s="61" t="e">
        <f t="shared" si="15"/>
        <v>#N/A</v>
      </c>
      <c r="B161" s="62" t="e">
        <f>IF(A161="","",IF(OR($D$6="Diaria",$D$6="Semanal",$D$6="Decadal",$D$6="Quincenal"),B160+VLOOKUP($D$6,AMORT!$A$2:$D$11,4,0),IF(DAY($B$13)=DAY(EOMONTH($B$13,0)),EOMONTH(B160,VLOOKUP($D$6,AMORT!$A$2:$C$11,3,0)),EDATE($B$13,VLOOKUP($D$6,AMORT!$A$2:$C$11,3,0)*A161))))</f>
        <v>#N/A</v>
      </c>
      <c r="C161" s="55" t="e">
        <f>IF(A161="",IF(A160="","",SUM(C$13:C160)),G161+H161)</f>
        <v>#N/A</v>
      </c>
      <c r="D161" s="44"/>
      <c r="E161" s="55" t="e">
        <f>IF(A161="",IF(A160="","",SUM($E$13:E160)),ROUND(((I160*$D$8)/30)*VLOOKUP($D$6,AMORT!$A$2:$D$11,4,0),0))</f>
        <v>#N/A</v>
      </c>
      <c r="F161" s="55" t="e">
        <f>IF(A161="",IF(A160="","",SUM($F$13:F160)),IF(A161&lt;=MAX($I$6:$I$7),0,C161+E161))</f>
        <v>#N/A</v>
      </c>
      <c r="G161" s="55" t="e">
        <f>IF(A161="",IF(A160="","",SUM($G$13:G160)),IF(A161=$E$5,I160,IF($I$8="Cuota fija",IF(A161&lt;=MAX($I$6:$I$7),0,$D$7+D161-H161),IF($I$8="Capital Constante",IF(A161&lt;=MAX($I$6:$I$7),0,$D$3/(($C$5/VLOOKUP($D$6,AMORT!$A$2:$C$11,3,0))-MAX($I$6:$I$7))   ),C161-H161-E161)       )))</f>
        <v>#N/A</v>
      </c>
      <c r="H161" s="55" t="e">
        <f>IF(A161="",IF(A160="","",SUM($H$13:H160)),ROUND($E$4*I160,0))</f>
        <v>#N/A</v>
      </c>
      <c r="I161" s="55" t="e">
        <f t="shared" si="16"/>
        <v>#N/A</v>
      </c>
      <c r="J161" s="15"/>
      <c r="K161" s="55" t="e">
        <f>IF(AND(A161&gt;0,A161&lt;&gt;"",D161&gt;0), ROUND( ((D161/((1+($D$4/VLOOKUP($D$6,AMORT!$A$2:$B$11,2,0)))^A161))),0),0)</f>
        <v>#N/A</v>
      </c>
      <c r="N161" s="61" t="e">
        <f t="shared" si="19"/>
        <v>#N/A</v>
      </c>
      <c r="O161" s="62" t="e">
        <f>IF(N161="","",IF(OR($Q$6="Diaria",$Q$6="Semanal",$Q$6="Decadal",$Q$6="Quincenal"),O160+VLOOKUP($Q$6,AMORT!$A$2:$D$11,4,0),IF(DAY($O$13)=DAY(EOMONTH($O$13,0)),EOMONTH(O160,VLOOKUP($Q$6,AMORT!$A$2:$C$11,3,0)),EDATE($O$13,VLOOKUP($Q$6,AMORT!$A$2:$C$11,3,0)*N161))))</f>
        <v>#N/A</v>
      </c>
      <c r="P161" s="55" t="e">
        <f>IF(N161="",IF(N160="","",SUM(P$13:P160)),T161+U161)</f>
        <v>#N/A</v>
      </c>
      <c r="Q161" s="44"/>
      <c r="R161" s="55" t="e">
        <f>IF(N161="",IF(N160="","",SUM($R$13:R160)),ROUND(((V160*$Q$8)/30)*VLOOKUP($Q$6,AMORT!$A$2:$D$11,4,0),0))</f>
        <v>#N/A</v>
      </c>
      <c r="S161" s="55" t="e">
        <f>IF(N161="",IF(N160="","",SUM($S$13:S160)),IF(N161&lt;=MAX($V$6:$V$7),0,P161+R161))</f>
        <v>#N/A</v>
      </c>
      <c r="T161" s="55" t="e">
        <f>IF(N161="",IF(N160="","",SUM($T$13:T160)),IF(N161=$R$5,V160,IF($V$8="Cuota fija",IF(N161&lt;=MAX($V$6:$V$7),0,$Q$7+Q161-U161),IF($V$8="Capital Constante",IF(N161&lt;=MAX($V$6:$V$7),0,$Q$3/(($P$5/VLOOKUP($Q$6,AMORT!$A$2:$C$11,3,0))-MAX($V$6:$V$7))   ),P161-U161-R161)       )))</f>
        <v>#N/A</v>
      </c>
      <c r="U161" s="55" t="e">
        <f>IF(N161="",IF(N160="","",SUM($U$13:U160)),ROUND($R$4*V160,0))</f>
        <v>#N/A</v>
      </c>
      <c r="V161" s="55" t="e">
        <f t="shared" si="17"/>
        <v>#N/A</v>
      </c>
      <c r="W161" s="15"/>
      <c r="X161" s="55" t="e">
        <f>IF(AND(N161&gt;0,N161&lt;&gt;"",Q161&gt;0), ROUND( ((Q161/((1+($Q$4/VLOOKUP($Q$6,AMORT!$A$2:$B$11,2,0)))^N161))),0),0)</f>
        <v>#N/A</v>
      </c>
      <c r="AA161" s="61" t="e">
        <f t="shared" si="20"/>
        <v>#N/A</v>
      </c>
      <c r="AB161" s="62" t="e">
        <f>IF(AA161="","",IF(OR($AD$6="Diaria",$AD$6="Semanal",$AD$6="Decadal",$AD$6="Quincenal"),AB160+VLOOKUP($AD$6,AMORT!$A$2:$D$11,4,0),IF(DAY($B$13)=DAY(EOMONTH($B$13,0)),EOMONTH(AB160,VLOOKUP($AD$6,AMORT!$A$2:$C$11,3,0)),EDATE($B$13,VLOOKUP($AD$6,AMORT!$A$2:$C$11,3,0)*AA161))))</f>
        <v>#N/A</v>
      </c>
      <c r="AC161" s="55" t="e">
        <f>IF(AA161="",IF(AA160="","",SUM(AC$13:AC160)),AG161+AH161)</f>
        <v>#N/A</v>
      </c>
      <c r="AD161" s="44"/>
      <c r="AE161" s="55" t="e">
        <f>IF(AA161="",IF(AA160="","",SUM($AE$13:AE160)),ROUND(((AI160*$AD$8)/30)*VLOOKUP($AD$6,AMORT!$A$2:$D$11,4,0),0))</f>
        <v>#N/A</v>
      </c>
      <c r="AF161" s="55" t="e">
        <f>IF(AA161="",IF(AA160="","",SUM($AF$13:AF160)),IF(AA161&lt;=MAX($AI$6:$AI$7),0,AC161+AE161))</f>
        <v>#N/A</v>
      </c>
      <c r="AG161" s="55" t="e">
        <f>IF(AA161="",IF(AA160="","",SUM($AG$13:AG160)),IF(AA161=$AE$5,AI160,IF($AI$8="Cuota fija",IF(AA161&lt;=MAX($AI$6:$AI$7),0,$AD$7+AD161-AH161),IF($AI$8="Capital Constante",IF(AA161&lt;=MAX($AI$6:$AI$7),0,$AD$3/(($AC$5/VLOOKUP($AD$6,AMORT!$A$2:$C$11,3,0))-MAX($AI$6:$AI$7))   ),AC161-AH161-AE161)       )))</f>
        <v>#N/A</v>
      </c>
      <c r="AH161" s="55" t="e">
        <f>IF(AA161="",IF(AA160="","",SUM($AH$13:AH160)),ROUND($AE$4*AI160,0))</f>
        <v>#N/A</v>
      </c>
      <c r="AI161" s="55" t="e">
        <f t="shared" si="18"/>
        <v>#N/A</v>
      </c>
      <c r="AJ161" s="15"/>
      <c r="AK161" s="55" t="e">
        <f>IF(AND(AA161&gt;0,AA161&lt;&gt;"",AD161&gt;0), ROUND( ((AD161/((1+($AD$4/VLOOKUP($AD$6,AMORT!$A$2:$B$11,2,0)))^AA161))),0),0)</f>
        <v>#N/A</v>
      </c>
    </row>
    <row r="162" spans="1:37" x14ac:dyDescent="0.2">
      <c r="A162" s="61" t="e">
        <f t="shared" si="15"/>
        <v>#N/A</v>
      </c>
      <c r="B162" s="62" t="e">
        <f>IF(A162="","",IF(OR($D$6="Diaria",$D$6="Semanal",$D$6="Decadal",$D$6="Quincenal"),B161+VLOOKUP($D$6,AMORT!$A$2:$D$11,4,0),IF(DAY($B$13)=DAY(EOMONTH($B$13,0)),EOMONTH(B161,VLOOKUP($D$6,AMORT!$A$2:$C$11,3,0)),EDATE($B$13,VLOOKUP($D$6,AMORT!$A$2:$C$11,3,0)*A162))))</f>
        <v>#N/A</v>
      </c>
      <c r="C162" s="55" t="e">
        <f>IF(A162="",IF(A161="","",SUM(C$13:C161)),G162+H162)</f>
        <v>#N/A</v>
      </c>
      <c r="D162" s="44"/>
      <c r="E162" s="55" t="e">
        <f>IF(A162="",IF(A161="","",SUM($E$13:E161)),ROUND(((I161*$D$8)/30)*VLOOKUP($D$6,AMORT!$A$2:$D$11,4,0),0))</f>
        <v>#N/A</v>
      </c>
      <c r="F162" s="55" t="e">
        <f>IF(A162="",IF(A161="","",SUM($F$13:F161)),IF(A162&lt;=MAX($I$6:$I$7),0,C162+E162))</f>
        <v>#N/A</v>
      </c>
      <c r="G162" s="55" t="e">
        <f>IF(A162="",IF(A161="","",SUM($G$13:G161)),IF(A162=$E$5,I161,IF($I$8="Cuota fija",IF(A162&lt;=MAX($I$6:$I$7),0,$D$7+D162-H162),IF($I$8="Capital Constante",IF(A162&lt;=MAX($I$6:$I$7),0,$D$3/(($C$5/VLOOKUP($D$6,AMORT!$A$2:$C$11,3,0))-MAX($I$6:$I$7))   ),C162-H162-E162)       )))</f>
        <v>#N/A</v>
      </c>
      <c r="H162" s="55" t="e">
        <f>IF(A162="",IF(A161="","",SUM($H$13:H161)),ROUND($E$4*I161,0))</f>
        <v>#N/A</v>
      </c>
      <c r="I162" s="55" t="e">
        <f t="shared" si="16"/>
        <v>#N/A</v>
      </c>
      <c r="J162" s="15"/>
      <c r="K162" s="55" t="e">
        <f>IF(AND(A162&gt;0,A162&lt;&gt;"",D162&gt;0), ROUND( ((D162/((1+($D$4/VLOOKUP($D$6,AMORT!$A$2:$B$11,2,0)))^A162))),0),0)</f>
        <v>#N/A</v>
      </c>
      <c r="N162" s="61" t="e">
        <f t="shared" si="19"/>
        <v>#N/A</v>
      </c>
      <c r="O162" s="62" t="e">
        <f>IF(N162="","",IF(OR($Q$6="Diaria",$Q$6="Semanal",$Q$6="Decadal",$Q$6="Quincenal"),O161+VLOOKUP($Q$6,AMORT!$A$2:$D$11,4,0),IF(DAY($O$13)=DAY(EOMONTH($O$13,0)),EOMONTH(O161,VLOOKUP($Q$6,AMORT!$A$2:$C$11,3,0)),EDATE($O$13,VLOOKUP($Q$6,AMORT!$A$2:$C$11,3,0)*N162))))</f>
        <v>#N/A</v>
      </c>
      <c r="P162" s="55" t="e">
        <f>IF(N162="",IF(N161="","",SUM(P$13:P161)),T162+U162)</f>
        <v>#N/A</v>
      </c>
      <c r="Q162" s="44"/>
      <c r="R162" s="55" t="e">
        <f>IF(N162="",IF(N161="","",SUM($R$13:R161)),ROUND(((V161*$Q$8)/30)*VLOOKUP($Q$6,AMORT!$A$2:$D$11,4,0),0))</f>
        <v>#N/A</v>
      </c>
      <c r="S162" s="55" t="e">
        <f>IF(N162="",IF(N161="","",SUM($S$13:S161)),IF(N162&lt;=MAX($V$6:$V$7),0,P162+R162))</f>
        <v>#N/A</v>
      </c>
      <c r="T162" s="55" t="e">
        <f>IF(N162="",IF(N161="","",SUM($T$13:T161)),IF(N162=$R$5,V161,IF($V$8="Cuota fija",IF(N162&lt;=MAX($V$6:$V$7),0,$Q$7+Q162-U162),IF($V$8="Capital Constante",IF(N162&lt;=MAX($V$6:$V$7),0,$Q$3/(($P$5/VLOOKUP($Q$6,AMORT!$A$2:$C$11,3,0))-MAX($V$6:$V$7))   ),P162-U162-R162)       )))</f>
        <v>#N/A</v>
      </c>
      <c r="U162" s="55" t="e">
        <f>IF(N162="",IF(N161="","",SUM($U$13:U161)),ROUND($R$4*V161,0))</f>
        <v>#N/A</v>
      </c>
      <c r="V162" s="55" t="e">
        <f t="shared" si="17"/>
        <v>#N/A</v>
      </c>
      <c r="W162" s="15"/>
      <c r="X162" s="55" t="e">
        <f>IF(AND(N162&gt;0,N162&lt;&gt;"",Q162&gt;0), ROUND( ((Q162/((1+($Q$4/VLOOKUP($Q$6,AMORT!$A$2:$B$11,2,0)))^N162))),0),0)</f>
        <v>#N/A</v>
      </c>
      <c r="AA162" s="61" t="e">
        <f t="shared" si="20"/>
        <v>#N/A</v>
      </c>
      <c r="AB162" s="62" t="e">
        <f>IF(AA162="","",IF(OR($AD$6="Diaria",$AD$6="Semanal",$AD$6="Decadal",$AD$6="Quincenal"),AB161+VLOOKUP($AD$6,AMORT!$A$2:$D$11,4,0),IF(DAY($B$13)=DAY(EOMONTH($B$13,0)),EOMONTH(AB161,VLOOKUP($AD$6,AMORT!$A$2:$C$11,3,0)),EDATE($B$13,VLOOKUP($AD$6,AMORT!$A$2:$C$11,3,0)*AA162))))</f>
        <v>#N/A</v>
      </c>
      <c r="AC162" s="55" t="e">
        <f>IF(AA162="",IF(AA161="","",SUM(AC$13:AC161)),AG162+AH162)</f>
        <v>#N/A</v>
      </c>
      <c r="AD162" s="44"/>
      <c r="AE162" s="55" t="e">
        <f>IF(AA162="",IF(AA161="","",SUM($AE$13:AE161)),ROUND(((AI161*$AD$8)/30)*VLOOKUP($AD$6,AMORT!$A$2:$D$11,4,0),0))</f>
        <v>#N/A</v>
      </c>
      <c r="AF162" s="55" t="e">
        <f>IF(AA162="",IF(AA161="","",SUM($AF$13:AF161)),IF(AA162&lt;=MAX($AI$6:$AI$7),0,AC162+AE162))</f>
        <v>#N/A</v>
      </c>
      <c r="AG162" s="55" t="e">
        <f>IF(AA162="",IF(AA161="","",SUM($AG$13:AG161)),IF(AA162=$AE$5,AI161,IF($AI$8="Cuota fija",IF(AA162&lt;=MAX($AI$6:$AI$7),0,$AD$7+AD162-AH162),IF($AI$8="Capital Constante",IF(AA162&lt;=MAX($AI$6:$AI$7),0,$AD$3/(($AC$5/VLOOKUP($AD$6,AMORT!$A$2:$C$11,3,0))-MAX($AI$6:$AI$7))   ),AC162-AH162-AE162)       )))</f>
        <v>#N/A</v>
      </c>
      <c r="AH162" s="55" t="e">
        <f>IF(AA162="",IF(AA161="","",SUM($AH$13:AH161)),ROUND($AE$4*AI161,0))</f>
        <v>#N/A</v>
      </c>
      <c r="AI162" s="55" t="e">
        <f t="shared" si="18"/>
        <v>#N/A</v>
      </c>
      <c r="AJ162" s="15"/>
      <c r="AK162" s="55" t="e">
        <f>IF(AND(AA162&gt;0,AA162&lt;&gt;"",AD162&gt;0), ROUND( ((AD162/((1+($AD$4/VLOOKUP($AD$6,AMORT!$A$2:$B$11,2,0)))^AA162))),0),0)</f>
        <v>#N/A</v>
      </c>
    </row>
    <row r="163" spans="1:37" x14ac:dyDescent="0.2">
      <c r="A163" s="61" t="e">
        <f t="shared" si="15"/>
        <v>#N/A</v>
      </c>
      <c r="B163" s="62" t="e">
        <f>IF(A163="","",IF(OR($D$6="Diaria",$D$6="Semanal",$D$6="Decadal",$D$6="Quincenal"),B162+VLOOKUP($D$6,AMORT!$A$2:$D$11,4,0),IF(DAY($B$13)=DAY(EOMONTH($B$13,0)),EOMONTH(B162,VLOOKUP($D$6,AMORT!$A$2:$C$11,3,0)),EDATE($B$13,VLOOKUP($D$6,AMORT!$A$2:$C$11,3,0)*A163))))</f>
        <v>#N/A</v>
      </c>
      <c r="C163" s="55" t="e">
        <f>IF(A163="",IF(A162="","",SUM(C$13:C162)),G163+H163)</f>
        <v>#N/A</v>
      </c>
      <c r="D163" s="44"/>
      <c r="E163" s="55" t="e">
        <f>IF(A163="",IF(A162="","",SUM($E$13:E162)),ROUND(((I162*$D$8)/30)*VLOOKUP($D$6,AMORT!$A$2:$D$11,4,0),0))</f>
        <v>#N/A</v>
      </c>
      <c r="F163" s="55" t="e">
        <f>IF(A163="",IF(A162="","",SUM($F$13:F162)),IF(A163&lt;=MAX($I$6:$I$7),0,C163+E163))</f>
        <v>#N/A</v>
      </c>
      <c r="G163" s="55" t="e">
        <f>IF(A163="",IF(A162="","",SUM($G$13:G162)),IF(A163=$E$5,I162,IF($I$8="Cuota fija",IF(A163&lt;=MAX($I$6:$I$7),0,$D$7+D163-H163),IF($I$8="Capital Constante",IF(A163&lt;=MAX($I$6:$I$7),0,$D$3/(($C$5/VLOOKUP($D$6,AMORT!$A$2:$C$11,3,0))-MAX($I$6:$I$7))   ),C163-H163-E163)       )))</f>
        <v>#N/A</v>
      </c>
      <c r="H163" s="55" t="e">
        <f>IF(A163="",IF(A162="","",SUM($H$13:H162)),ROUND($E$4*I162,0))</f>
        <v>#N/A</v>
      </c>
      <c r="I163" s="55" t="e">
        <f t="shared" si="16"/>
        <v>#N/A</v>
      </c>
      <c r="J163" s="15"/>
      <c r="K163" s="55" t="e">
        <f>IF(AND(A163&gt;0,A163&lt;&gt;"",D163&gt;0), ROUND( ((D163/((1+($D$4/VLOOKUP($D$6,AMORT!$A$2:$B$11,2,0)))^A163))),0),0)</f>
        <v>#N/A</v>
      </c>
      <c r="N163" s="61" t="e">
        <f t="shared" si="19"/>
        <v>#N/A</v>
      </c>
      <c r="O163" s="62" t="e">
        <f>IF(N163="","",IF(OR($Q$6="Diaria",$Q$6="Semanal",$Q$6="Decadal",$Q$6="Quincenal"),O162+VLOOKUP($Q$6,AMORT!$A$2:$D$11,4,0),IF(DAY($O$13)=DAY(EOMONTH($O$13,0)),EOMONTH(O162,VLOOKUP($Q$6,AMORT!$A$2:$C$11,3,0)),EDATE($O$13,VLOOKUP($Q$6,AMORT!$A$2:$C$11,3,0)*N163))))</f>
        <v>#N/A</v>
      </c>
      <c r="P163" s="55" t="e">
        <f>IF(N163="",IF(N162="","",SUM(P$13:P162)),T163+U163)</f>
        <v>#N/A</v>
      </c>
      <c r="Q163" s="44"/>
      <c r="R163" s="55" t="e">
        <f>IF(N163="",IF(N162="","",SUM($R$13:R162)),ROUND(((V162*$Q$8)/30)*VLOOKUP($Q$6,AMORT!$A$2:$D$11,4,0),0))</f>
        <v>#N/A</v>
      </c>
      <c r="S163" s="55" t="e">
        <f>IF(N163="",IF(N162="","",SUM($S$13:S162)),IF(N163&lt;=MAX($V$6:$V$7),0,P163+R163))</f>
        <v>#N/A</v>
      </c>
      <c r="T163" s="55" t="e">
        <f>IF(N163="",IF(N162="","",SUM($T$13:T162)),IF(N163=$R$5,V162,IF($V$8="Cuota fija",IF(N163&lt;=MAX($V$6:$V$7),0,$Q$7+Q163-U163),IF($V$8="Capital Constante",IF(N163&lt;=MAX($V$6:$V$7),0,$Q$3/(($P$5/VLOOKUP($Q$6,AMORT!$A$2:$C$11,3,0))-MAX($V$6:$V$7))   ),P163-U163-R163)       )))</f>
        <v>#N/A</v>
      </c>
      <c r="U163" s="55" t="e">
        <f>IF(N163="",IF(N162="","",SUM($U$13:U162)),ROUND($R$4*V162,0))</f>
        <v>#N/A</v>
      </c>
      <c r="V163" s="55" t="e">
        <f t="shared" si="17"/>
        <v>#N/A</v>
      </c>
      <c r="W163" s="15"/>
      <c r="X163" s="55" t="e">
        <f>IF(AND(N163&gt;0,N163&lt;&gt;"",Q163&gt;0), ROUND( ((Q163/((1+($Q$4/VLOOKUP($Q$6,AMORT!$A$2:$B$11,2,0)))^N163))),0),0)</f>
        <v>#N/A</v>
      </c>
      <c r="AA163" s="61" t="e">
        <f t="shared" si="20"/>
        <v>#N/A</v>
      </c>
      <c r="AB163" s="62" t="e">
        <f>IF(AA163="","",IF(OR($AD$6="Diaria",$AD$6="Semanal",$AD$6="Decadal",$AD$6="Quincenal"),AB162+VLOOKUP($AD$6,AMORT!$A$2:$D$11,4,0),IF(DAY($B$13)=DAY(EOMONTH($B$13,0)),EOMONTH(AB162,VLOOKUP($AD$6,AMORT!$A$2:$C$11,3,0)),EDATE($B$13,VLOOKUP($AD$6,AMORT!$A$2:$C$11,3,0)*AA163))))</f>
        <v>#N/A</v>
      </c>
      <c r="AC163" s="55" t="e">
        <f>IF(AA163="",IF(AA162="","",SUM(AC$13:AC162)),AG163+AH163)</f>
        <v>#N/A</v>
      </c>
      <c r="AD163" s="44"/>
      <c r="AE163" s="55" t="e">
        <f>IF(AA163="",IF(AA162="","",SUM($AE$13:AE162)),ROUND(((AI162*$AD$8)/30)*VLOOKUP($AD$6,AMORT!$A$2:$D$11,4,0),0))</f>
        <v>#N/A</v>
      </c>
      <c r="AF163" s="55" t="e">
        <f>IF(AA163="",IF(AA162="","",SUM($AF$13:AF162)),IF(AA163&lt;=MAX($AI$6:$AI$7),0,AC163+AE163))</f>
        <v>#N/A</v>
      </c>
      <c r="AG163" s="55" t="e">
        <f>IF(AA163="",IF(AA162="","",SUM($AG$13:AG162)),IF(AA163=$AE$5,AI162,IF($AI$8="Cuota fija",IF(AA163&lt;=MAX($AI$6:$AI$7),0,$AD$7+AD163-AH163),IF($AI$8="Capital Constante",IF(AA163&lt;=MAX($AI$6:$AI$7),0,$AD$3/(($AC$5/VLOOKUP($AD$6,AMORT!$A$2:$C$11,3,0))-MAX($AI$6:$AI$7))   ),AC163-AH163-AE163)       )))</f>
        <v>#N/A</v>
      </c>
      <c r="AH163" s="55" t="e">
        <f>IF(AA163="",IF(AA162="","",SUM($AH$13:AH162)),ROUND($AE$4*AI162,0))</f>
        <v>#N/A</v>
      </c>
      <c r="AI163" s="55" t="e">
        <f t="shared" si="18"/>
        <v>#N/A</v>
      </c>
      <c r="AJ163" s="15"/>
      <c r="AK163" s="55" t="e">
        <f>IF(AND(AA163&gt;0,AA163&lt;&gt;"",AD163&gt;0), ROUND( ((AD163/((1+($AD$4/VLOOKUP($AD$6,AMORT!$A$2:$B$11,2,0)))^AA163))),0),0)</f>
        <v>#N/A</v>
      </c>
    </row>
    <row r="164" spans="1:37" x14ac:dyDescent="0.2">
      <c r="A164" s="61" t="e">
        <f t="shared" si="15"/>
        <v>#N/A</v>
      </c>
      <c r="B164" s="62" t="e">
        <f>IF(A164="","",IF(OR($D$6="Diaria",$D$6="Semanal",$D$6="Decadal",$D$6="Quincenal"),B163+VLOOKUP($D$6,AMORT!$A$2:$D$11,4,0),IF(DAY($B$13)=DAY(EOMONTH($B$13,0)),EOMONTH(B163,VLOOKUP($D$6,AMORT!$A$2:$C$11,3,0)),EDATE($B$13,VLOOKUP($D$6,AMORT!$A$2:$C$11,3,0)*A164))))</f>
        <v>#N/A</v>
      </c>
      <c r="C164" s="55" t="e">
        <f>IF(A164="",IF(A163="","",SUM(C$13:C163)),G164+H164)</f>
        <v>#N/A</v>
      </c>
      <c r="D164" s="44"/>
      <c r="E164" s="55" t="e">
        <f>IF(A164="",IF(A163="","",SUM($E$13:E163)),ROUND(((I163*$D$8)/30)*VLOOKUP($D$6,AMORT!$A$2:$D$11,4,0),0))</f>
        <v>#N/A</v>
      </c>
      <c r="F164" s="55" t="e">
        <f>IF(A164="",IF(A163="","",SUM($F$13:F163)),IF(A164&lt;=MAX($I$6:$I$7),0,C164+E164))</f>
        <v>#N/A</v>
      </c>
      <c r="G164" s="55" t="e">
        <f>IF(A164="",IF(A163="","",SUM($G$13:G163)),IF(A164=$E$5,I163,IF($I$8="Cuota fija",IF(A164&lt;=MAX($I$6:$I$7),0,$D$7+D164-H164),IF($I$8="Capital Constante",IF(A164&lt;=MAX($I$6:$I$7),0,$D$3/(($C$5/VLOOKUP($D$6,AMORT!$A$2:$C$11,3,0))-MAX($I$6:$I$7))   ),C164-H164-E164)       )))</f>
        <v>#N/A</v>
      </c>
      <c r="H164" s="55" t="e">
        <f>IF(A164="",IF(A163="","",SUM($H$13:H163)),ROUND($E$4*I163,0))</f>
        <v>#N/A</v>
      </c>
      <c r="I164" s="55" t="e">
        <f t="shared" si="16"/>
        <v>#N/A</v>
      </c>
      <c r="J164" s="15"/>
      <c r="K164" s="55" t="e">
        <f>IF(AND(A164&gt;0,A164&lt;&gt;"",D164&gt;0), ROUND( ((D164/((1+($D$4/VLOOKUP($D$6,AMORT!$A$2:$B$11,2,0)))^A164))),0),0)</f>
        <v>#N/A</v>
      </c>
      <c r="N164" s="61" t="e">
        <f t="shared" si="19"/>
        <v>#N/A</v>
      </c>
      <c r="O164" s="62" t="e">
        <f>IF(N164="","",IF(OR($Q$6="Diaria",$Q$6="Semanal",$Q$6="Decadal",$Q$6="Quincenal"),O163+VLOOKUP($Q$6,AMORT!$A$2:$D$11,4,0),IF(DAY($O$13)=DAY(EOMONTH($O$13,0)),EOMONTH(O163,VLOOKUP($Q$6,AMORT!$A$2:$C$11,3,0)),EDATE($O$13,VLOOKUP($Q$6,AMORT!$A$2:$C$11,3,0)*N164))))</f>
        <v>#N/A</v>
      </c>
      <c r="P164" s="55" t="e">
        <f>IF(N164="",IF(N163="","",SUM(P$13:P163)),T164+U164)</f>
        <v>#N/A</v>
      </c>
      <c r="Q164" s="44"/>
      <c r="R164" s="55" t="e">
        <f>IF(N164="",IF(N163="","",SUM($R$13:R163)),ROUND(((V163*$Q$8)/30)*VLOOKUP($Q$6,AMORT!$A$2:$D$11,4,0),0))</f>
        <v>#N/A</v>
      </c>
      <c r="S164" s="55" t="e">
        <f>IF(N164="",IF(N163="","",SUM($S$13:S163)),IF(N164&lt;=MAX($V$6:$V$7),0,P164+R164))</f>
        <v>#N/A</v>
      </c>
      <c r="T164" s="55" t="e">
        <f>IF(N164="",IF(N163="","",SUM($T$13:T163)),IF(N164=$R$5,V163,IF($V$8="Cuota fija",IF(N164&lt;=MAX($V$6:$V$7),0,$Q$7+Q164-U164),IF($V$8="Capital Constante",IF(N164&lt;=MAX($V$6:$V$7),0,$Q$3/(($P$5/VLOOKUP($Q$6,AMORT!$A$2:$C$11,3,0))-MAX($V$6:$V$7))   ),P164-U164-R164)       )))</f>
        <v>#N/A</v>
      </c>
      <c r="U164" s="55" t="e">
        <f>IF(N164="",IF(N163="","",SUM($U$13:U163)),ROUND($R$4*V163,0))</f>
        <v>#N/A</v>
      </c>
      <c r="V164" s="55" t="e">
        <f t="shared" si="17"/>
        <v>#N/A</v>
      </c>
      <c r="W164" s="15"/>
      <c r="X164" s="55" t="e">
        <f>IF(AND(N164&gt;0,N164&lt;&gt;"",Q164&gt;0), ROUND( ((Q164/((1+($Q$4/VLOOKUP($Q$6,AMORT!$A$2:$B$11,2,0)))^N164))),0),0)</f>
        <v>#N/A</v>
      </c>
      <c r="AA164" s="61" t="e">
        <f t="shared" si="20"/>
        <v>#N/A</v>
      </c>
      <c r="AB164" s="62" t="e">
        <f>IF(AA164="","",IF(OR($AD$6="Diaria",$AD$6="Semanal",$AD$6="Decadal",$AD$6="Quincenal"),AB163+VLOOKUP($AD$6,AMORT!$A$2:$D$11,4,0),IF(DAY($B$13)=DAY(EOMONTH($B$13,0)),EOMONTH(AB163,VLOOKUP($AD$6,AMORT!$A$2:$C$11,3,0)),EDATE($B$13,VLOOKUP($AD$6,AMORT!$A$2:$C$11,3,0)*AA164))))</f>
        <v>#N/A</v>
      </c>
      <c r="AC164" s="55" t="e">
        <f>IF(AA164="",IF(AA163="","",SUM(AC$13:AC163)),AG164+AH164)</f>
        <v>#N/A</v>
      </c>
      <c r="AD164" s="44"/>
      <c r="AE164" s="55" t="e">
        <f>IF(AA164="",IF(AA163="","",SUM($AE$13:AE163)),ROUND(((AI163*$AD$8)/30)*VLOOKUP($AD$6,AMORT!$A$2:$D$11,4,0),0))</f>
        <v>#N/A</v>
      </c>
      <c r="AF164" s="55" t="e">
        <f>IF(AA164="",IF(AA163="","",SUM($AF$13:AF163)),IF(AA164&lt;=MAX($AI$6:$AI$7),0,AC164+AE164))</f>
        <v>#N/A</v>
      </c>
      <c r="AG164" s="55" t="e">
        <f>IF(AA164="",IF(AA163="","",SUM($AG$13:AG163)),IF(AA164=$AE$5,AI163,IF($AI$8="Cuota fija",IF(AA164&lt;=MAX($AI$6:$AI$7),0,$AD$7+AD164-AH164),IF($AI$8="Capital Constante",IF(AA164&lt;=MAX($AI$6:$AI$7),0,$AD$3/(($AC$5/VLOOKUP($AD$6,AMORT!$A$2:$C$11,3,0))-MAX($AI$6:$AI$7))   ),AC164-AH164-AE164)       )))</f>
        <v>#N/A</v>
      </c>
      <c r="AH164" s="55" t="e">
        <f>IF(AA164="",IF(AA163="","",SUM($AH$13:AH163)),ROUND($AE$4*AI163,0))</f>
        <v>#N/A</v>
      </c>
      <c r="AI164" s="55" t="e">
        <f t="shared" si="18"/>
        <v>#N/A</v>
      </c>
      <c r="AJ164" s="15"/>
      <c r="AK164" s="55" t="e">
        <f>IF(AND(AA164&gt;0,AA164&lt;&gt;"",AD164&gt;0), ROUND( ((AD164/((1+($AD$4/VLOOKUP($AD$6,AMORT!$A$2:$B$11,2,0)))^AA164))),0),0)</f>
        <v>#N/A</v>
      </c>
    </row>
    <row r="165" spans="1:37" x14ac:dyDescent="0.2">
      <c r="A165" s="61" t="e">
        <f t="shared" si="15"/>
        <v>#N/A</v>
      </c>
      <c r="B165" s="62" t="e">
        <f>IF(A165="","",IF(OR($D$6="Diaria",$D$6="Semanal",$D$6="Decadal",$D$6="Quincenal"),B164+VLOOKUP($D$6,AMORT!$A$2:$D$11,4,0),IF(DAY($B$13)=DAY(EOMONTH($B$13,0)),EOMONTH(B164,VLOOKUP($D$6,AMORT!$A$2:$C$11,3,0)),EDATE($B$13,VLOOKUP($D$6,AMORT!$A$2:$C$11,3,0)*A165))))</f>
        <v>#N/A</v>
      </c>
      <c r="C165" s="55" t="e">
        <f>IF(A165="",IF(A164="","",SUM(C$13:C164)),G165+H165)</f>
        <v>#N/A</v>
      </c>
      <c r="D165" s="44"/>
      <c r="E165" s="55" t="e">
        <f>IF(A165="",IF(A164="","",SUM($E$13:E164)),ROUND(((I164*$D$8)/30)*VLOOKUP($D$6,AMORT!$A$2:$D$11,4,0),0))</f>
        <v>#N/A</v>
      </c>
      <c r="F165" s="55" t="e">
        <f>IF(A165="",IF(A164="","",SUM($F$13:F164)),IF(A165&lt;=MAX($I$6:$I$7),0,C165+E165))</f>
        <v>#N/A</v>
      </c>
      <c r="G165" s="55" t="e">
        <f>IF(A165="",IF(A164="","",SUM($G$13:G164)),IF(A165=$E$5,I164,IF($I$8="Cuota fija",IF(A165&lt;=MAX($I$6:$I$7),0,$D$7+D165-H165),IF($I$8="Capital Constante",IF(A165&lt;=MAX($I$6:$I$7),0,$D$3/(($C$5/VLOOKUP($D$6,AMORT!$A$2:$C$11,3,0))-MAX($I$6:$I$7))   ),C165-H165-E165)       )))</f>
        <v>#N/A</v>
      </c>
      <c r="H165" s="55" t="e">
        <f>IF(A165="",IF(A164="","",SUM($H$13:H164)),ROUND($E$4*I164,0))</f>
        <v>#N/A</v>
      </c>
      <c r="I165" s="55" t="e">
        <f t="shared" si="16"/>
        <v>#N/A</v>
      </c>
      <c r="J165" s="15"/>
      <c r="K165" s="55" t="e">
        <f>IF(AND(A165&gt;0,A165&lt;&gt;"",D165&gt;0), ROUND( ((D165/((1+($D$4/VLOOKUP($D$6,AMORT!$A$2:$B$11,2,0)))^A165))),0),0)</f>
        <v>#N/A</v>
      </c>
      <c r="N165" s="61" t="e">
        <f t="shared" si="19"/>
        <v>#N/A</v>
      </c>
      <c r="O165" s="62" t="e">
        <f>IF(N165="","",IF(OR($Q$6="Diaria",$Q$6="Semanal",$Q$6="Decadal",$Q$6="Quincenal"),O164+VLOOKUP($Q$6,AMORT!$A$2:$D$11,4,0),IF(DAY($O$13)=DAY(EOMONTH($O$13,0)),EOMONTH(O164,VLOOKUP($Q$6,AMORT!$A$2:$C$11,3,0)),EDATE($O$13,VLOOKUP($Q$6,AMORT!$A$2:$C$11,3,0)*N165))))</f>
        <v>#N/A</v>
      </c>
      <c r="P165" s="55" t="e">
        <f>IF(N165="",IF(N164="","",SUM(P$13:P164)),T165+U165)</f>
        <v>#N/A</v>
      </c>
      <c r="Q165" s="44"/>
      <c r="R165" s="55" t="e">
        <f>IF(N165="",IF(N164="","",SUM($R$13:R164)),ROUND(((V164*$Q$8)/30)*VLOOKUP($Q$6,AMORT!$A$2:$D$11,4,0),0))</f>
        <v>#N/A</v>
      </c>
      <c r="S165" s="55" t="e">
        <f>IF(N165="",IF(N164="","",SUM($S$13:S164)),IF(N165&lt;=MAX($V$6:$V$7),0,P165+R165))</f>
        <v>#N/A</v>
      </c>
      <c r="T165" s="55" t="e">
        <f>IF(N165="",IF(N164="","",SUM($T$13:T164)),IF(N165=$R$5,V164,IF($V$8="Cuota fija",IF(N165&lt;=MAX($V$6:$V$7),0,$Q$7+Q165-U165),IF($V$8="Capital Constante",IF(N165&lt;=MAX($V$6:$V$7),0,$Q$3/(($P$5/VLOOKUP($Q$6,AMORT!$A$2:$C$11,3,0))-MAX($V$6:$V$7))   ),P165-U165-R165)       )))</f>
        <v>#N/A</v>
      </c>
      <c r="U165" s="55" t="e">
        <f>IF(N165="",IF(N164="","",SUM($U$13:U164)),ROUND($R$4*V164,0))</f>
        <v>#N/A</v>
      </c>
      <c r="V165" s="55" t="e">
        <f t="shared" si="17"/>
        <v>#N/A</v>
      </c>
      <c r="W165" s="15"/>
      <c r="X165" s="55" t="e">
        <f>IF(AND(N165&gt;0,N165&lt;&gt;"",Q165&gt;0), ROUND( ((Q165/((1+($Q$4/VLOOKUP($Q$6,AMORT!$A$2:$B$11,2,0)))^N165))),0),0)</f>
        <v>#N/A</v>
      </c>
      <c r="AA165" s="61" t="e">
        <f t="shared" si="20"/>
        <v>#N/A</v>
      </c>
      <c r="AB165" s="62" t="e">
        <f>IF(AA165="","",IF(OR($AD$6="Diaria",$AD$6="Semanal",$AD$6="Decadal",$AD$6="Quincenal"),AB164+VLOOKUP($AD$6,AMORT!$A$2:$D$11,4,0),IF(DAY($B$13)=DAY(EOMONTH($B$13,0)),EOMONTH(AB164,VLOOKUP($AD$6,AMORT!$A$2:$C$11,3,0)),EDATE($B$13,VLOOKUP($AD$6,AMORT!$A$2:$C$11,3,0)*AA165))))</f>
        <v>#N/A</v>
      </c>
      <c r="AC165" s="55" t="e">
        <f>IF(AA165="",IF(AA164="","",SUM(AC$13:AC164)),AG165+AH165)</f>
        <v>#N/A</v>
      </c>
      <c r="AD165" s="44"/>
      <c r="AE165" s="55" t="e">
        <f>IF(AA165="",IF(AA164="","",SUM($AE$13:AE164)),ROUND(((AI164*$AD$8)/30)*VLOOKUP($AD$6,AMORT!$A$2:$D$11,4,0),0))</f>
        <v>#N/A</v>
      </c>
      <c r="AF165" s="55" t="e">
        <f>IF(AA165="",IF(AA164="","",SUM($AF$13:AF164)),IF(AA165&lt;=MAX($AI$6:$AI$7),0,AC165+AE165))</f>
        <v>#N/A</v>
      </c>
      <c r="AG165" s="55" t="e">
        <f>IF(AA165="",IF(AA164="","",SUM($AG$13:AG164)),IF(AA165=$AE$5,AI164,IF($AI$8="Cuota fija",IF(AA165&lt;=MAX($AI$6:$AI$7),0,$AD$7+AD165-AH165),IF($AI$8="Capital Constante",IF(AA165&lt;=MAX($AI$6:$AI$7),0,$AD$3/(($AC$5/VLOOKUP($AD$6,AMORT!$A$2:$C$11,3,0))-MAX($AI$6:$AI$7))   ),AC165-AH165-AE165)       )))</f>
        <v>#N/A</v>
      </c>
      <c r="AH165" s="55" t="e">
        <f>IF(AA165="",IF(AA164="","",SUM($AH$13:AH164)),ROUND($AE$4*AI164,0))</f>
        <v>#N/A</v>
      </c>
      <c r="AI165" s="55" t="e">
        <f t="shared" si="18"/>
        <v>#N/A</v>
      </c>
      <c r="AJ165" s="15"/>
      <c r="AK165" s="55" t="e">
        <f>IF(AND(AA165&gt;0,AA165&lt;&gt;"",AD165&gt;0), ROUND( ((AD165/((1+($AD$4/VLOOKUP($AD$6,AMORT!$A$2:$B$11,2,0)))^AA165))),0),0)</f>
        <v>#N/A</v>
      </c>
    </row>
    <row r="166" spans="1:37" x14ac:dyDescent="0.2">
      <c r="A166" s="61" t="e">
        <f t="shared" si="15"/>
        <v>#N/A</v>
      </c>
      <c r="B166" s="62" t="e">
        <f>IF(A166="","",IF(OR($D$6="Diaria",$D$6="Semanal",$D$6="Decadal",$D$6="Quincenal"),B165+VLOOKUP($D$6,AMORT!$A$2:$D$11,4,0),IF(DAY($B$13)=DAY(EOMONTH($B$13,0)),EOMONTH(B165,VLOOKUP($D$6,AMORT!$A$2:$C$11,3,0)),EDATE($B$13,VLOOKUP($D$6,AMORT!$A$2:$C$11,3,0)*A166))))</f>
        <v>#N/A</v>
      </c>
      <c r="C166" s="55" t="e">
        <f>IF(A166="",IF(A165="","",SUM(C$13:C165)),G166+H166)</f>
        <v>#N/A</v>
      </c>
      <c r="D166" s="44"/>
      <c r="E166" s="55" t="e">
        <f>IF(A166="",IF(A165="","",SUM($E$13:E165)),ROUND(((I165*$D$8)/30)*VLOOKUP($D$6,AMORT!$A$2:$D$11,4,0),0))</f>
        <v>#N/A</v>
      </c>
      <c r="F166" s="55" t="e">
        <f>IF(A166="",IF(A165="","",SUM($F$13:F165)),IF(A166&lt;=MAX($I$6:$I$7),0,C166+E166))</f>
        <v>#N/A</v>
      </c>
      <c r="G166" s="55" t="e">
        <f>IF(A166="",IF(A165="","",SUM($G$13:G165)),IF(A166=$E$5,I165,IF($I$8="Cuota fija",IF(A166&lt;=MAX($I$6:$I$7),0,$D$7+D166-H166),IF($I$8="Capital Constante",IF(A166&lt;=MAX($I$6:$I$7),0,$D$3/(($C$5/VLOOKUP($D$6,AMORT!$A$2:$C$11,3,0))-MAX($I$6:$I$7))   ),C166-H166-E166)       )))</f>
        <v>#N/A</v>
      </c>
      <c r="H166" s="55" t="e">
        <f>IF(A166="",IF(A165="","",SUM($H$13:H165)),ROUND($E$4*I165,0))</f>
        <v>#N/A</v>
      </c>
      <c r="I166" s="55" t="e">
        <f t="shared" si="16"/>
        <v>#N/A</v>
      </c>
      <c r="J166" s="15"/>
      <c r="K166" s="55" t="e">
        <f>IF(AND(A166&gt;0,A166&lt;&gt;"",D166&gt;0), ROUND( ((D166/((1+($D$4/VLOOKUP($D$6,AMORT!$A$2:$B$11,2,0)))^A166))),0),0)</f>
        <v>#N/A</v>
      </c>
      <c r="N166" s="61" t="e">
        <f t="shared" si="19"/>
        <v>#N/A</v>
      </c>
      <c r="O166" s="62" t="e">
        <f>IF(N166="","",IF(OR($Q$6="Diaria",$Q$6="Semanal",$Q$6="Decadal",$Q$6="Quincenal"),O165+VLOOKUP($Q$6,AMORT!$A$2:$D$11,4,0),IF(DAY($O$13)=DAY(EOMONTH($O$13,0)),EOMONTH(O165,VLOOKUP($Q$6,AMORT!$A$2:$C$11,3,0)),EDATE($O$13,VLOOKUP($Q$6,AMORT!$A$2:$C$11,3,0)*N166))))</f>
        <v>#N/A</v>
      </c>
      <c r="P166" s="55" t="e">
        <f>IF(N166="",IF(N165="","",SUM(P$13:P165)),T166+U166)</f>
        <v>#N/A</v>
      </c>
      <c r="Q166" s="44"/>
      <c r="R166" s="55" t="e">
        <f>IF(N166="",IF(N165="","",SUM($R$13:R165)),ROUND(((V165*$Q$8)/30)*VLOOKUP($Q$6,AMORT!$A$2:$D$11,4,0),0))</f>
        <v>#N/A</v>
      </c>
      <c r="S166" s="55" t="e">
        <f>IF(N166="",IF(N165="","",SUM($S$13:S165)),IF(N166&lt;=MAX($V$6:$V$7),0,P166+R166))</f>
        <v>#N/A</v>
      </c>
      <c r="T166" s="55" t="e">
        <f>IF(N166="",IF(N165="","",SUM($T$13:T165)),IF(N166=$R$5,V165,IF($V$8="Cuota fija",IF(N166&lt;=MAX($V$6:$V$7),0,$Q$7+Q166-U166),IF($V$8="Capital Constante",IF(N166&lt;=MAX($V$6:$V$7),0,$Q$3/(($P$5/VLOOKUP($Q$6,AMORT!$A$2:$C$11,3,0))-MAX($V$6:$V$7))   ),P166-U166-R166)       )))</f>
        <v>#N/A</v>
      </c>
      <c r="U166" s="55" t="e">
        <f>IF(N166="",IF(N165="","",SUM($U$13:U165)),ROUND($R$4*V165,0))</f>
        <v>#N/A</v>
      </c>
      <c r="V166" s="55" t="e">
        <f t="shared" si="17"/>
        <v>#N/A</v>
      </c>
      <c r="W166" s="15"/>
      <c r="X166" s="55" t="e">
        <f>IF(AND(N166&gt;0,N166&lt;&gt;"",Q166&gt;0), ROUND( ((Q166/((1+($Q$4/VLOOKUP($Q$6,AMORT!$A$2:$B$11,2,0)))^N166))),0),0)</f>
        <v>#N/A</v>
      </c>
      <c r="AA166" s="61" t="e">
        <f t="shared" si="20"/>
        <v>#N/A</v>
      </c>
      <c r="AB166" s="62" t="e">
        <f>IF(AA166="","",IF(OR($AD$6="Diaria",$AD$6="Semanal",$AD$6="Decadal",$AD$6="Quincenal"),AB165+VLOOKUP($AD$6,AMORT!$A$2:$D$11,4,0),IF(DAY($B$13)=DAY(EOMONTH($B$13,0)),EOMONTH(AB165,VLOOKUP($AD$6,AMORT!$A$2:$C$11,3,0)),EDATE($B$13,VLOOKUP($AD$6,AMORT!$A$2:$C$11,3,0)*AA166))))</f>
        <v>#N/A</v>
      </c>
      <c r="AC166" s="55" t="e">
        <f>IF(AA166="",IF(AA165="","",SUM(AC$13:AC165)),AG166+AH166)</f>
        <v>#N/A</v>
      </c>
      <c r="AD166" s="44"/>
      <c r="AE166" s="55" t="e">
        <f>IF(AA166="",IF(AA165="","",SUM($AE$13:AE165)),ROUND(((AI165*$AD$8)/30)*VLOOKUP($AD$6,AMORT!$A$2:$D$11,4,0),0))</f>
        <v>#N/A</v>
      </c>
      <c r="AF166" s="55" t="e">
        <f>IF(AA166="",IF(AA165="","",SUM($AF$13:AF165)),IF(AA166&lt;=MAX($AI$6:$AI$7),0,AC166+AE166))</f>
        <v>#N/A</v>
      </c>
      <c r="AG166" s="55" t="e">
        <f>IF(AA166="",IF(AA165="","",SUM($AG$13:AG165)),IF(AA166=$AE$5,AI165,IF($AI$8="Cuota fija",IF(AA166&lt;=MAX($AI$6:$AI$7),0,$AD$7+AD166-AH166),IF($AI$8="Capital Constante",IF(AA166&lt;=MAX($AI$6:$AI$7),0,$AD$3/(($AC$5/VLOOKUP($AD$6,AMORT!$A$2:$C$11,3,0))-MAX($AI$6:$AI$7))   ),AC166-AH166-AE166)       )))</f>
        <v>#N/A</v>
      </c>
      <c r="AH166" s="55" t="e">
        <f>IF(AA166="",IF(AA165="","",SUM($AH$13:AH165)),ROUND($AE$4*AI165,0))</f>
        <v>#N/A</v>
      </c>
      <c r="AI166" s="55" t="e">
        <f t="shared" si="18"/>
        <v>#N/A</v>
      </c>
      <c r="AJ166" s="15"/>
      <c r="AK166" s="55" t="e">
        <f>IF(AND(AA166&gt;0,AA166&lt;&gt;"",AD166&gt;0), ROUND( ((AD166/((1+($AD$4/VLOOKUP($AD$6,AMORT!$A$2:$B$11,2,0)))^AA166))),0),0)</f>
        <v>#N/A</v>
      </c>
    </row>
    <row r="167" spans="1:37" x14ac:dyDescent="0.2">
      <c r="A167" s="61" t="e">
        <f t="shared" si="15"/>
        <v>#N/A</v>
      </c>
      <c r="B167" s="62" t="e">
        <f>IF(A167="","",IF(OR($D$6="Diaria",$D$6="Semanal",$D$6="Decadal",$D$6="Quincenal"),B166+VLOOKUP($D$6,AMORT!$A$2:$D$11,4,0),IF(DAY($B$13)=DAY(EOMONTH($B$13,0)),EOMONTH(B166,VLOOKUP($D$6,AMORT!$A$2:$C$11,3,0)),EDATE($B$13,VLOOKUP($D$6,AMORT!$A$2:$C$11,3,0)*A167))))</f>
        <v>#N/A</v>
      </c>
      <c r="C167" s="55" t="e">
        <f>IF(A167="",IF(A166="","",SUM(C$13:C166)),G167+H167)</f>
        <v>#N/A</v>
      </c>
      <c r="D167" s="44"/>
      <c r="E167" s="55" t="e">
        <f>IF(A167="",IF(A166="","",SUM($E$13:E166)),ROUND(((I166*$D$8)/30)*VLOOKUP($D$6,AMORT!$A$2:$D$11,4,0),0))</f>
        <v>#N/A</v>
      </c>
      <c r="F167" s="55" t="e">
        <f>IF(A167="",IF(A166="","",SUM($F$13:F166)),IF(A167&lt;=MAX($I$6:$I$7),0,C167+E167))</f>
        <v>#N/A</v>
      </c>
      <c r="G167" s="55" t="e">
        <f>IF(A167="",IF(A166="","",SUM($G$13:G166)),IF(A167=$E$5,I166,IF($I$8="Cuota fija",IF(A167&lt;=MAX($I$6:$I$7),0,$D$7+D167-H167),IF($I$8="Capital Constante",IF(A167&lt;=MAX($I$6:$I$7),0,$D$3/(($C$5/VLOOKUP($D$6,AMORT!$A$2:$C$11,3,0))-MAX($I$6:$I$7))   ),C167-H167-E167)       )))</f>
        <v>#N/A</v>
      </c>
      <c r="H167" s="55" t="e">
        <f>IF(A167="",IF(A166="","",SUM($H$13:H166)),ROUND($E$4*I166,0))</f>
        <v>#N/A</v>
      </c>
      <c r="I167" s="55" t="e">
        <f t="shared" si="16"/>
        <v>#N/A</v>
      </c>
      <c r="J167" s="15"/>
      <c r="K167" s="55" t="e">
        <f>IF(AND(A167&gt;0,A167&lt;&gt;"",D167&gt;0), ROUND( ((D167/((1+($D$4/VLOOKUP($D$6,AMORT!$A$2:$B$11,2,0)))^A167))),0),0)</f>
        <v>#N/A</v>
      </c>
      <c r="N167" s="61" t="e">
        <f t="shared" si="19"/>
        <v>#N/A</v>
      </c>
      <c r="O167" s="62" t="e">
        <f>IF(N167="","",IF(OR($Q$6="Diaria",$Q$6="Semanal",$Q$6="Decadal",$Q$6="Quincenal"),O166+VLOOKUP($Q$6,AMORT!$A$2:$D$11,4,0),IF(DAY($O$13)=DAY(EOMONTH($O$13,0)),EOMONTH(O166,VLOOKUP($Q$6,AMORT!$A$2:$C$11,3,0)),EDATE($O$13,VLOOKUP($Q$6,AMORT!$A$2:$C$11,3,0)*N167))))</f>
        <v>#N/A</v>
      </c>
      <c r="P167" s="55" t="e">
        <f>IF(N167="",IF(N166="","",SUM(P$13:P166)),T167+U167)</f>
        <v>#N/A</v>
      </c>
      <c r="Q167" s="44"/>
      <c r="R167" s="55" t="e">
        <f>IF(N167="",IF(N166="","",SUM($R$13:R166)),ROUND(((V166*$Q$8)/30)*VLOOKUP($Q$6,AMORT!$A$2:$D$11,4,0),0))</f>
        <v>#N/A</v>
      </c>
      <c r="S167" s="55" t="e">
        <f>IF(N167="",IF(N166="","",SUM($S$13:S166)),IF(N167&lt;=MAX($V$6:$V$7),0,P167+R167))</f>
        <v>#N/A</v>
      </c>
      <c r="T167" s="55" t="e">
        <f>IF(N167="",IF(N166="","",SUM($T$13:T166)),IF(N167=$R$5,V166,IF($V$8="Cuota fija",IF(N167&lt;=MAX($V$6:$V$7),0,$Q$7+Q167-U167),IF($V$8="Capital Constante",IF(N167&lt;=MAX($V$6:$V$7),0,$Q$3/(($P$5/VLOOKUP($Q$6,AMORT!$A$2:$C$11,3,0))-MAX($V$6:$V$7))   ),P167-U167-R167)       )))</f>
        <v>#N/A</v>
      </c>
      <c r="U167" s="55" t="e">
        <f>IF(N167="",IF(N166="","",SUM($U$13:U166)),ROUND($R$4*V166,0))</f>
        <v>#N/A</v>
      </c>
      <c r="V167" s="55" t="e">
        <f t="shared" si="17"/>
        <v>#N/A</v>
      </c>
      <c r="W167" s="15"/>
      <c r="X167" s="55" t="e">
        <f>IF(AND(N167&gt;0,N167&lt;&gt;"",Q167&gt;0), ROUND( ((Q167/((1+($Q$4/VLOOKUP($Q$6,AMORT!$A$2:$B$11,2,0)))^N167))),0),0)</f>
        <v>#N/A</v>
      </c>
      <c r="AA167" s="61" t="e">
        <f t="shared" si="20"/>
        <v>#N/A</v>
      </c>
      <c r="AB167" s="62" t="e">
        <f>IF(AA167="","",IF(OR($AD$6="Diaria",$AD$6="Semanal",$AD$6="Decadal",$AD$6="Quincenal"),AB166+VLOOKUP($AD$6,AMORT!$A$2:$D$11,4,0),IF(DAY($B$13)=DAY(EOMONTH($B$13,0)),EOMONTH(AB166,VLOOKUP($AD$6,AMORT!$A$2:$C$11,3,0)),EDATE($B$13,VLOOKUP($AD$6,AMORT!$A$2:$C$11,3,0)*AA167))))</f>
        <v>#N/A</v>
      </c>
      <c r="AC167" s="55" t="e">
        <f>IF(AA167="",IF(AA166="","",SUM(AC$13:AC166)),AG167+AH167)</f>
        <v>#N/A</v>
      </c>
      <c r="AD167" s="44"/>
      <c r="AE167" s="55" t="e">
        <f>IF(AA167="",IF(AA166="","",SUM($AE$13:AE166)),ROUND(((AI166*$AD$8)/30)*VLOOKUP($AD$6,AMORT!$A$2:$D$11,4,0),0))</f>
        <v>#N/A</v>
      </c>
      <c r="AF167" s="55" t="e">
        <f>IF(AA167="",IF(AA166="","",SUM($AF$13:AF166)),IF(AA167&lt;=MAX($AI$6:$AI$7),0,AC167+AE167))</f>
        <v>#N/A</v>
      </c>
      <c r="AG167" s="55" t="e">
        <f>IF(AA167="",IF(AA166="","",SUM($AG$13:AG166)),IF(AA167=$AE$5,AI166,IF($AI$8="Cuota fija",IF(AA167&lt;=MAX($AI$6:$AI$7),0,$AD$7+AD167-AH167),IF($AI$8="Capital Constante",IF(AA167&lt;=MAX($AI$6:$AI$7),0,$AD$3/(($AC$5/VLOOKUP($AD$6,AMORT!$A$2:$C$11,3,0))-MAX($AI$6:$AI$7))   ),AC167-AH167-AE167)       )))</f>
        <v>#N/A</v>
      </c>
      <c r="AH167" s="55" t="e">
        <f>IF(AA167="",IF(AA166="","",SUM($AH$13:AH166)),ROUND($AE$4*AI166,0))</f>
        <v>#N/A</v>
      </c>
      <c r="AI167" s="55" t="e">
        <f t="shared" si="18"/>
        <v>#N/A</v>
      </c>
      <c r="AJ167" s="15"/>
      <c r="AK167" s="55" t="e">
        <f>IF(AND(AA167&gt;0,AA167&lt;&gt;"",AD167&gt;0), ROUND( ((AD167/((1+($AD$4/VLOOKUP($AD$6,AMORT!$A$2:$B$11,2,0)))^AA167))),0),0)</f>
        <v>#N/A</v>
      </c>
    </row>
    <row r="168" spans="1:37" x14ac:dyDescent="0.2">
      <c r="A168" s="61" t="e">
        <f t="shared" si="15"/>
        <v>#N/A</v>
      </c>
      <c r="B168" s="62" t="e">
        <f>IF(A168="","",IF(OR($D$6="Diaria",$D$6="Semanal",$D$6="Decadal",$D$6="Quincenal"),B167+VLOOKUP($D$6,AMORT!$A$2:$D$11,4,0),IF(DAY($B$13)=DAY(EOMONTH($B$13,0)),EOMONTH(B167,VLOOKUP($D$6,AMORT!$A$2:$C$11,3,0)),EDATE($B$13,VLOOKUP($D$6,AMORT!$A$2:$C$11,3,0)*A168))))</f>
        <v>#N/A</v>
      </c>
      <c r="C168" s="55" t="e">
        <f>IF(A168="",IF(A167="","",SUM(C$13:C167)),G168+H168)</f>
        <v>#N/A</v>
      </c>
      <c r="D168" s="44"/>
      <c r="E168" s="55" t="e">
        <f>IF(A168="",IF(A167="","",SUM($E$13:E167)),ROUND(((I167*$D$8)/30)*VLOOKUP($D$6,AMORT!$A$2:$D$11,4,0),0))</f>
        <v>#N/A</v>
      </c>
      <c r="F168" s="55" t="e">
        <f>IF(A168="",IF(A167="","",SUM($F$13:F167)),IF(A168&lt;=MAX($I$6:$I$7),0,C168+E168))</f>
        <v>#N/A</v>
      </c>
      <c r="G168" s="55" t="e">
        <f>IF(A168="",IF(A167="","",SUM($G$13:G167)),IF(A168=$E$5,I167,IF($I$8="Cuota fija",IF(A168&lt;=MAX($I$6:$I$7),0,$D$7+D168-H168),IF($I$8="Capital Constante",IF(A168&lt;=MAX($I$6:$I$7),0,$D$3/(($C$5/VLOOKUP($D$6,AMORT!$A$2:$C$11,3,0))-MAX($I$6:$I$7))   ),C168-H168-E168)       )))</f>
        <v>#N/A</v>
      </c>
      <c r="H168" s="55" t="e">
        <f>IF(A168="",IF(A167="","",SUM($H$13:H167)),ROUND($E$4*I167,0))</f>
        <v>#N/A</v>
      </c>
      <c r="I168" s="55" t="e">
        <f t="shared" si="16"/>
        <v>#N/A</v>
      </c>
      <c r="J168" s="15"/>
      <c r="K168" s="55" t="e">
        <f>IF(AND(A168&gt;0,A168&lt;&gt;"",D168&gt;0), ROUND( ((D168/((1+($D$4/VLOOKUP($D$6,AMORT!$A$2:$B$11,2,0)))^A168))),0),0)</f>
        <v>#N/A</v>
      </c>
      <c r="N168" s="61" t="e">
        <f t="shared" si="19"/>
        <v>#N/A</v>
      </c>
      <c r="O168" s="62" t="e">
        <f>IF(N168="","",IF(OR($Q$6="Diaria",$Q$6="Semanal",$Q$6="Decadal",$Q$6="Quincenal"),O167+VLOOKUP($Q$6,AMORT!$A$2:$D$11,4,0),IF(DAY($O$13)=DAY(EOMONTH($O$13,0)),EOMONTH(O167,VLOOKUP($Q$6,AMORT!$A$2:$C$11,3,0)),EDATE($O$13,VLOOKUP($Q$6,AMORT!$A$2:$C$11,3,0)*N168))))</f>
        <v>#N/A</v>
      </c>
      <c r="P168" s="55" t="e">
        <f>IF(N168="",IF(N167="","",SUM(P$13:P167)),T168+U168)</f>
        <v>#N/A</v>
      </c>
      <c r="Q168" s="44"/>
      <c r="R168" s="55" t="e">
        <f>IF(N168="",IF(N167="","",SUM($R$13:R167)),ROUND(((V167*$Q$8)/30)*VLOOKUP($Q$6,AMORT!$A$2:$D$11,4,0),0))</f>
        <v>#N/A</v>
      </c>
      <c r="S168" s="55" t="e">
        <f>IF(N168="",IF(N167="","",SUM($S$13:S167)),IF(N168&lt;=MAX($V$6:$V$7),0,P168+R168))</f>
        <v>#N/A</v>
      </c>
      <c r="T168" s="55" t="e">
        <f>IF(N168="",IF(N167="","",SUM($T$13:T167)),IF(N168=$R$5,V167,IF($V$8="Cuota fija",IF(N168&lt;=MAX($V$6:$V$7),0,$Q$7+Q168-U168),IF($V$8="Capital Constante",IF(N168&lt;=MAX($V$6:$V$7),0,$Q$3/(($P$5/VLOOKUP($Q$6,AMORT!$A$2:$C$11,3,0))-MAX($V$6:$V$7))   ),P168-U168-R168)       )))</f>
        <v>#N/A</v>
      </c>
      <c r="U168" s="55" t="e">
        <f>IF(N168="",IF(N167="","",SUM($U$13:U167)),ROUND($R$4*V167,0))</f>
        <v>#N/A</v>
      </c>
      <c r="V168" s="55" t="e">
        <f t="shared" si="17"/>
        <v>#N/A</v>
      </c>
      <c r="W168" s="15"/>
      <c r="X168" s="55" t="e">
        <f>IF(AND(N168&gt;0,N168&lt;&gt;"",Q168&gt;0), ROUND( ((Q168/((1+($Q$4/VLOOKUP($Q$6,AMORT!$A$2:$B$11,2,0)))^N168))),0),0)</f>
        <v>#N/A</v>
      </c>
      <c r="AA168" s="61" t="e">
        <f t="shared" si="20"/>
        <v>#N/A</v>
      </c>
      <c r="AB168" s="62" t="e">
        <f>IF(AA168="","",IF(OR($AD$6="Diaria",$AD$6="Semanal",$AD$6="Decadal",$AD$6="Quincenal"),AB167+VLOOKUP($AD$6,AMORT!$A$2:$D$11,4,0),IF(DAY($B$13)=DAY(EOMONTH($B$13,0)),EOMONTH(AB167,VLOOKUP($AD$6,AMORT!$A$2:$C$11,3,0)),EDATE($B$13,VLOOKUP($AD$6,AMORT!$A$2:$C$11,3,0)*AA168))))</f>
        <v>#N/A</v>
      </c>
      <c r="AC168" s="55" t="e">
        <f>IF(AA168="",IF(AA167="","",SUM(AC$13:AC167)),AG168+AH168)</f>
        <v>#N/A</v>
      </c>
      <c r="AD168" s="44"/>
      <c r="AE168" s="55" t="e">
        <f>IF(AA168="",IF(AA167="","",SUM($AE$13:AE167)),ROUND(((AI167*$AD$8)/30)*VLOOKUP($AD$6,AMORT!$A$2:$D$11,4,0),0))</f>
        <v>#N/A</v>
      </c>
      <c r="AF168" s="55" t="e">
        <f>IF(AA168="",IF(AA167="","",SUM($AF$13:AF167)),IF(AA168&lt;=MAX($AI$6:$AI$7),0,AC168+AE168))</f>
        <v>#N/A</v>
      </c>
      <c r="AG168" s="55" t="e">
        <f>IF(AA168="",IF(AA167="","",SUM($AG$13:AG167)),IF(AA168=$AE$5,AI167,IF($AI$8="Cuota fija",IF(AA168&lt;=MAX($AI$6:$AI$7),0,$AD$7+AD168-AH168),IF($AI$8="Capital Constante",IF(AA168&lt;=MAX($AI$6:$AI$7),0,$AD$3/(($AC$5/VLOOKUP($AD$6,AMORT!$A$2:$C$11,3,0))-MAX($AI$6:$AI$7))   ),AC168-AH168-AE168)       )))</f>
        <v>#N/A</v>
      </c>
      <c r="AH168" s="55" t="e">
        <f>IF(AA168="",IF(AA167="","",SUM($AH$13:AH167)),ROUND($AE$4*AI167,0))</f>
        <v>#N/A</v>
      </c>
      <c r="AI168" s="55" t="e">
        <f t="shared" si="18"/>
        <v>#N/A</v>
      </c>
      <c r="AJ168" s="15"/>
      <c r="AK168" s="55" t="e">
        <f>IF(AND(AA168&gt;0,AA168&lt;&gt;"",AD168&gt;0), ROUND( ((AD168/((1+($AD$4/VLOOKUP($AD$6,AMORT!$A$2:$B$11,2,0)))^AA168))),0),0)</f>
        <v>#N/A</v>
      </c>
    </row>
    <row r="169" spans="1:37" x14ac:dyDescent="0.2">
      <c r="A169" s="61" t="e">
        <f t="shared" si="15"/>
        <v>#N/A</v>
      </c>
      <c r="B169" s="62" t="e">
        <f>IF(A169="","",IF(OR($D$6="Diaria",$D$6="Semanal",$D$6="Decadal",$D$6="Quincenal"),B168+VLOOKUP($D$6,AMORT!$A$2:$D$11,4,0),IF(DAY($B$13)=DAY(EOMONTH($B$13,0)),EOMONTH(B168,VLOOKUP($D$6,AMORT!$A$2:$C$11,3,0)),EDATE($B$13,VLOOKUP($D$6,AMORT!$A$2:$C$11,3,0)*A169))))</f>
        <v>#N/A</v>
      </c>
      <c r="C169" s="55" t="e">
        <f>IF(A169="",IF(A168="","",SUM(C$13:C168)),G169+H169)</f>
        <v>#N/A</v>
      </c>
      <c r="D169" s="44"/>
      <c r="E169" s="55" t="e">
        <f>IF(A169="",IF(A168="","",SUM($E$13:E168)),ROUND(((I168*$D$8)/30)*VLOOKUP($D$6,AMORT!$A$2:$D$11,4,0),0))</f>
        <v>#N/A</v>
      </c>
      <c r="F169" s="55" t="e">
        <f>IF(A169="",IF(A168="","",SUM($F$13:F168)),IF(A169&lt;=MAX($I$6:$I$7),0,C169+E169))</f>
        <v>#N/A</v>
      </c>
      <c r="G169" s="55" t="e">
        <f>IF(A169="",IF(A168="","",SUM($G$13:G168)),IF(A169=$E$5,I168,IF($I$8="Cuota fija",IF(A169&lt;=MAX($I$6:$I$7),0,$D$7+D169-H169),IF($I$8="Capital Constante",IF(A169&lt;=MAX($I$6:$I$7),0,$D$3/(($C$5/VLOOKUP($D$6,AMORT!$A$2:$C$11,3,0))-MAX($I$6:$I$7))   ),C169-H169-E169)       )))</f>
        <v>#N/A</v>
      </c>
      <c r="H169" s="55" t="e">
        <f>IF(A169="",IF(A168="","",SUM($H$13:H168)),ROUND($E$4*I168,0))</f>
        <v>#N/A</v>
      </c>
      <c r="I169" s="55" t="e">
        <f t="shared" si="16"/>
        <v>#N/A</v>
      </c>
      <c r="J169" s="15"/>
      <c r="K169" s="55" t="e">
        <f>IF(AND(A169&gt;0,A169&lt;&gt;"",D169&gt;0), ROUND( ((D169/((1+($D$4/VLOOKUP($D$6,AMORT!$A$2:$B$11,2,0)))^A169))),0),0)</f>
        <v>#N/A</v>
      </c>
      <c r="N169" s="61" t="e">
        <f t="shared" si="19"/>
        <v>#N/A</v>
      </c>
      <c r="O169" s="62" t="e">
        <f>IF(N169="","",IF(OR($Q$6="Diaria",$Q$6="Semanal",$Q$6="Decadal",$Q$6="Quincenal"),O168+VLOOKUP($Q$6,AMORT!$A$2:$D$11,4,0),IF(DAY($O$13)=DAY(EOMONTH($O$13,0)),EOMONTH(O168,VLOOKUP($Q$6,AMORT!$A$2:$C$11,3,0)),EDATE($O$13,VLOOKUP($Q$6,AMORT!$A$2:$C$11,3,0)*N169))))</f>
        <v>#N/A</v>
      </c>
      <c r="P169" s="55" t="e">
        <f>IF(N169="",IF(N168="","",SUM(P$13:P168)),T169+U169)</f>
        <v>#N/A</v>
      </c>
      <c r="Q169" s="44"/>
      <c r="R169" s="55" t="e">
        <f>IF(N169="",IF(N168="","",SUM($R$13:R168)),ROUND(((V168*$Q$8)/30)*VLOOKUP($Q$6,AMORT!$A$2:$D$11,4,0),0))</f>
        <v>#N/A</v>
      </c>
      <c r="S169" s="55" t="e">
        <f>IF(N169="",IF(N168="","",SUM($S$13:S168)),IF(N169&lt;=MAX($V$6:$V$7),0,P169+R169))</f>
        <v>#N/A</v>
      </c>
      <c r="T169" s="55" t="e">
        <f>IF(N169="",IF(N168="","",SUM($T$13:T168)),IF(N169=$R$5,V168,IF($V$8="Cuota fija",IF(N169&lt;=MAX($V$6:$V$7),0,$Q$7+Q169-U169),IF($V$8="Capital Constante",IF(N169&lt;=MAX($V$6:$V$7),0,$Q$3/(($P$5/VLOOKUP($Q$6,AMORT!$A$2:$C$11,3,0))-MAX($V$6:$V$7))   ),P169-U169-R169)       )))</f>
        <v>#N/A</v>
      </c>
      <c r="U169" s="55" t="e">
        <f>IF(N169="",IF(N168="","",SUM($U$13:U168)),ROUND($R$4*V168,0))</f>
        <v>#N/A</v>
      </c>
      <c r="V169" s="55" t="e">
        <f t="shared" si="17"/>
        <v>#N/A</v>
      </c>
      <c r="W169" s="15"/>
      <c r="X169" s="55" t="e">
        <f>IF(AND(N169&gt;0,N169&lt;&gt;"",Q169&gt;0), ROUND( ((Q169/((1+($Q$4/VLOOKUP($Q$6,AMORT!$A$2:$B$11,2,0)))^N169))),0),0)</f>
        <v>#N/A</v>
      </c>
      <c r="AA169" s="61" t="e">
        <f t="shared" si="20"/>
        <v>#N/A</v>
      </c>
      <c r="AB169" s="62" t="e">
        <f>IF(AA169="","",IF(OR($AD$6="Diaria",$AD$6="Semanal",$AD$6="Decadal",$AD$6="Quincenal"),AB168+VLOOKUP($AD$6,AMORT!$A$2:$D$11,4,0),IF(DAY($B$13)=DAY(EOMONTH($B$13,0)),EOMONTH(AB168,VLOOKUP($AD$6,AMORT!$A$2:$C$11,3,0)),EDATE($B$13,VLOOKUP($AD$6,AMORT!$A$2:$C$11,3,0)*AA169))))</f>
        <v>#N/A</v>
      </c>
      <c r="AC169" s="55" t="e">
        <f>IF(AA169="",IF(AA168="","",SUM(AC$13:AC168)),AG169+AH169)</f>
        <v>#N/A</v>
      </c>
      <c r="AD169" s="44"/>
      <c r="AE169" s="55" t="e">
        <f>IF(AA169="",IF(AA168="","",SUM($AE$13:AE168)),ROUND(((AI168*$AD$8)/30)*VLOOKUP($AD$6,AMORT!$A$2:$D$11,4,0),0))</f>
        <v>#N/A</v>
      </c>
      <c r="AF169" s="55" t="e">
        <f>IF(AA169="",IF(AA168="","",SUM($AF$13:AF168)),IF(AA169&lt;=MAX($AI$6:$AI$7),0,AC169+AE169))</f>
        <v>#N/A</v>
      </c>
      <c r="AG169" s="55" t="e">
        <f>IF(AA169="",IF(AA168="","",SUM($AG$13:AG168)),IF(AA169=$AE$5,AI168,IF($AI$8="Cuota fija",IF(AA169&lt;=MAX($AI$6:$AI$7),0,$AD$7+AD169-AH169),IF($AI$8="Capital Constante",IF(AA169&lt;=MAX($AI$6:$AI$7),0,$AD$3/(($AC$5/VLOOKUP($AD$6,AMORT!$A$2:$C$11,3,0))-MAX($AI$6:$AI$7))   ),AC169-AH169-AE169)       )))</f>
        <v>#N/A</v>
      </c>
      <c r="AH169" s="55" t="e">
        <f>IF(AA169="",IF(AA168="","",SUM($AH$13:AH168)),ROUND($AE$4*AI168,0))</f>
        <v>#N/A</v>
      </c>
      <c r="AI169" s="55" t="e">
        <f t="shared" si="18"/>
        <v>#N/A</v>
      </c>
      <c r="AJ169" s="15"/>
      <c r="AK169" s="55" t="e">
        <f>IF(AND(AA169&gt;0,AA169&lt;&gt;"",AD169&gt;0), ROUND( ((AD169/((1+($AD$4/VLOOKUP($AD$6,AMORT!$A$2:$B$11,2,0)))^AA169))),0),0)</f>
        <v>#N/A</v>
      </c>
    </row>
    <row r="170" spans="1:37" x14ac:dyDescent="0.2">
      <c r="A170" s="61" t="e">
        <f t="shared" si="15"/>
        <v>#N/A</v>
      </c>
      <c r="B170" s="62" t="e">
        <f>IF(A170="","",IF(OR($D$6="Diaria",$D$6="Semanal",$D$6="Decadal",$D$6="Quincenal"),B169+VLOOKUP($D$6,AMORT!$A$2:$D$11,4,0),IF(DAY($B$13)=DAY(EOMONTH($B$13,0)),EOMONTH(B169,VLOOKUP($D$6,AMORT!$A$2:$C$11,3,0)),EDATE($B$13,VLOOKUP($D$6,AMORT!$A$2:$C$11,3,0)*A170))))</f>
        <v>#N/A</v>
      </c>
      <c r="C170" s="55" t="e">
        <f>IF(A170="",IF(A169="","",SUM(C$13:C169)),G170+H170)</f>
        <v>#N/A</v>
      </c>
      <c r="D170" s="44"/>
      <c r="E170" s="55" t="e">
        <f>IF(A170="",IF(A169="","",SUM($E$13:E169)),ROUND(((I169*$D$8)/30)*VLOOKUP($D$6,AMORT!$A$2:$D$11,4,0),0))</f>
        <v>#N/A</v>
      </c>
      <c r="F170" s="55" t="e">
        <f>IF(A170="",IF(A169="","",SUM($F$13:F169)),IF(A170&lt;=MAX($I$6:$I$7),0,C170+E170))</f>
        <v>#N/A</v>
      </c>
      <c r="G170" s="55" t="e">
        <f>IF(A170="",IF(A169="","",SUM($G$13:G169)),IF(A170=$E$5,I169,IF($I$8="Cuota fija",IF(A170&lt;=MAX($I$6:$I$7),0,$D$7+D170-H170),IF($I$8="Capital Constante",IF(A170&lt;=MAX($I$6:$I$7),0,$D$3/(($C$5/VLOOKUP($D$6,AMORT!$A$2:$C$11,3,0))-MAX($I$6:$I$7))   ),C170-H170-E170)       )))</f>
        <v>#N/A</v>
      </c>
      <c r="H170" s="55" t="e">
        <f>IF(A170="",IF(A169="","",SUM($H$13:H169)),ROUND($E$4*I169,0))</f>
        <v>#N/A</v>
      </c>
      <c r="I170" s="55" t="e">
        <f t="shared" si="16"/>
        <v>#N/A</v>
      </c>
      <c r="J170" s="15"/>
      <c r="K170" s="55" t="e">
        <f>IF(AND(A170&gt;0,A170&lt;&gt;"",D170&gt;0), ROUND( ((D170/((1+($D$4/VLOOKUP($D$6,AMORT!$A$2:$B$11,2,0)))^A170))),0),0)</f>
        <v>#N/A</v>
      </c>
      <c r="N170" s="61" t="e">
        <f t="shared" si="19"/>
        <v>#N/A</v>
      </c>
      <c r="O170" s="62" t="e">
        <f>IF(N170="","",IF(OR($Q$6="Diaria",$Q$6="Semanal",$Q$6="Decadal",$Q$6="Quincenal"),O169+VLOOKUP($Q$6,AMORT!$A$2:$D$11,4,0),IF(DAY($O$13)=DAY(EOMONTH($O$13,0)),EOMONTH(O169,VLOOKUP($Q$6,AMORT!$A$2:$C$11,3,0)),EDATE($O$13,VLOOKUP($Q$6,AMORT!$A$2:$C$11,3,0)*N170))))</f>
        <v>#N/A</v>
      </c>
      <c r="P170" s="55" t="e">
        <f>IF(N170="",IF(N169="","",SUM(P$13:P169)),T170+U170)</f>
        <v>#N/A</v>
      </c>
      <c r="Q170" s="44"/>
      <c r="R170" s="55" t="e">
        <f>IF(N170="",IF(N169="","",SUM($R$13:R169)),ROUND(((V169*$Q$8)/30)*VLOOKUP($Q$6,AMORT!$A$2:$D$11,4,0),0))</f>
        <v>#N/A</v>
      </c>
      <c r="S170" s="55" t="e">
        <f>IF(N170="",IF(N169="","",SUM($S$13:S169)),IF(N170&lt;=MAX($V$6:$V$7),0,P170+R170))</f>
        <v>#N/A</v>
      </c>
      <c r="T170" s="55" t="e">
        <f>IF(N170="",IF(N169="","",SUM($T$13:T169)),IF(N170=$R$5,V169,IF($V$8="Cuota fija",IF(N170&lt;=MAX($V$6:$V$7),0,$Q$7+Q170-U170),IF($V$8="Capital Constante",IF(N170&lt;=MAX($V$6:$V$7),0,$Q$3/(($P$5/VLOOKUP($Q$6,AMORT!$A$2:$C$11,3,0))-MAX($V$6:$V$7))   ),P170-U170-R170)       )))</f>
        <v>#N/A</v>
      </c>
      <c r="U170" s="55" t="e">
        <f>IF(N170="",IF(N169="","",SUM($U$13:U169)),ROUND($R$4*V169,0))</f>
        <v>#N/A</v>
      </c>
      <c r="V170" s="55" t="e">
        <f t="shared" si="17"/>
        <v>#N/A</v>
      </c>
      <c r="W170" s="15"/>
      <c r="X170" s="55" t="e">
        <f>IF(AND(N170&gt;0,N170&lt;&gt;"",Q170&gt;0), ROUND( ((Q170/((1+($Q$4/VLOOKUP($Q$6,AMORT!$A$2:$B$11,2,0)))^N170))),0),0)</f>
        <v>#N/A</v>
      </c>
      <c r="AA170" s="61" t="e">
        <f t="shared" si="20"/>
        <v>#N/A</v>
      </c>
      <c r="AB170" s="62" t="e">
        <f>IF(AA170="","",IF(OR($AD$6="Diaria",$AD$6="Semanal",$AD$6="Decadal",$AD$6="Quincenal"),AB169+VLOOKUP($AD$6,AMORT!$A$2:$D$11,4,0),IF(DAY($B$13)=DAY(EOMONTH($B$13,0)),EOMONTH(AB169,VLOOKUP($AD$6,AMORT!$A$2:$C$11,3,0)),EDATE($B$13,VLOOKUP($AD$6,AMORT!$A$2:$C$11,3,0)*AA170))))</f>
        <v>#N/A</v>
      </c>
      <c r="AC170" s="55" t="e">
        <f>IF(AA170="",IF(AA169="","",SUM(AC$13:AC169)),AG170+AH170)</f>
        <v>#N/A</v>
      </c>
      <c r="AD170" s="44"/>
      <c r="AE170" s="55" t="e">
        <f>IF(AA170="",IF(AA169="","",SUM($AE$13:AE169)),ROUND(((AI169*$AD$8)/30)*VLOOKUP($AD$6,AMORT!$A$2:$D$11,4,0),0))</f>
        <v>#N/A</v>
      </c>
      <c r="AF170" s="55" t="e">
        <f>IF(AA170="",IF(AA169="","",SUM($AF$13:AF169)),IF(AA170&lt;=MAX($AI$6:$AI$7),0,AC170+AE170))</f>
        <v>#N/A</v>
      </c>
      <c r="AG170" s="55" t="e">
        <f>IF(AA170="",IF(AA169="","",SUM($AG$13:AG169)),IF(AA170=$AE$5,AI169,IF($AI$8="Cuota fija",IF(AA170&lt;=MAX($AI$6:$AI$7),0,$AD$7+AD170-AH170),IF($AI$8="Capital Constante",IF(AA170&lt;=MAX($AI$6:$AI$7),0,$AD$3/(($AC$5/VLOOKUP($AD$6,AMORT!$A$2:$C$11,3,0))-MAX($AI$6:$AI$7))   ),AC170-AH170-AE170)       )))</f>
        <v>#N/A</v>
      </c>
      <c r="AH170" s="55" t="e">
        <f>IF(AA170="",IF(AA169="","",SUM($AH$13:AH169)),ROUND($AE$4*AI169,0))</f>
        <v>#N/A</v>
      </c>
      <c r="AI170" s="55" t="e">
        <f t="shared" si="18"/>
        <v>#N/A</v>
      </c>
      <c r="AJ170" s="15"/>
      <c r="AK170" s="55" t="e">
        <f>IF(AND(AA170&gt;0,AA170&lt;&gt;"",AD170&gt;0), ROUND( ((AD170/((1+($AD$4/VLOOKUP($AD$6,AMORT!$A$2:$B$11,2,0)))^AA170))),0),0)</f>
        <v>#N/A</v>
      </c>
    </row>
    <row r="171" spans="1:37" x14ac:dyDescent="0.2">
      <c r="A171" s="61" t="e">
        <f t="shared" si="15"/>
        <v>#N/A</v>
      </c>
      <c r="B171" s="62" t="e">
        <f>IF(A171="","",IF(OR($D$6="Diaria",$D$6="Semanal",$D$6="Decadal",$D$6="Quincenal"),B170+VLOOKUP($D$6,AMORT!$A$2:$D$11,4,0),IF(DAY($B$13)=DAY(EOMONTH($B$13,0)),EOMONTH(B170,VLOOKUP($D$6,AMORT!$A$2:$C$11,3,0)),EDATE($B$13,VLOOKUP($D$6,AMORT!$A$2:$C$11,3,0)*A171))))</f>
        <v>#N/A</v>
      </c>
      <c r="C171" s="55" t="e">
        <f>IF(A171="",IF(A170="","",SUM(C$13:C170)),G171+H171)</f>
        <v>#N/A</v>
      </c>
      <c r="D171" s="44"/>
      <c r="E171" s="55" t="e">
        <f>IF(A171="",IF(A170="","",SUM($E$13:E170)),ROUND(((I170*$D$8)/30)*VLOOKUP($D$6,AMORT!$A$2:$D$11,4,0),0))</f>
        <v>#N/A</v>
      </c>
      <c r="F171" s="55" t="e">
        <f>IF(A171="",IF(A170="","",SUM($F$13:F170)),IF(A171&lt;=MAX($I$6:$I$7),0,C171+E171))</f>
        <v>#N/A</v>
      </c>
      <c r="G171" s="55" t="e">
        <f>IF(A171="",IF(A170="","",SUM($G$13:G170)),IF(A171=$E$5,I170,IF($I$8="Cuota fija",IF(A171&lt;=MAX($I$6:$I$7),0,$D$7+D171-H171),IF($I$8="Capital Constante",IF(A171&lt;=MAX($I$6:$I$7),0,$D$3/(($C$5/VLOOKUP($D$6,AMORT!$A$2:$C$11,3,0))-MAX($I$6:$I$7))   ),C171-H171-E171)       )))</f>
        <v>#N/A</v>
      </c>
      <c r="H171" s="55" t="e">
        <f>IF(A171="",IF(A170="","",SUM($H$13:H170)),ROUND($E$4*I170,0))</f>
        <v>#N/A</v>
      </c>
      <c r="I171" s="55" t="e">
        <f t="shared" si="16"/>
        <v>#N/A</v>
      </c>
      <c r="J171" s="15"/>
      <c r="K171" s="55" t="e">
        <f>IF(AND(A171&gt;0,A171&lt;&gt;"",D171&gt;0), ROUND( ((D171/((1+($D$4/VLOOKUP($D$6,AMORT!$A$2:$B$11,2,0)))^A171))),0),0)</f>
        <v>#N/A</v>
      </c>
      <c r="N171" s="61" t="e">
        <f t="shared" si="19"/>
        <v>#N/A</v>
      </c>
      <c r="O171" s="62" t="e">
        <f>IF(N171="","",IF(OR($Q$6="Diaria",$Q$6="Semanal",$Q$6="Decadal",$Q$6="Quincenal"),O170+VLOOKUP($Q$6,AMORT!$A$2:$D$11,4,0),IF(DAY($O$13)=DAY(EOMONTH($O$13,0)),EOMONTH(O170,VLOOKUP($Q$6,AMORT!$A$2:$C$11,3,0)),EDATE($O$13,VLOOKUP($Q$6,AMORT!$A$2:$C$11,3,0)*N171))))</f>
        <v>#N/A</v>
      </c>
      <c r="P171" s="55" t="e">
        <f>IF(N171="",IF(N170="","",SUM(P$13:P170)),T171+U171)</f>
        <v>#N/A</v>
      </c>
      <c r="Q171" s="44"/>
      <c r="R171" s="55" t="e">
        <f>IF(N171="",IF(N170="","",SUM($R$13:R170)),ROUND(((V170*$Q$8)/30)*VLOOKUP($Q$6,AMORT!$A$2:$D$11,4,0),0))</f>
        <v>#N/A</v>
      </c>
      <c r="S171" s="55" t="e">
        <f>IF(N171="",IF(N170="","",SUM($S$13:S170)),IF(N171&lt;=MAX($V$6:$V$7),0,P171+R171))</f>
        <v>#N/A</v>
      </c>
      <c r="T171" s="55" t="e">
        <f>IF(N171="",IF(N170="","",SUM($T$13:T170)),IF(N171=$R$5,V170,IF($V$8="Cuota fija",IF(N171&lt;=MAX($V$6:$V$7),0,$Q$7+Q171-U171),IF($V$8="Capital Constante",IF(N171&lt;=MAX($V$6:$V$7),0,$Q$3/(($P$5/VLOOKUP($Q$6,AMORT!$A$2:$C$11,3,0))-MAX($V$6:$V$7))   ),P171-U171-R171)       )))</f>
        <v>#N/A</v>
      </c>
      <c r="U171" s="55" t="e">
        <f>IF(N171="",IF(N170="","",SUM($U$13:U170)),ROUND($R$4*V170,0))</f>
        <v>#N/A</v>
      </c>
      <c r="V171" s="55" t="e">
        <f t="shared" si="17"/>
        <v>#N/A</v>
      </c>
      <c r="W171" s="15"/>
      <c r="X171" s="55" t="e">
        <f>IF(AND(N171&gt;0,N171&lt;&gt;"",Q171&gt;0), ROUND( ((Q171/((1+($Q$4/VLOOKUP($Q$6,AMORT!$A$2:$B$11,2,0)))^N171))),0),0)</f>
        <v>#N/A</v>
      </c>
      <c r="AA171" s="61" t="e">
        <f t="shared" si="20"/>
        <v>#N/A</v>
      </c>
      <c r="AB171" s="62" t="e">
        <f>IF(AA171="","",IF(OR($AD$6="Diaria",$AD$6="Semanal",$AD$6="Decadal",$AD$6="Quincenal"),AB170+VLOOKUP($AD$6,AMORT!$A$2:$D$11,4,0),IF(DAY($B$13)=DAY(EOMONTH($B$13,0)),EOMONTH(AB170,VLOOKUP($AD$6,AMORT!$A$2:$C$11,3,0)),EDATE($B$13,VLOOKUP($AD$6,AMORT!$A$2:$C$11,3,0)*AA171))))</f>
        <v>#N/A</v>
      </c>
      <c r="AC171" s="55" t="e">
        <f>IF(AA171="",IF(AA170="","",SUM(AC$13:AC170)),AG171+AH171)</f>
        <v>#N/A</v>
      </c>
      <c r="AD171" s="44"/>
      <c r="AE171" s="55" t="e">
        <f>IF(AA171="",IF(AA170="","",SUM($AE$13:AE170)),ROUND(((AI170*$AD$8)/30)*VLOOKUP($AD$6,AMORT!$A$2:$D$11,4,0),0))</f>
        <v>#N/A</v>
      </c>
      <c r="AF171" s="55" t="e">
        <f>IF(AA171="",IF(AA170="","",SUM($AF$13:AF170)),IF(AA171&lt;=MAX($AI$6:$AI$7),0,AC171+AE171))</f>
        <v>#N/A</v>
      </c>
      <c r="AG171" s="55" t="e">
        <f>IF(AA171="",IF(AA170="","",SUM($AG$13:AG170)),IF(AA171=$AE$5,AI170,IF($AI$8="Cuota fija",IF(AA171&lt;=MAX($AI$6:$AI$7),0,$AD$7+AD171-AH171),IF($AI$8="Capital Constante",IF(AA171&lt;=MAX($AI$6:$AI$7),0,$AD$3/(($AC$5/VLOOKUP($AD$6,AMORT!$A$2:$C$11,3,0))-MAX($AI$6:$AI$7))   ),AC171-AH171-AE171)       )))</f>
        <v>#N/A</v>
      </c>
      <c r="AH171" s="55" t="e">
        <f>IF(AA171="",IF(AA170="","",SUM($AH$13:AH170)),ROUND($AE$4*AI170,0))</f>
        <v>#N/A</v>
      </c>
      <c r="AI171" s="55" t="e">
        <f t="shared" si="18"/>
        <v>#N/A</v>
      </c>
      <c r="AJ171" s="15"/>
      <c r="AK171" s="55" t="e">
        <f>IF(AND(AA171&gt;0,AA171&lt;&gt;"",AD171&gt;0), ROUND( ((AD171/((1+($AD$4/VLOOKUP($AD$6,AMORT!$A$2:$B$11,2,0)))^AA171))),0),0)</f>
        <v>#N/A</v>
      </c>
    </row>
    <row r="172" spans="1:37" x14ac:dyDescent="0.2">
      <c r="A172" s="61" t="e">
        <f t="shared" si="15"/>
        <v>#N/A</v>
      </c>
      <c r="B172" s="62" t="e">
        <f>IF(A172="","",IF(OR($D$6="Diaria",$D$6="Semanal",$D$6="Decadal",$D$6="Quincenal"),B171+VLOOKUP($D$6,AMORT!$A$2:$D$11,4,0),IF(DAY($B$13)=DAY(EOMONTH($B$13,0)),EOMONTH(B171,VLOOKUP($D$6,AMORT!$A$2:$C$11,3,0)),EDATE($B$13,VLOOKUP($D$6,AMORT!$A$2:$C$11,3,0)*A172))))</f>
        <v>#N/A</v>
      </c>
      <c r="C172" s="55" t="e">
        <f>IF(A172="",IF(A171="","",SUM(C$13:C171)),G172+H172)</f>
        <v>#N/A</v>
      </c>
      <c r="D172" s="44"/>
      <c r="E172" s="55" t="e">
        <f>IF(A172="",IF(A171="","",SUM($E$13:E171)),ROUND(((I171*$D$8)/30)*VLOOKUP($D$6,AMORT!$A$2:$D$11,4,0),0))</f>
        <v>#N/A</v>
      </c>
      <c r="F172" s="55" t="e">
        <f>IF(A172="",IF(A171="","",SUM($F$13:F171)),IF(A172&lt;=MAX($I$6:$I$7),0,C172+E172))</f>
        <v>#N/A</v>
      </c>
      <c r="G172" s="55" t="e">
        <f>IF(A172="",IF(A171="","",SUM($G$13:G171)),IF(A172=$E$5,I171,IF($I$8="Cuota fija",IF(A172&lt;=MAX($I$6:$I$7),0,$D$7+D172-H172),IF($I$8="Capital Constante",IF(A172&lt;=MAX($I$6:$I$7),0,$D$3/(($C$5/VLOOKUP($D$6,AMORT!$A$2:$C$11,3,0))-MAX($I$6:$I$7))   ),C172-H172-E172)       )))</f>
        <v>#N/A</v>
      </c>
      <c r="H172" s="55" t="e">
        <f>IF(A172="",IF(A171="","",SUM($H$13:H171)),ROUND($E$4*I171,0))</f>
        <v>#N/A</v>
      </c>
      <c r="I172" s="55" t="e">
        <f t="shared" si="16"/>
        <v>#N/A</v>
      </c>
      <c r="J172" s="15"/>
      <c r="K172" s="55" t="e">
        <f>IF(AND(A172&gt;0,A172&lt;&gt;"",D172&gt;0), ROUND( ((D172/((1+($D$4/VLOOKUP($D$6,AMORT!$A$2:$B$11,2,0)))^A172))),0),0)</f>
        <v>#N/A</v>
      </c>
      <c r="N172" s="61" t="e">
        <f t="shared" si="19"/>
        <v>#N/A</v>
      </c>
      <c r="O172" s="62" t="e">
        <f>IF(N172="","",IF(OR($Q$6="Diaria",$Q$6="Semanal",$Q$6="Decadal",$Q$6="Quincenal"),O171+VLOOKUP($Q$6,AMORT!$A$2:$D$11,4,0),IF(DAY($O$13)=DAY(EOMONTH($O$13,0)),EOMONTH(O171,VLOOKUP($Q$6,AMORT!$A$2:$C$11,3,0)),EDATE($O$13,VLOOKUP($Q$6,AMORT!$A$2:$C$11,3,0)*N172))))</f>
        <v>#N/A</v>
      </c>
      <c r="P172" s="55" t="e">
        <f>IF(N172="",IF(N171="","",SUM(P$13:P171)),T172+U172)</f>
        <v>#N/A</v>
      </c>
      <c r="Q172" s="44"/>
      <c r="R172" s="55" t="e">
        <f>IF(N172="",IF(N171="","",SUM($R$13:R171)),ROUND(((V171*$Q$8)/30)*VLOOKUP($Q$6,AMORT!$A$2:$D$11,4,0),0))</f>
        <v>#N/A</v>
      </c>
      <c r="S172" s="55" t="e">
        <f>IF(N172="",IF(N171="","",SUM($S$13:S171)),IF(N172&lt;=MAX($V$6:$V$7),0,P172+R172))</f>
        <v>#N/A</v>
      </c>
      <c r="T172" s="55" t="e">
        <f>IF(N172="",IF(N171="","",SUM($T$13:T171)),IF(N172=$R$5,V171,IF($V$8="Cuota fija",IF(N172&lt;=MAX($V$6:$V$7),0,$Q$7+Q172-U172),IF($V$8="Capital Constante",IF(N172&lt;=MAX($V$6:$V$7),0,$Q$3/(($P$5/VLOOKUP($Q$6,AMORT!$A$2:$C$11,3,0))-MAX($V$6:$V$7))   ),P172-U172-R172)       )))</f>
        <v>#N/A</v>
      </c>
      <c r="U172" s="55" t="e">
        <f>IF(N172="",IF(N171="","",SUM($U$13:U171)),ROUND($R$4*V171,0))</f>
        <v>#N/A</v>
      </c>
      <c r="V172" s="55" t="e">
        <f t="shared" si="17"/>
        <v>#N/A</v>
      </c>
      <c r="W172" s="15"/>
      <c r="X172" s="55" t="e">
        <f>IF(AND(N172&gt;0,N172&lt;&gt;"",Q172&gt;0), ROUND( ((Q172/((1+($Q$4/VLOOKUP($Q$6,AMORT!$A$2:$B$11,2,0)))^N172))),0),0)</f>
        <v>#N/A</v>
      </c>
      <c r="AA172" s="61" t="e">
        <f t="shared" si="20"/>
        <v>#N/A</v>
      </c>
      <c r="AB172" s="62" t="e">
        <f>IF(AA172="","",IF(OR($AD$6="Diaria",$AD$6="Semanal",$AD$6="Decadal",$AD$6="Quincenal"),AB171+VLOOKUP($AD$6,AMORT!$A$2:$D$11,4,0),IF(DAY($B$13)=DAY(EOMONTH($B$13,0)),EOMONTH(AB171,VLOOKUP($AD$6,AMORT!$A$2:$C$11,3,0)),EDATE($B$13,VLOOKUP($AD$6,AMORT!$A$2:$C$11,3,0)*AA172))))</f>
        <v>#N/A</v>
      </c>
      <c r="AC172" s="55" t="e">
        <f>IF(AA172="",IF(AA171="","",SUM(AC$13:AC171)),AG172+AH172)</f>
        <v>#N/A</v>
      </c>
      <c r="AD172" s="44"/>
      <c r="AE172" s="55" t="e">
        <f>IF(AA172="",IF(AA171="","",SUM($AE$13:AE171)),ROUND(((AI171*$AD$8)/30)*VLOOKUP($AD$6,AMORT!$A$2:$D$11,4,0),0))</f>
        <v>#N/A</v>
      </c>
      <c r="AF172" s="55" t="e">
        <f>IF(AA172="",IF(AA171="","",SUM($AF$13:AF171)),IF(AA172&lt;=MAX($AI$6:$AI$7),0,AC172+AE172))</f>
        <v>#N/A</v>
      </c>
      <c r="AG172" s="55" t="e">
        <f>IF(AA172="",IF(AA171="","",SUM($AG$13:AG171)),IF(AA172=$AE$5,AI171,IF($AI$8="Cuota fija",IF(AA172&lt;=MAX($AI$6:$AI$7),0,$AD$7+AD172-AH172),IF($AI$8="Capital Constante",IF(AA172&lt;=MAX($AI$6:$AI$7),0,$AD$3/(($AC$5/VLOOKUP($AD$6,AMORT!$A$2:$C$11,3,0))-MAX($AI$6:$AI$7))   ),AC172-AH172-AE172)       )))</f>
        <v>#N/A</v>
      </c>
      <c r="AH172" s="55" t="e">
        <f>IF(AA172="",IF(AA171="","",SUM($AH$13:AH171)),ROUND($AE$4*AI171,0))</f>
        <v>#N/A</v>
      </c>
      <c r="AI172" s="55" t="e">
        <f t="shared" si="18"/>
        <v>#N/A</v>
      </c>
      <c r="AJ172" s="15"/>
      <c r="AK172" s="55" t="e">
        <f>IF(AND(AA172&gt;0,AA172&lt;&gt;"",AD172&gt;0), ROUND( ((AD172/((1+($AD$4/VLOOKUP($AD$6,AMORT!$A$2:$B$11,2,0)))^AA172))),0),0)</f>
        <v>#N/A</v>
      </c>
    </row>
    <row r="173" spans="1:37" x14ac:dyDescent="0.2">
      <c r="A173" s="61" t="e">
        <f t="shared" si="15"/>
        <v>#N/A</v>
      </c>
      <c r="B173" s="62" t="e">
        <f>IF(A173="","",IF(OR($D$6="Diaria",$D$6="Semanal",$D$6="Decadal",$D$6="Quincenal"),B172+VLOOKUP($D$6,AMORT!$A$2:$D$11,4,0),IF(DAY($B$13)=DAY(EOMONTH($B$13,0)),EOMONTH(B172,VLOOKUP($D$6,AMORT!$A$2:$C$11,3,0)),EDATE($B$13,VLOOKUP($D$6,AMORT!$A$2:$C$11,3,0)*A173))))</f>
        <v>#N/A</v>
      </c>
      <c r="C173" s="55" t="e">
        <f>IF(A173="",IF(A172="","",SUM(C$13:C172)),G173+H173)</f>
        <v>#N/A</v>
      </c>
      <c r="D173" s="44"/>
      <c r="E173" s="55" t="e">
        <f>IF(A173="",IF(A172="","",SUM($E$13:E172)),ROUND(((I172*$D$8)/30)*VLOOKUP($D$6,AMORT!$A$2:$D$11,4,0),0))</f>
        <v>#N/A</v>
      </c>
      <c r="F173" s="55" t="e">
        <f>IF(A173="",IF(A172="","",SUM($F$13:F172)),IF(A173&lt;=MAX($I$6:$I$7),0,C173+E173))</f>
        <v>#N/A</v>
      </c>
      <c r="G173" s="55" t="e">
        <f>IF(A173="",IF(A172="","",SUM($G$13:G172)),IF(A173=$E$5,I172,IF($I$8="Cuota fija",IF(A173&lt;=MAX($I$6:$I$7),0,$D$7+D173-H173),IF($I$8="Capital Constante",IF(A173&lt;=MAX($I$6:$I$7),0,$D$3/(($C$5/VLOOKUP($D$6,AMORT!$A$2:$C$11,3,0))-MAX($I$6:$I$7))   ),C173-H173-E173)       )))</f>
        <v>#N/A</v>
      </c>
      <c r="H173" s="55" t="e">
        <f>IF(A173="",IF(A172="","",SUM($H$13:H172)),ROUND($E$4*I172,0))</f>
        <v>#N/A</v>
      </c>
      <c r="I173" s="55" t="e">
        <f t="shared" si="16"/>
        <v>#N/A</v>
      </c>
      <c r="J173" s="15"/>
      <c r="K173" s="55" t="e">
        <f>IF(AND(A173&gt;0,A173&lt;&gt;"",D173&gt;0), ROUND( ((D173/((1+($D$4/VLOOKUP($D$6,AMORT!$A$2:$B$11,2,0)))^A173))),0),0)</f>
        <v>#N/A</v>
      </c>
      <c r="N173" s="61" t="e">
        <f t="shared" si="19"/>
        <v>#N/A</v>
      </c>
      <c r="O173" s="62" t="e">
        <f>IF(N173="","",IF(OR($Q$6="Diaria",$Q$6="Semanal",$Q$6="Decadal",$Q$6="Quincenal"),O172+VLOOKUP($Q$6,AMORT!$A$2:$D$11,4,0),IF(DAY($O$13)=DAY(EOMONTH($O$13,0)),EOMONTH(O172,VLOOKUP($Q$6,AMORT!$A$2:$C$11,3,0)),EDATE($O$13,VLOOKUP($Q$6,AMORT!$A$2:$C$11,3,0)*N173))))</f>
        <v>#N/A</v>
      </c>
      <c r="P173" s="55" t="e">
        <f>IF(N173="",IF(N172="","",SUM(P$13:P172)),T173+U173)</f>
        <v>#N/A</v>
      </c>
      <c r="Q173" s="44"/>
      <c r="R173" s="55" t="e">
        <f>IF(N173="",IF(N172="","",SUM($R$13:R172)),ROUND(((V172*$Q$8)/30)*VLOOKUP($Q$6,AMORT!$A$2:$D$11,4,0),0))</f>
        <v>#N/A</v>
      </c>
      <c r="S173" s="55" t="e">
        <f>IF(N173="",IF(N172="","",SUM($S$13:S172)),IF(N173&lt;=MAX($V$6:$V$7),0,P173+R173))</f>
        <v>#N/A</v>
      </c>
      <c r="T173" s="55" t="e">
        <f>IF(N173="",IF(N172="","",SUM($T$13:T172)),IF(N173=$R$5,V172,IF($V$8="Cuota fija",IF(N173&lt;=MAX($V$6:$V$7),0,$Q$7+Q173-U173),IF($V$8="Capital Constante",IF(N173&lt;=MAX($V$6:$V$7),0,$Q$3/(($P$5/VLOOKUP($Q$6,AMORT!$A$2:$C$11,3,0))-MAX($V$6:$V$7))   ),P173-U173-R173)       )))</f>
        <v>#N/A</v>
      </c>
      <c r="U173" s="55" t="e">
        <f>IF(N173="",IF(N172="","",SUM($U$13:U172)),ROUND($R$4*V172,0))</f>
        <v>#N/A</v>
      </c>
      <c r="V173" s="55" t="e">
        <f t="shared" si="17"/>
        <v>#N/A</v>
      </c>
      <c r="W173" s="15"/>
      <c r="X173" s="55" t="e">
        <f>IF(AND(N173&gt;0,N173&lt;&gt;"",Q173&gt;0), ROUND( ((Q173/((1+($Q$4/VLOOKUP($Q$6,AMORT!$A$2:$B$11,2,0)))^N173))),0),0)</f>
        <v>#N/A</v>
      </c>
      <c r="AA173" s="61" t="e">
        <f t="shared" si="20"/>
        <v>#N/A</v>
      </c>
      <c r="AB173" s="62" t="e">
        <f>IF(AA173="","",IF(OR($AD$6="Diaria",$AD$6="Semanal",$AD$6="Decadal",$AD$6="Quincenal"),AB172+VLOOKUP($AD$6,AMORT!$A$2:$D$11,4,0),IF(DAY($B$13)=DAY(EOMONTH($B$13,0)),EOMONTH(AB172,VLOOKUP($AD$6,AMORT!$A$2:$C$11,3,0)),EDATE($B$13,VLOOKUP($AD$6,AMORT!$A$2:$C$11,3,0)*AA173))))</f>
        <v>#N/A</v>
      </c>
      <c r="AC173" s="55" t="e">
        <f>IF(AA173="",IF(AA172="","",SUM(AC$13:AC172)),AG173+AH173)</f>
        <v>#N/A</v>
      </c>
      <c r="AD173" s="44"/>
      <c r="AE173" s="55" t="e">
        <f>IF(AA173="",IF(AA172="","",SUM($AE$13:AE172)),ROUND(((AI172*$AD$8)/30)*VLOOKUP($AD$6,AMORT!$A$2:$D$11,4,0),0))</f>
        <v>#N/A</v>
      </c>
      <c r="AF173" s="55" t="e">
        <f>IF(AA173="",IF(AA172="","",SUM($AF$13:AF172)),IF(AA173&lt;=MAX($AI$6:$AI$7),0,AC173+AE173))</f>
        <v>#N/A</v>
      </c>
      <c r="AG173" s="55" t="e">
        <f>IF(AA173="",IF(AA172="","",SUM($AG$13:AG172)),IF(AA173=$AE$5,AI172,IF($AI$8="Cuota fija",IF(AA173&lt;=MAX($AI$6:$AI$7),0,$AD$7+AD173-AH173),IF($AI$8="Capital Constante",IF(AA173&lt;=MAX($AI$6:$AI$7),0,$AD$3/(($AC$5/VLOOKUP($AD$6,AMORT!$A$2:$C$11,3,0))-MAX($AI$6:$AI$7))   ),AC173-AH173-AE173)       )))</f>
        <v>#N/A</v>
      </c>
      <c r="AH173" s="55" t="e">
        <f>IF(AA173="",IF(AA172="","",SUM($AH$13:AH172)),ROUND($AE$4*AI172,0))</f>
        <v>#N/A</v>
      </c>
      <c r="AI173" s="55" t="e">
        <f t="shared" si="18"/>
        <v>#N/A</v>
      </c>
      <c r="AJ173" s="15"/>
      <c r="AK173" s="55" t="e">
        <f>IF(AND(AA173&gt;0,AA173&lt;&gt;"",AD173&gt;0), ROUND( ((AD173/((1+($AD$4/VLOOKUP($AD$6,AMORT!$A$2:$B$11,2,0)))^AA173))),0),0)</f>
        <v>#N/A</v>
      </c>
    </row>
    <row r="174" spans="1:37" x14ac:dyDescent="0.2">
      <c r="A174" s="61" t="e">
        <f t="shared" si="15"/>
        <v>#N/A</v>
      </c>
      <c r="B174" s="62" t="e">
        <f>IF(A174="","",IF(OR($D$6="Diaria",$D$6="Semanal",$D$6="Decadal",$D$6="Quincenal"),B173+VLOOKUP($D$6,AMORT!$A$2:$D$11,4,0),IF(DAY($B$13)=DAY(EOMONTH($B$13,0)),EOMONTH(B173,VLOOKUP($D$6,AMORT!$A$2:$C$11,3,0)),EDATE($B$13,VLOOKUP($D$6,AMORT!$A$2:$C$11,3,0)*A174))))</f>
        <v>#N/A</v>
      </c>
      <c r="C174" s="55" t="e">
        <f>IF(A174="",IF(A173="","",SUM(C$13:C173)),G174+H174)</f>
        <v>#N/A</v>
      </c>
      <c r="D174" s="44"/>
      <c r="E174" s="55" t="e">
        <f>IF(A174="",IF(A173="","",SUM($E$13:E173)),ROUND(((I173*$D$8)/30)*VLOOKUP($D$6,AMORT!$A$2:$D$11,4,0),0))</f>
        <v>#N/A</v>
      </c>
      <c r="F174" s="55" t="e">
        <f>IF(A174="",IF(A173="","",SUM($F$13:F173)),IF(A174&lt;=MAX($I$6:$I$7),0,C174+E174))</f>
        <v>#N/A</v>
      </c>
      <c r="G174" s="55" t="e">
        <f>IF(A174="",IF(A173="","",SUM($G$13:G173)),IF(A174=$E$5,I173,IF($I$8="Cuota fija",IF(A174&lt;=MAX($I$6:$I$7),0,$D$7+D174-H174),IF($I$8="Capital Constante",IF(A174&lt;=MAX($I$6:$I$7),0,$D$3/(($C$5/VLOOKUP($D$6,AMORT!$A$2:$C$11,3,0))-MAX($I$6:$I$7))   ),C174-H174-E174)       )))</f>
        <v>#N/A</v>
      </c>
      <c r="H174" s="55" t="e">
        <f>IF(A174="",IF(A173="","",SUM($H$13:H173)),ROUND($E$4*I173,0))</f>
        <v>#N/A</v>
      </c>
      <c r="I174" s="55" t="e">
        <f t="shared" si="16"/>
        <v>#N/A</v>
      </c>
      <c r="J174" s="15"/>
      <c r="K174" s="55" t="e">
        <f>IF(AND(A174&gt;0,A174&lt;&gt;"",D174&gt;0), ROUND( ((D174/((1+($D$4/VLOOKUP($D$6,AMORT!$A$2:$B$11,2,0)))^A174))),0),0)</f>
        <v>#N/A</v>
      </c>
      <c r="N174" s="61" t="e">
        <f t="shared" si="19"/>
        <v>#N/A</v>
      </c>
      <c r="O174" s="62" t="e">
        <f>IF(N174="","",IF(OR($Q$6="Diaria",$Q$6="Semanal",$Q$6="Decadal",$Q$6="Quincenal"),O173+VLOOKUP($Q$6,AMORT!$A$2:$D$11,4,0),IF(DAY($O$13)=DAY(EOMONTH($O$13,0)),EOMONTH(O173,VLOOKUP($Q$6,AMORT!$A$2:$C$11,3,0)),EDATE($O$13,VLOOKUP($Q$6,AMORT!$A$2:$C$11,3,0)*N174))))</f>
        <v>#N/A</v>
      </c>
      <c r="P174" s="55" t="e">
        <f>IF(N174="",IF(N173="","",SUM(P$13:P173)),T174+U174)</f>
        <v>#N/A</v>
      </c>
      <c r="Q174" s="44"/>
      <c r="R174" s="55" t="e">
        <f>IF(N174="",IF(N173="","",SUM($R$13:R173)),ROUND(((V173*$Q$8)/30)*VLOOKUP($Q$6,AMORT!$A$2:$D$11,4,0),0))</f>
        <v>#N/A</v>
      </c>
      <c r="S174" s="55" t="e">
        <f>IF(N174="",IF(N173="","",SUM($S$13:S173)),IF(N174&lt;=MAX($V$6:$V$7),0,P174+R174))</f>
        <v>#N/A</v>
      </c>
      <c r="T174" s="55" t="e">
        <f>IF(N174="",IF(N173="","",SUM($T$13:T173)),IF(N174=$R$5,V173,IF($V$8="Cuota fija",IF(N174&lt;=MAX($V$6:$V$7),0,$Q$7+Q174-U174),IF($V$8="Capital Constante",IF(N174&lt;=MAX($V$6:$V$7),0,$Q$3/(($P$5/VLOOKUP($Q$6,AMORT!$A$2:$C$11,3,0))-MAX($V$6:$V$7))   ),P174-U174-R174)       )))</f>
        <v>#N/A</v>
      </c>
      <c r="U174" s="55" t="e">
        <f>IF(N174="",IF(N173="","",SUM($U$13:U173)),ROUND($R$4*V173,0))</f>
        <v>#N/A</v>
      </c>
      <c r="V174" s="55" t="e">
        <f t="shared" si="17"/>
        <v>#N/A</v>
      </c>
      <c r="W174" s="15"/>
      <c r="X174" s="55" t="e">
        <f>IF(AND(N174&gt;0,N174&lt;&gt;"",Q174&gt;0), ROUND( ((Q174/((1+($Q$4/VLOOKUP($Q$6,AMORT!$A$2:$B$11,2,0)))^N174))),0),0)</f>
        <v>#N/A</v>
      </c>
      <c r="AA174" s="61" t="e">
        <f t="shared" si="20"/>
        <v>#N/A</v>
      </c>
      <c r="AB174" s="62" t="e">
        <f>IF(AA174="","",IF(OR($AD$6="Diaria",$AD$6="Semanal",$AD$6="Decadal",$AD$6="Quincenal"),AB173+VLOOKUP($AD$6,AMORT!$A$2:$D$11,4,0),IF(DAY($B$13)=DAY(EOMONTH($B$13,0)),EOMONTH(AB173,VLOOKUP($AD$6,AMORT!$A$2:$C$11,3,0)),EDATE($B$13,VLOOKUP($AD$6,AMORT!$A$2:$C$11,3,0)*AA174))))</f>
        <v>#N/A</v>
      </c>
      <c r="AC174" s="55" t="e">
        <f>IF(AA174="",IF(AA173="","",SUM(AC$13:AC173)),AG174+AH174)</f>
        <v>#N/A</v>
      </c>
      <c r="AD174" s="44"/>
      <c r="AE174" s="55" t="e">
        <f>IF(AA174="",IF(AA173="","",SUM($AE$13:AE173)),ROUND(((AI173*$AD$8)/30)*VLOOKUP($AD$6,AMORT!$A$2:$D$11,4,0),0))</f>
        <v>#N/A</v>
      </c>
      <c r="AF174" s="55" t="e">
        <f>IF(AA174="",IF(AA173="","",SUM($AF$13:AF173)),IF(AA174&lt;=MAX($AI$6:$AI$7),0,AC174+AE174))</f>
        <v>#N/A</v>
      </c>
      <c r="AG174" s="55" t="e">
        <f>IF(AA174="",IF(AA173="","",SUM($AG$13:AG173)),IF(AA174=$AE$5,AI173,IF($AI$8="Cuota fija",IF(AA174&lt;=MAX($AI$6:$AI$7),0,$AD$7+AD174-AH174),IF($AI$8="Capital Constante",IF(AA174&lt;=MAX($AI$6:$AI$7),0,$AD$3/(($AC$5/VLOOKUP($AD$6,AMORT!$A$2:$C$11,3,0))-MAX($AI$6:$AI$7))   ),AC174-AH174-AE174)       )))</f>
        <v>#N/A</v>
      </c>
      <c r="AH174" s="55" t="e">
        <f>IF(AA174="",IF(AA173="","",SUM($AH$13:AH173)),ROUND($AE$4*AI173,0))</f>
        <v>#N/A</v>
      </c>
      <c r="AI174" s="55" t="e">
        <f t="shared" si="18"/>
        <v>#N/A</v>
      </c>
      <c r="AJ174" s="15"/>
      <c r="AK174" s="55" t="e">
        <f>IF(AND(AA174&gt;0,AA174&lt;&gt;"",AD174&gt;0), ROUND( ((AD174/((1+($AD$4/VLOOKUP($AD$6,AMORT!$A$2:$B$11,2,0)))^AA174))),0),0)</f>
        <v>#N/A</v>
      </c>
    </row>
    <row r="175" spans="1:37" x14ac:dyDescent="0.2">
      <c r="A175" s="61" t="e">
        <f t="shared" si="15"/>
        <v>#N/A</v>
      </c>
      <c r="B175" s="62" t="e">
        <f>IF(A175="","",IF(OR($D$6="Diaria",$D$6="Semanal",$D$6="Decadal",$D$6="Quincenal"),B174+VLOOKUP($D$6,AMORT!$A$2:$D$11,4,0),IF(DAY($B$13)=DAY(EOMONTH($B$13,0)),EOMONTH(B174,VLOOKUP($D$6,AMORT!$A$2:$C$11,3,0)),EDATE($B$13,VLOOKUP($D$6,AMORT!$A$2:$C$11,3,0)*A175))))</f>
        <v>#N/A</v>
      </c>
      <c r="C175" s="55" t="e">
        <f>IF(A175="",IF(A174="","",SUM(C$13:C174)),G175+H175)</f>
        <v>#N/A</v>
      </c>
      <c r="D175" s="44"/>
      <c r="E175" s="55" t="e">
        <f>IF(A175="",IF(A174="","",SUM($E$13:E174)),ROUND(((I174*$D$8)/30)*VLOOKUP($D$6,AMORT!$A$2:$D$11,4,0),0))</f>
        <v>#N/A</v>
      </c>
      <c r="F175" s="55" t="e">
        <f>IF(A175="",IF(A174="","",SUM($F$13:F174)),IF(A175&lt;=MAX($I$6:$I$7),0,C175+E175))</f>
        <v>#N/A</v>
      </c>
      <c r="G175" s="55" t="e">
        <f>IF(A175="",IF(A174="","",SUM($G$13:G174)),IF(A175=$E$5,I174,IF($I$8="Cuota fija",IF(A175&lt;=MAX($I$6:$I$7),0,$D$7+D175-H175),IF($I$8="Capital Constante",IF(A175&lt;=MAX($I$6:$I$7),0,$D$3/(($C$5/VLOOKUP($D$6,AMORT!$A$2:$C$11,3,0))-MAX($I$6:$I$7))   ),C175-H175-E175)       )))</f>
        <v>#N/A</v>
      </c>
      <c r="H175" s="55" t="e">
        <f>IF(A175="",IF(A174="","",SUM($H$13:H174)),ROUND($E$4*I174,0))</f>
        <v>#N/A</v>
      </c>
      <c r="I175" s="55" t="e">
        <f t="shared" si="16"/>
        <v>#N/A</v>
      </c>
      <c r="J175" s="15"/>
      <c r="K175" s="55" t="e">
        <f>IF(AND(A175&gt;0,A175&lt;&gt;"",D175&gt;0), ROUND( ((D175/((1+($D$4/VLOOKUP($D$6,AMORT!$A$2:$B$11,2,0)))^A175))),0),0)</f>
        <v>#N/A</v>
      </c>
      <c r="N175" s="61" t="e">
        <f t="shared" si="19"/>
        <v>#N/A</v>
      </c>
      <c r="O175" s="62" t="e">
        <f>IF(N175="","",IF(OR($Q$6="Diaria",$Q$6="Semanal",$Q$6="Decadal",$Q$6="Quincenal"),O174+VLOOKUP($Q$6,AMORT!$A$2:$D$11,4,0),IF(DAY($O$13)=DAY(EOMONTH($O$13,0)),EOMONTH(O174,VLOOKUP($Q$6,AMORT!$A$2:$C$11,3,0)),EDATE($O$13,VLOOKUP($Q$6,AMORT!$A$2:$C$11,3,0)*N175))))</f>
        <v>#N/A</v>
      </c>
      <c r="P175" s="55" t="e">
        <f>IF(N175="",IF(N174="","",SUM(P$13:P174)),T175+U175)</f>
        <v>#N/A</v>
      </c>
      <c r="Q175" s="44"/>
      <c r="R175" s="55" t="e">
        <f>IF(N175="",IF(N174="","",SUM($R$13:R174)),ROUND(((V174*$Q$8)/30)*VLOOKUP($Q$6,AMORT!$A$2:$D$11,4,0),0))</f>
        <v>#N/A</v>
      </c>
      <c r="S175" s="55" t="e">
        <f>IF(N175="",IF(N174="","",SUM($S$13:S174)),IF(N175&lt;=MAX($V$6:$V$7),0,P175+R175))</f>
        <v>#N/A</v>
      </c>
      <c r="T175" s="55" t="e">
        <f>IF(N175="",IF(N174="","",SUM($T$13:T174)),IF(N175=$R$5,V174,IF($V$8="Cuota fija",IF(N175&lt;=MAX($V$6:$V$7),0,$Q$7+Q175-U175),IF($V$8="Capital Constante",IF(N175&lt;=MAX($V$6:$V$7),0,$Q$3/(($P$5/VLOOKUP($Q$6,AMORT!$A$2:$C$11,3,0))-MAX($V$6:$V$7))   ),P175-U175-R175)       )))</f>
        <v>#N/A</v>
      </c>
      <c r="U175" s="55" t="e">
        <f>IF(N175="",IF(N174="","",SUM($U$13:U174)),ROUND($R$4*V174,0))</f>
        <v>#N/A</v>
      </c>
      <c r="V175" s="55" t="e">
        <f t="shared" si="17"/>
        <v>#N/A</v>
      </c>
      <c r="W175" s="15"/>
      <c r="X175" s="55" t="e">
        <f>IF(AND(N175&gt;0,N175&lt;&gt;"",Q175&gt;0), ROUND( ((Q175/((1+($Q$4/VLOOKUP($Q$6,AMORT!$A$2:$B$11,2,0)))^N175))),0),0)</f>
        <v>#N/A</v>
      </c>
      <c r="AA175" s="61" t="e">
        <f t="shared" si="20"/>
        <v>#N/A</v>
      </c>
      <c r="AB175" s="62" t="e">
        <f>IF(AA175="","",IF(OR($AD$6="Diaria",$AD$6="Semanal",$AD$6="Decadal",$AD$6="Quincenal"),AB174+VLOOKUP($AD$6,AMORT!$A$2:$D$11,4,0),IF(DAY($B$13)=DAY(EOMONTH($B$13,0)),EOMONTH(AB174,VLOOKUP($AD$6,AMORT!$A$2:$C$11,3,0)),EDATE($B$13,VLOOKUP($AD$6,AMORT!$A$2:$C$11,3,0)*AA175))))</f>
        <v>#N/A</v>
      </c>
      <c r="AC175" s="55" t="e">
        <f>IF(AA175="",IF(AA174="","",SUM(AC$13:AC174)),AG175+AH175)</f>
        <v>#N/A</v>
      </c>
      <c r="AD175" s="44"/>
      <c r="AE175" s="55" t="e">
        <f>IF(AA175="",IF(AA174="","",SUM($AE$13:AE174)),ROUND(((AI174*$AD$8)/30)*VLOOKUP($AD$6,AMORT!$A$2:$D$11,4,0),0))</f>
        <v>#N/A</v>
      </c>
      <c r="AF175" s="55" t="e">
        <f>IF(AA175="",IF(AA174="","",SUM($AF$13:AF174)),IF(AA175&lt;=MAX($AI$6:$AI$7),0,AC175+AE175))</f>
        <v>#N/A</v>
      </c>
      <c r="AG175" s="55" t="e">
        <f>IF(AA175="",IF(AA174="","",SUM($AG$13:AG174)),IF(AA175=$AE$5,AI174,IF($AI$8="Cuota fija",IF(AA175&lt;=MAX($AI$6:$AI$7),0,$AD$7+AD175-AH175),IF($AI$8="Capital Constante",IF(AA175&lt;=MAX($AI$6:$AI$7),0,$AD$3/(($AC$5/VLOOKUP($AD$6,AMORT!$A$2:$C$11,3,0))-MAX($AI$6:$AI$7))   ),AC175-AH175-AE175)       )))</f>
        <v>#N/A</v>
      </c>
      <c r="AH175" s="55" t="e">
        <f>IF(AA175="",IF(AA174="","",SUM($AH$13:AH174)),ROUND($AE$4*AI174,0))</f>
        <v>#N/A</v>
      </c>
      <c r="AI175" s="55" t="e">
        <f t="shared" si="18"/>
        <v>#N/A</v>
      </c>
      <c r="AJ175" s="15"/>
      <c r="AK175" s="55" t="e">
        <f>IF(AND(AA175&gt;0,AA175&lt;&gt;"",AD175&gt;0), ROUND( ((AD175/((1+($AD$4/VLOOKUP($AD$6,AMORT!$A$2:$B$11,2,0)))^AA175))),0),0)</f>
        <v>#N/A</v>
      </c>
    </row>
    <row r="176" spans="1:37" x14ac:dyDescent="0.2">
      <c r="A176" s="61" t="e">
        <f t="shared" si="15"/>
        <v>#N/A</v>
      </c>
      <c r="B176" s="62" t="e">
        <f>IF(A176="","",IF(OR($D$6="Diaria",$D$6="Semanal",$D$6="Decadal",$D$6="Quincenal"),B175+VLOOKUP($D$6,AMORT!$A$2:$D$11,4,0),IF(DAY($B$13)=DAY(EOMONTH($B$13,0)),EOMONTH(B175,VLOOKUP($D$6,AMORT!$A$2:$C$11,3,0)),EDATE($B$13,VLOOKUP($D$6,AMORT!$A$2:$C$11,3,0)*A176))))</f>
        <v>#N/A</v>
      </c>
      <c r="C176" s="55" t="e">
        <f>IF(A176="",IF(A175="","",SUM(C$13:C175)),G176+H176)</f>
        <v>#N/A</v>
      </c>
      <c r="D176" s="44"/>
      <c r="E176" s="55" t="e">
        <f>IF(A176="",IF(A175="","",SUM($E$13:E175)),ROUND(((I175*$D$8)/30)*VLOOKUP($D$6,AMORT!$A$2:$D$11,4,0),0))</f>
        <v>#N/A</v>
      </c>
      <c r="F176" s="55" t="e">
        <f>IF(A176="",IF(A175="","",SUM($F$13:F175)),IF(A176&lt;=MAX($I$6:$I$7),0,C176+E176))</f>
        <v>#N/A</v>
      </c>
      <c r="G176" s="55" t="e">
        <f>IF(A176="",IF(A175="","",SUM($G$13:G175)),IF(A176=$E$5,I175,IF($I$8="Cuota fija",IF(A176&lt;=MAX($I$6:$I$7),0,$D$7+D176-H176),IF($I$8="Capital Constante",IF(A176&lt;=MAX($I$6:$I$7),0,$D$3/(($C$5/VLOOKUP($D$6,AMORT!$A$2:$C$11,3,0))-MAX($I$6:$I$7))   ),C176-H176-E176)       )))</f>
        <v>#N/A</v>
      </c>
      <c r="H176" s="55" t="e">
        <f>IF(A176="",IF(A175="","",SUM($H$13:H175)),ROUND($E$4*I175,0))</f>
        <v>#N/A</v>
      </c>
      <c r="I176" s="55" t="e">
        <f t="shared" si="16"/>
        <v>#N/A</v>
      </c>
      <c r="J176" s="15"/>
      <c r="K176" s="55" t="e">
        <f>IF(AND(A176&gt;0,A176&lt;&gt;"",D176&gt;0), ROUND( ((D176/((1+($D$4/VLOOKUP($D$6,AMORT!$A$2:$B$11,2,0)))^A176))),0),0)</f>
        <v>#N/A</v>
      </c>
      <c r="N176" s="61" t="e">
        <f t="shared" si="19"/>
        <v>#N/A</v>
      </c>
      <c r="O176" s="62" t="e">
        <f>IF(N176="","",IF(OR($Q$6="Diaria",$Q$6="Semanal",$Q$6="Decadal",$Q$6="Quincenal"),O175+VLOOKUP($Q$6,AMORT!$A$2:$D$11,4,0),IF(DAY($O$13)=DAY(EOMONTH($O$13,0)),EOMONTH(O175,VLOOKUP($Q$6,AMORT!$A$2:$C$11,3,0)),EDATE($O$13,VLOOKUP($Q$6,AMORT!$A$2:$C$11,3,0)*N176))))</f>
        <v>#N/A</v>
      </c>
      <c r="P176" s="55" t="e">
        <f>IF(N176="",IF(N175="","",SUM(P$13:P175)),T176+U176)</f>
        <v>#N/A</v>
      </c>
      <c r="Q176" s="44"/>
      <c r="R176" s="55" t="e">
        <f>IF(N176="",IF(N175="","",SUM($R$13:R175)),ROUND(((V175*$Q$8)/30)*VLOOKUP($Q$6,AMORT!$A$2:$D$11,4,0),0))</f>
        <v>#N/A</v>
      </c>
      <c r="S176" s="55" t="e">
        <f>IF(N176="",IF(N175="","",SUM($S$13:S175)),IF(N176&lt;=MAX($V$6:$V$7),0,P176+R176))</f>
        <v>#N/A</v>
      </c>
      <c r="T176" s="55" t="e">
        <f>IF(N176="",IF(N175="","",SUM($T$13:T175)),IF(N176=$R$5,V175,IF($V$8="Cuota fija",IF(N176&lt;=MAX($V$6:$V$7),0,$Q$7+Q176-U176),IF($V$8="Capital Constante",IF(N176&lt;=MAX($V$6:$V$7),0,$Q$3/(($P$5/VLOOKUP($Q$6,AMORT!$A$2:$C$11,3,0))-MAX($V$6:$V$7))   ),P176-U176-R176)       )))</f>
        <v>#N/A</v>
      </c>
      <c r="U176" s="55" t="e">
        <f>IF(N176="",IF(N175="","",SUM($U$13:U175)),ROUND($R$4*V175,0))</f>
        <v>#N/A</v>
      </c>
      <c r="V176" s="55" t="e">
        <f t="shared" si="17"/>
        <v>#N/A</v>
      </c>
      <c r="W176" s="15"/>
      <c r="X176" s="55" t="e">
        <f>IF(AND(N176&gt;0,N176&lt;&gt;"",Q176&gt;0), ROUND( ((Q176/((1+($Q$4/VLOOKUP($Q$6,AMORT!$A$2:$B$11,2,0)))^N176))),0),0)</f>
        <v>#N/A</v>
      </c>
      <c r="AA176" s="61" t="e">
        <f t="shared" si="20"/>
        <v>#N/A</v>
      </c>
      <c r="AB176" s="62" t="e">
        <f>IF(AA176="","",IF(OR($AD$6="Diaria",$AD$6="Semanal",$AD$6="Decadal",$AD$6="Quincenal"),AB175+VLOOKUP($AD$6,AMORT!$A$2:$D$11,4,0),IF(DAY($B$13)=DAY(EOMONTH($B$13,0)),EOMONTH(AB175,VLOOKUP($AD$6,AMORT!$A$2:$C$11,3,0)),EDATE($B$13,VLOOKUP($AD$6,AMORT!$A$2:$C$11,3,0)*AA176))))</f>
        <v>#N/A</v>
      </c>
      <c r="AC176" s="55" t="e">
        <f>IF(AA176="",IF(AA175="","",SUM(AC$13:AC175)),AG176+AH176)</f>
        <v>#N/A</v>
      </c>
      <c r="AD176" s="44"/>
      <c r="AE176" s="55" t="e">
        <f>IF(AA176="",IF(AA175="","",SUM($AE$13:AE175)),ROUND(((AI175*$AD$8)/30)*VLOOKUP($AD$6,AMORT!$A$2:$D$11,4,0),0))</f>
        <v>#N/A</v>
      </c>
      <c r="AF176" s="55" t="e">
        <f>IF(AA176="",IF(AA175="","",SUM($AF$13:AF175)),IF(AA176&lt;=MAX($AI$6:$AI$7),0,AC176+AE176))</f>
        <v>#N/A</v>
      </c>
      <c r="AG176" s="55" t="e">
        <f>IF(AA176="",IF(AA175="","",SUM($AG$13:AG175)),IF(AA176=$AE$5,AI175,IF($AI$8="Cuota fija",IF(AA176&lt;=MAX($AI$6:$AI$7),0,$AD$7+AD176-AH176),IF($AI$8="Capital Constante",IF(AA176&lt;=MAX($AI$6:$AI$7),0,$AD$3/(($AC$5/VLOOKUP($AD$6,AMORT!$A$2:$C$11,3,0))-MAX($AI$6:$AI$7))   ),AC176-AH176-AE176)       )))</f>
        <v>#N/A</v>
      </c>
      <c r="AH176" s="55" t="e">
        <f>IF(AA176="",IF(AA175="","",SUM($AH$13:AH175)),ROUND($AE$4*AI175,0))</f>
        <v>#N/A</v>
      </c>
      <c r="AI176" s="55" t="e">
        <f t="shared" si="18"/>
        <v>#N/A</v>
      </c>
      <c r="AJ176" s="15"/>
      <c r="AK176" s="55" t="e">
        <f>IF(AND(AA176&gt;0,AA176&lt;&gt;"",AD176&gt;0), ROUND( ((AD176/((1+($AD$4/VLOOKUP($AD$6,AMORT!$A$2:$B$11,2,0)))^AA176))),0),0)</f>
        <v>#N/A</v>
      </c>
    </row>
    <row r="177" spans="1:37" x14ac:dyDescent="0.2">
      <c r="A177" s="61" t="e">
        <f t="shared" si="15"/>
        <v>#N/A</v>
      </c>
      <c r="B177" s="62" t="e">
        <f>IF(A177="","",IF(OR($D$6="Diaria",$D$6="Semanal",$D$6="Decadal",$D$6="Quincenal"),B176+VLOOKUP($D$6,AMORT!$A$2:$D$11,4,0),IF(DAY($B$13)=DAY(EOMONTH($B$13,0)),EOMONTH(B176,VLOOKUP($D$6,AMORT!$A$2:$C$11,3,0)),EDATE($B$13,VLOOKUP($D$6,AMORT!$A$2:$C$11,3,0)*A177))))</f>
        <v>#N/A</v>
      </c>
      <c r="C177" s="55" t="e">
        <f>IF(A177="",IF(A176="","",SUM(C$13:C176)),G177+H177)</f>
        <v>#N/A</v>
      </c>
      <c r="D177" s="44"/>
      <c r="E177" s="55" t="e">
        <f>IF(A177="",IF(A176="","",SUM($E$13:E176)),ROUND(((I176*$D$8)/30)*VLOOKUP($D$6,AMORT!$A$2:$D$11,4,0),0))</f>
        <v>#N/A</v>
      </c>
      <c r="F177" s="55" t="e">
        <f>IF(A177="",IF(A176="","",SUM($F$13:F176)),IF(A177&lt;=MAX($I$6:$I$7),0,C177+E177))</f>
        <v>#N/A</v>
      </c>
      <c r="G177" s="55" t="e">
        <f>IF(A177="",IF(A176="","",SUM($G$13:G176)),IF(A177=$E$5,I176,IF($I$8="Cuota fija",IF(A177&lt;=MAX($I$6:$I$7),0,$D$7+D177-H177),IF($I$8="Capital Constante",IF(A177&lt;=MAX($I$6:$I$7),0,$D$3/(($C$5/VLOOKUP($D$6,AMORT!$A$2:$C$11,3,0))-MAX($I$6:$I$7))   ),C177-H177-E177)       )))</f>
        <v>#N/A</v>
      </c>
      <c r="H177" s="55" t="e">
        <f>IF(A177="",IF(A176="","",SUM($H$13:H176)),ROUND($E$4*I176,0))</f>
        <v>#N/A</v>
      </c>
      <c r="I177" s="55" t="e">
        <f t="shared" si="16"/>
        <v>#N/A</v>
      </c>
      <c r="J177" s="15"/>
      <c r="K177" s="55" t="e">
        <f>IF(AND(A177&gt;0,A177&lt;&gt;"",D177&gt;0), ROUND( ((D177/((1+($D$4/VLOOKUP($D$6,AMORT!$A$2:$B$11,2,0)))^A177))),0),0)</f>
        <v>#N/A</v>
      </c>
      <c r="N177" s="61" t="e">
        <f t="shared" si="19"/>
        <v>#N/A</v>
      </c>
      <c r="O177" s="62" t="e">
        <f>IF(N177="","",IF(OR($Q$6="Diaria",$Q$6="Semanal",$Q$6="Decadal",$Q$6="Quincenal"),O176+VLOOKUP($Q$6,AMORT!$A$2:$D$11,4,0),IF(DAY($O$13)=DAY(EOMONTH($O$13,0)),EOMONTH(O176,VLOOKUP($Q$6,AMORT!$A$2:$C$11,3,0)),EDATE($O$13,VLOOKUP($Q$6,AMORT!$A$2:$C$11,3,0)*N177))))</f>
        <v>#N/A</v>
      </c>
      <c r="P177" s="55" t="e">
        <f>IF(N177="",IF(N176="","",SUM(P$13:P176)),T177+U177)</f>
        <v>#N/A</v>
      </c>
      <c r="Q177" s="44"/>
      <c r="R177" s="55" t="e">
        <f>IF(N177="",IF(N176="","",SUM($R$13:R176)),ROUND(((V176*$Q$8)/30)*VLOOKUP($Q$6,AMORT!$A$2:$D$11,4,0),0))</f>
        <v>#N/A</v>
      </c>
      <c r="S177" s="55" t="e">
        <f>IF(N177="",IF(N176="","",SUM($S$13:S176)),IF(N177&lt;=MAX($V$6:$V$7),0,P177+R177))</f>
        <v>#N/A</v>
      </c>
      <c r="T177" s="55" t="e">
        <f>IF(N177="",IF(N176="","",SUM($T$13:T176)),IF(N177=$R$5,V176,IF($V$8="Cuota fija",IF(N177&lt;=MAX($V$6:$V$7),0,$Q$7+Q177-U177),IF($V$8="Capital Constante",IF(N177&lt;=MAX($V$6:$V$7),0,$Q$3/(($P$5/VLOOKUP($Q$6,AMORT!$A$2:$C$11,3,0))-MAX($V$6:$V$7))   ),P177-U177-R177)       )))</f>
        <v>#N/A</v>
      </c>
      <c r="U177" s="55" t="e">
        <f>IF(N177="",IF(N176="","",SUM($U$13:U176)),ROUND($R$4*V176,0))</f>
        <v>#N/A</v>
      </c>
      <c r="V177" s="55" t="e">
        <f t="shared" si="17"/>
        <v>#N/A</v>
      </c>
      <c r="W177" s="15"/>
      <c r="X177" s="55" t="e">
        <f>IF(AND(N177&gt;0,N177&lt;&gt;"",Q177&gt;0), ROUND( ((Q177/((1+($Q$4/VLOOKUP($Q$6,AMORT!$A$2:$B$11,2,0)))^N177))),0),0)</f>
        <v>#N/A</v>
      </c>
      <c r="AA177" s="61" t="e">
        <f t="shared" si="20"/>
        <v>#N/A</v>
      </c>
      <c r="AB177" s="62" t="e">
        <f>IF(AA177="","",IF(OR($AD$6="Diaria",$AD$6="Semanal",$AD$6="Decadal",$AD$6="Quincenal"),AB176+VLOOKUP($AD$6,AMORT!$A$2:$D$11,4,0),IF(DAY($B$13)=DAY(EOMONTH($B$13,0)),EOMONTH(AB176,VLOOKUP($AD$6,AMORT!$A$2:$C$11,3,0)),EDATE($B$13,VLOOKUP($AD$6,AMORT!$A$2:$C$11,3,0)*AA177))))</f>
        <v>#N/A</v>
      </c>
      <c r="AC177" s="55" t="e">
        <f>IF(AA177="",IF(AA176="","",SUM(AC$13:AC176)),AG177+AH177)</f>
        <v>#N/A</v>
      </c>
      <c r="AD177" s="44"/>
      <c r="AE177" s="55" t="e">
        <f>IF(AA177="",IF(AA176="","",SUM($AE$13:AE176)),ROUND(((AI176*$AD$8)/30)*VLOOKUP($AD$6,AMORT!$A$2:$D$11,4,0),0))</f>
        <v>#N/A</v>
      </c>
      <c r="AF177" s="55" t="e">
        <f>IF(AA177="",IF(AA176="","",SUM($AF$13:AF176)),IF(AA177&lt;=MAX($AI$6:$AI$7),0,AC177+AE177))</f>
        <v>#N/A</v>
      </c>
      <c r="AG177" s="55" t="e">
        <f>IF(AA177="",IF(AA176="","",SUM($AG$13:AG176)),IF(AA177=$AE$5,AI176,IF($AI$8="Cuota fija",IF(AA177&lt;=MAX($AI$6:$AI$7),0,$AD$7+AD177-AH177),IF($AI$8="Capital Constante",IF(AA177&lt;=MAX($AI$6:$AI$7),0,$AD$3/(($AC$5/VLOOKUP($AD$6,AMORT!$A$2:$C$11,3,0))-MAX($AI$6:$AI$7))   ),AC177-AH177-AE177)       )))</f>
        <v>#N/A</v>
      </c>
      <c r="AH177" s="55" t="e">
        <f>IF(AA177="",IF(AA176="","",SUM($AH$13:AH176)),ROUND($AE$4*AI176,0))</f>
        <v>#N/A</v>
      </c>
      <c r="AI177" s="55" t="e">
        <f t="shared" si="18"/>
        <v>#N/A</v>
      </c>
      <c r="AJ177" s="15"/>
      <c r="AK177" s="55" t="e">
        <f>IF(AND(AA177&gt;0,AA177&lt;&gt;"",AD177&gt;0), ROUND( ((AD177/((1+($AD$4/VLOOKUP($AD$6,AMORT!$A$2:$B$11,2,0)))^AA177))),0),0)</f>
        <v>#N/A</v>
      </c>
    </row>
    <row r="178" spans="1:37" x14ac:dyDescent="0.2">
      <c r="A178" s="61" t="e">
        <f t="shared" si="15"/>
        <v>#N/A</v>
      </c>
      <c r="B178" s="62" t="e">
        <f>IF(A178="","",IF(OR($D$6="Diaria",$D$6="Semanal",$D$6="Decadal",$D$6="Quincenal"),B177+VLOOKUP($D$6,AMORT!$A$2:$D$11,4,0),IF(DAY($B$13)=DAY(EOMONTH($B$13,0)),EOMONTH(B177,VLOOKUP($D$6,AMORT!$A$2:$C$11,3,0)),EDATE($B$13,VLOOKUP($D$6,AMORT!$A$2:$C$11,3,0)*A178))))</f>
        <v>#N/A</v>
      </c>
      <c r="C178" s="55" t="e">
        <f>IF(A178="",IF(A177="","",SUM(C$13:C177)),G178+H178)</f>
        <v>#N/A</v>
      </c>
      <c r="D178" s="44"/>
      <c r="E178" s="55" t="e">
        <f>IF(A178="",IF(A177="","",SUM($E$13:E177)),ROUND(((I177*$D$8)/30)*VLOOKUP($D$6,AMORT!$A$2:$D$11,4,0),0))</f>
        <v>#N/A</v>
      </c>
      <c r="F178" s="55" t="e">
        <f>IF(A178="",IF(A177="","",SUM($F$13:F177)),IF(A178&lt;=MAX($I$6:$I$7),0,C178+E178))</f>
        <v>#N/A</v>
      </c>
      <c r="G178" s="55" t="e">
        <f>IF(A178="",IF(A177="","",SUM($G$13:G177)),IF(A178=$E$5,I177,IF($I$8="Cuota fija",IF(A178&lt;=MAX($I$6:$I$7),0,$D$7+D178-H178),IF($I$8="Capital Constante",IF(A178&lt;=MAX($I$6:$I$7),0,$D$3/(($C$5/VLOOKUP($D$6,AMORT!$A$2:$C$11,3,0))-MAX($I$6:$I$7))   ),C178-H178-E178)       )))</f>
        <v>#N/A</v>
      </c>
      <c r="H178" s="55" t="e">
        <f>IF(A178="",IF(A177="","",SUM($H$13:H177)),ROUND($E$4*I177,0))</f>
        <v>#N/A</v>
      </c>
      <c r="I178" s="55" t="e">
        <f t="shared" si="16"/>
        <v>#N/A</v>
      </c>
      <c r="J178" s="15"/>
      <c r="K178" s="55" t="e">
        <f>IF(AND(A178&gt;0,A178&lt;&gt;"",D178&gt;0), ROUND( ((D178/((1+($D$4/VLOOKUP($D$6,AMORT!$A$2:$B$11,2,0)))^A178))),0),0)</f>
        <v>#N/A</v>
      </c>
      <c r="N178" s="61" t="e">
        <f t="shared" si="19"/>
        <v>#N/A</v>
      </c>
      <c r="O178" s="62" t="e">
        <f>IF(N178="","",IF(OR($Q$6="Diaria",$Q$6="Semanal",$Q$6="Decadal",$Q$6="Quincenal"),O177+VLOOKUP($Q$6,AMORT!$A$2:$D$11,4,0),IF(DAY($O$13)=DAY(EOMONTH($O$13,0)),EOMONTH(O177,VLOOKUP($Q$6,AMORT!$A$2:$C$11,3,0)),EDATE($O$13,VLOOKUP($Q$6,AMORT!$A$2:$C$11,3,0)*N178))))</f>
        <v>#N/A</v>
      </c>
      <c r="P178" s="55" t="e">
        <f>IF(N178="",IF(N177="","",SUM(P$13:P177)),T178+U178)</f>
        <v>#N/A</v>
      </c>
      <c r="Q178" s="44"/>
      <c r="R178" s="55" t="e">
        <f>IF(N178="",IF(N177="","",SUM($R$13:R177)),ROUND(((V177*$Q$8)/30)*VLOOKUP($Q$6,AMORT!$A$2:$D$11,4,0),0))</f>
        <v>#N/A</v>
      </c>
      <c r="S178" s="55" t="e">
        <f>IF(N178="",IF(N177="","",SUM($S$13:S177)),IF(N178&lt;=MAX($V$6:$V$7),0,P178+R178))</f>
        <v>#N/A</v>
      </c>
      <c r="T178" s="55" t="e">
        <f>IF(N178="",IF(N177="","",SUM($T$13:T177)),IF(N178=$R$5,V177,IF($V$8="Cuota fija",IF(N178&lt;=MAX($V$6:$V$7),0,$Q$7+Q178-U178),IF($V$8="Capital Constante",IF(N178&lt;=MAX($V$6:$V$7),0,$Q$3/(($P$5/VLOOKUP($Q$6,AMORT!$A$2:$C$11,3,0))-MAX($V$6:$V$7))   ),P178-U178-R178)       )))</f>
        <v>#N/A</v>
      </c>
      <c r="U178" s="55" t="e">
        <f>IF(N178="",IF(N177="","",SUM($U$13:U177)),ROUND($R$4*V177,0))</f>
        <v>#N/A</v>
      </c>
      <c r="V178" s="55" t="e">
        <f t="shared" si="17"/>
        <v>#N/A</v>
      </c>
      <c r="W178" s="15"/>
      <c r="X178" s="55" t="e">
        <f>IF(AND(N178&gt;0,N178&lt;&gt;"",Q178&gt;0), ROUND( ((Q178/((1+($Q$4/VLOOKUP($Q$6,AMORT!$A$2:$B$11,2,0)))^N178))),0),0)</f>
        <v>#N/A</v>
      </c>
      <c r="AA178" s="61" t="e">
        <f t="shared" si="20"/>
        <v>#N/A</v>
      </c>
      <c r="AB178" s="62" t="e">
        <f>IF(AA178="","",IF(OR($AD$6="Diaria",$AD$6="Semanal",$AD$6="Decadal",$AD$6="Quincenal"),AB177+VLOOKUP($AD$6,AMORT!$A$2:$D$11,4,0),IF(DAY($B$13)=DAY(EOMONTH($B$13,0)),EOMONTH(AB177,VLOOKUP($AD$6,AMORT!$A$2:$C$11,3,0)),EDATE($B$13,VLOOKUP($AD$6,AMORT!$A$2:$C$11,3,0)*AA178))))</f>
        <v>#N/A</v>
      </c>
      <c r="AC178" s="55" t="e">
        <f>IF(AA178="",IF(AA177="","",SUM(AC$13:AC177)),AG178+AH178)</f>
        <v>#N/A</v>
      </c>
      <c r="AD178" s="44"/>
      <c r="AE178" s="55" t="e">
        <f>IF(AA178="",IF(AA177="","",SUM($AE$13:AE177)),ROUND(((AI177*$AD$8)/30)*VLOOKUP($AD$6,AMORT!$A$2:$D$11,4,0),0))</f>
        <v>#N/A</v>
      </c>
      <c r="AF178" s="55" t="e">
        <f>IF(AA178="",IF(AA177="","",SUM($AF$13:AF177)),IF(AA178&lt;=MAX($AI$6:$AI$7),0,AC178+AE178))</f>
        <v>#N/A</v>
      </c>
      <c r="AG178" s="55" t="e">
        <f>IF(AA178="",IF(AA177="","",SUM($AG$13:AG177)),IF(AA178=$AE$5,AI177,IF($AI$8="Cuota fija",IF(AA178&lt;=MAX($AI$6:$AI$7),0,$AD$7+AD178-AH178),IF($AI$8="Capital Constante",IF(AA178&lt;=MAX($AI$6:$AI$7),0,$AD$3/(($AC$5/VLOOKUP($AD$6,AMORT!$A$2:$C$11,3,0))-MAX($AI$6:$AI$7))   ),AC178-AH178-AE178)       )))</f>
        <v>#N/A</v>
      </c>
      <c r="AH178" s="55" t="e">
        <f>IF(AA178="",IF(AA177="","",SUM($AH$13:AH177)),ROUND($AE$4*AI177,0))</f>
        <v>#N/A</v>
      </c>
      <c r="AI178" s="55" t="e">
        <f t="shared" si="18"/>
        <v>#N/A</v>
      </c>
      <c r="AJ178" s="15"/>
      <c r="AK178" s="55" t="e">
        <f>IF(AND(AA178&gt;0,AA178&lt;&gt;"",AD178&gt;0), ROUND( ((AD178/((1+($AD$4/VLOOKUP($AD$6,AMORT!$A$2:$B$11,2,0)))^AA178))),0),0)</f>
        <v>#N/A</v>
      </c>
    </row>
    <row r="179" spans="1:37" x14ac:dyDescent="0.2">
      <c r="A179" s="61" t="e">
        <f t="shared" si="15"/>
        <v>#N/A</v>
      </c>
      <c r="B179" s="62" t="e">
        <f>IF(A179="","",IF(OR($D$6="Diaria",$D$6="Semanal",$D$6="Decadal",$D$6="Quincenal"),B178+VLOOKUP($D$6,AMORT!$A$2:$D$11,4,0),IF(DAY($B$13)=DAY(EOMONTH($B$13,0)),EOMONTH(B178,VLOOKUP($D$6,AMORT!$A$2:$C$11,3,0)),EDATE($B$13,VLOOKUP($D$6,AMORT!$A$2:$C$11,3,0)*A179))))</f>
        <v>#N/A</v>
      </c>
      <c r="C179" s="55" t="e">
        <f>IF(A179="",IF(A178="","",SUM(C$13:C178)),G179+H179)</f>
        <v>#N/A</v>
      </c>
      <c r="D179" s="44"/>
      <c r="E179" s="55" t="e">
        <f>IF(A179="",IF(A178="","",SUM($E$13:E178)),ROUND(((I178*$D$8)/30)*VLOOKUP($D$6,AMORT!$A$2:$D$11,4,0),0))</f>
        <v>#N/A</v>
      </c>
      <c r="F179" s="55" t="e">
        <f>IF(A179="",IF(A178="","",SUM($F$13:F178)),IF(A179&lt;=MAX($I$6:$I$7),0,C179+E179))</f>
        <v>#N/A</v>
      </c>
      <c r="G179" s="55" t="e">
        <f>IF(A179="",IF(A178="","",SUM($G$13:G178)),IF(A179=$E$5,I178,IF($I$8="Cuota fija",IF(A179&lt;=MAX($I$6:$I$7),0,$D$7+D179-H179),IF($I$8="Capital Constante",IF(A179&lt;=MAX($I$6:$I$7),0,$D$3/(($C$5/VLOOKUP($D$6,AMORT!$A$2:$C$11,3,0))-MAX($I$6:$I$7))   ),C179-H179-E179)       )))</f>
        <v>#N/A</v>
      </c>
      <c r="H179" s="55" t="e">
        <f>IF(A179="",IF(A178="","",SUM($H$13:H178)),ROUND($E$4*I178,0))</f>
        <v>#N/A</v>
      </c>
      <c r="I179" s="55" t="e">
        <f t="shared" si="16"/>
        <v>#N/A</v>
      </c>
      <c r="J179" s="15"/>
      <c r="K179" s="55" t="e">
        <f>IF(AND(A179&gt;0,A179&lt;&gt;"",D179&gt;0), ROUND( ((D179/((1+($D$4/VLOOKUP($D$6,AMORT!$A$2:$B$11,2,0)))^A179))),0),0)</f>
        <v>#N/A</v>
      </c>
      <c r="N179" s="61" t="e">
        <f t="shared" si="19"/>
        <v>#N/A</v>
      </c>
      <c r="O179" s="62" t="e">
        <f>IF(N179="","",IF(OR($Q$6="Diaria",$Q$6="Semanal",$Q$6="Decadal",$Q$6="Quincenal"),O178+VLOOKUP($Q$6,AMORT!$A$2:$D$11,4,0),IF(DAY($O$13)=DAY(EOMONTH($O$13,0)),EOMONTH(O178,VLOOKUP($Q$6,AMORT!$A$2:$C$11,3,0)),EDATE($O$13,VLOOKUP($Q$6,AMORT!$A$2:$C$11,3,0)*N179))))</f>
        <v>#N/A</v>
      </c>
      <c r="P179" s="55" t="e">
        <f>IF(N179="",IF(N178="","",SUM(P$13:P178)),T179+U179)</f>
        <v>#N/A</v>
      </c>
      <c r="Q179" s="44"/>
      <c r="R179" s="55" t="e">
        <f>IF(N179="",IF(N178="","",SUM($R$13:R178)),ROUND(((V178*$Q$8)/30)*VLOOKUP($Q$6,AMORT!$A$2:$D$11,4,0),0))</f>
        <v>#N/A</v>
      </c>
      <c r="S179" s="55" t="e">
        <f>IF(N179="",IF(N178="","",SUM($S$13:S178)),IF(N179&lt;=MAX($V$6:$V$7),0,P179+R179))</f>
        <v>#N/A</v>
      </c>
      <c r="T179" s="55" t="e">
        <f>IF(N179="",IF(N178="","",SUM($T$13:T178)),IF(N179=$R$5,V178,IF($V$8="Cuota fija",IF(N179&lt;=MAX($V$6:$V$7),0,$Q$7+Q179-U179),IF($V$8="Capital Constante",IF(N179&lt;=MAX($V$6:$V$7),0,$Q$3/(($P$5/VLOOKUP($Q$6,AMORT!$A$2:$C$11,3,0))-MAX($V$6:$V$7))   ),P179-U179-R179)       )))</f>
        <v>#N/A</v>
      </c>
      <c r="U179" s="55" t="e">
        <f>IF(N179="",IF(N178="","",SUM($U$13:U178)),ROUND($R$4*V178,0))</f>
        <v>#N/A</v>
      </c>
      <c r="V179" s="55" t="e">
        <f t="shared" si="17"/>
        <v>#N/A</v>
      </c>
      <c r="W179" s="15"/>
      <c r="X179" s="55" t="e">
        <f>IF(AND(N179&gt;0,N179&lt;&gt;"",Q179&gt;0), ROUND( ((Q179/((1+($Q$4/VLOOKUP($Q$6,AMORT!$A$2:$B$11,2,0)))^N179))),0),0)</f>
        <v>#N/A</v>
      </c>
      <c r="AA179" s="61" t="e">
        <f t="shared" si="20"/>
        <v>#N/A</v>
      </c>
      <c r="AB179" s="62" t="e">
        <f>IF(AA179="","",IF(OR($AD$6="Diaria",$AD$6="Semanal",$AD$6="Decadal",$AD$6="Quincenal"),AB178+VLOOKUP($AD$6,AMORT!$A$2:$D$11,4,0),IF(DAY($B$13)=DAY(EOMONTH($B$13,0)),EOMONTH(AB178,VLOOKUP($AD$6,AMORT!$A$2:$C$11,3,0)),EDATE($B$13,VLOOKUP($AD$6,AMORT!$A$2:$C$11,3,0)*AA179))))</f>
        <v>#N/A</v>
      </c>
      <c r="AC179" s="55" t="e">
        <f>IF(AA179="",IF(AA178="","",SUM(AC$13:AC178)),AG179+AH179)</f>
        <v>#N/A</v>
      </c>
      <c r="AD179" s="44"/>
      <c r="AE179" s="55" t="e">
        <f>IF(AA179="",IF(AA178="","",SUM($AE$13:AE178)),ROUND(((AI178*$AD$8)/30)*VLOOKUP($AD$6,AMORT!$A$2:$D$11,4,0),0))</f>
        <v>#N/A</v>
      </c>
      <c r="AF179" s="55" t="e">
        <f>IF(AA179="",IF(AA178="","",SUM($AF$13:AF178)),IF(AA179&lt;=MAX($AI$6:$AI$7),0,AC179+AE179))</f>
        <v>#N/A</v>
      </c>
      <c r="AG179" s="55" t="e">
        <f>IF(AA179="",IF(AA178="","",SUM($AG$13:AG178)),IF(AA179=$AE$5,AI178,IF($AI$8="Cuota fija",IF(AA179&lt;=MAX($AI$6:$AI$7),0,$AD$7+AD179-AH179),IF($AI$8="Capital Constante",IF(AA179&lt;=MAX($AI$6:$AI$7),0,$AD$3/(($AC$5/VLOOKUP($AD$6,AMORT!$A$2:$C$11,3,0))-MAX($AI$6:$AI$7))   ),AC179-AH179-AE179)       )))</f>
        <v>#N/A</v>
      </c>
      <c r="AH179" s="55" t="e">
        <f>IF(AA179="",IF(AA178="","",SUM($AH$13:AH178)),ROUND($AE$4*AI178,0))</f>
        <v>#N/A</v>
      </c>
      <c r="AI179" s="55" t="e">
        <f t="shared" si="18"/>
        <v>#N/A</v>
      </c>
      <c r="AJ179" s="15"/>
      <c r="AK179" s="55" t="e">
        <f>IF(AND(AA179&gt;0,AA179&lt;&gt;"",AD179&gt;0), ROUND( ((AD179/((1+($AD$4/VLOOKUP($AD$6,AMORT!$A$2:$B$11,2,0)))^AA179))),0),0)</f>
        <v>#N/A</v>
      </c>
    </row>
    <row r="180" spans="1:37" x14ac:dyDescent="0.2">
      <c r="A180" s="61" t="e">
        <f t="shared" si="15"/>
        <v>#N/A</v>
      </c>
      <c r="B180" s="62" t="e">
        <f>IF(A180="","",IF(OR($D$6="Diaria",$D$6="Semanal",$D$6="Decadal",$D$6="Quincenal"),B179+VLOOKUP($D$6,AMORT!$A$2:$D$11,4,0),IF(DAY($B$13)=DAY(EOMONTH($B$13,0)),EOMONTH(B179,VLOOKUP($D$6,AMORT!$A$2:$C$11,3,0)),EDATE($B$13,VLOOKUP($D$6,AMORT!$A$2:$C$11,3,0)*A180))))</f>
        <v>#N/A</v>
      </c>
      <c r="C180" s="55" t="e">
        <f>IF(A180="",IF(A179="","",SUM(C$13:C179)),G180+H180)</f>
        <v>#N/A</v>
      </c>
      <c r="D180" s="44"/>
      <c r="E180" s="55" t="e">
        <f>IF(A180="",IF(A179="","",SUM($E$13:E179)),ROUND(((I179*$D$8)/30)*VLOOKUP($D$6,AMORT!$A$2:$D$11,4,0),0))</f>
        <v>#N/A</v>
      </c>
      <c r="F180" s="55" t="e">
        <f>IF(A180="",IF(A179="","",SUM($F$13:F179)),IF(A180&lt;=MAX($I$6:$I$7),0,C180+E180))</f>
        <v>#N/A</v>
      </c>
      <c r="G180" s="55" t="e">
        <f>IF(A180="",IF(A179="","",SUM($G$13:G179)),IF(A180=$E$5,I179,IF($I$8="Cuota fija",IF(A180&lt;=MAX($I$6:$I$7),0,$D$7+D180-H180),IF($I$8="Capital Constante",IF(A180&lt;=MAX($I$6:$I$7),0,$D$3/(($C$5/VLOOKUP($D$6,AMORT!$A$2:$C$11,3,0))-MAX($I$6:$I$7))   ),C180-H180-E180)       )))</f>
        <v>#N/A</v>
      </c>
      <c r="H180" s="55" t="e">
        <f>IF(A180="",IF(A179="","",SUM($H$13:H179)),ROUND($E$4*I179,0))</f>
        <v>#N/A</v>
      </c>
      <c r="I180" s="55" t="e">
        <f t="shared" si="16"/>
        <v>#N/A</v>
      </c>
      <c r="J180" s="15"/>
      <c r="K180" s="55" t="e">
        <f>IF(AND(A180&gt;0,A180&lt;&gt;"",D180&gt;0), ROUND( ((D180/((1+($D$4/VLOOKUP($D$6,AMORT!$A$2:$B$11,2,0)))^A180))),0),0)</f>
        <v>#N/A</v>
      </c>
      <c r="N180" s="61" t="e">
        <f t="shared" si="19"/>
        <v>#N/A</v>
      </c>
      <c r="O180" s="62" t="e">
        <f>IF(N180="","",IF(OR($Q$6="Diaria",$Q$6="Semanal",$Q$6="Decadal",$Q$6="Quincenal"),O179+VLOOKUP($Q$6,AMORT!$A$2:$D$11,4,0),IF(DAY($O$13)=DAY(EOMONTH($O$13,0)),EOMONTH(O179,VLOOKUP($Q$6,AMORT!$A$2:$C$11,3,0)),EDATE($O$13,VLOOKUP($Q$6,AMORT!$A$2:$C$11,3,0)*N180))))</f>
        <v>#N/A</v>
      </c>
      <c r="P180" s="55" t="e">
        <f>IF(N180="",IF(N179="","",SUM(P$13:P179)),T180+U180)</f>
        <v>#N/A</v>
      </c>
      <c r="Q180" s="44"/>
      <c r="R180" s="55" t="e">
        <f>IF(N180="",IF(N179="","",SUM($R$13:R179)),ROUND(((V179*$Q$8)/30)*VLOOKUP($Q$6,AMORT!$A$2:$D$11,4,0),0))</f>
        <v>#N/A</v>
      </c>
      <c r="S180" s="55" t="e">
        <f>IF(N180="",IF(N179="","",SUM($S$13:S179)),IF(N180&lt;=MAX($V$6:$V$7),0,P180+R180))</f>
        <v>#N/A</v>
      </c>
      <c r="T180" s="55" t="e">
        <f>IF(N180="",IF(N179="","",SUM($T$13:T179)),IF(N180=$R$5,V179,IF($V$8="Cuota fija",IF(N180&lt;=MAX($V$6:$V$7),0,$Q$7+Q180-U180),IF($V$8="Capital Constante",IF(N180&lt;=MAX($V$6:$V$7),0,$Q$3/(($P$5/VLOOKUP($Q$6,AMORT!$A$2:$C$11,3,0))-MAX($V$6:$V$7))   ),P180-U180-R180)       )))</f>
        <v>#N/A</v>
      </c>
      <c r="U180" s="55" t="e">
        <f>IF(N180="",IF(N179="","",SUM($U$13:U179)),ROUND($R$4*V179,0))</f>
        <v>#N/A</v>
      </c>
      <c r="V180" s="55" t="e">
        <f t="shared" si="17"/>
        <v>#N/A</v>
      </c>
      <c r="W180" s="15"/>
      <c r="X180" s="55" t="e">
        <f>IF(AND(N180&gt;0,N180&lt;&gt;"",Q180&gt;0), ROUND( ((Q180/((1+($Q$4/VLOOKUP($Q$6,AMORT!$A$2:$B$11,2,0)))^N180))),0),0)</f>
        <v>#N/A</v>
      </c>
      <c r="AA180" s="61" t="e">
        <f t="shared" si="20"/>
        <v>#N/A</v>
      </c>
      <c r="AB180" s="62" t="e">
        <f>IF(AA180="","",IF(OR($AD$6="Diaria",$AD$6="Semanal",$AD$6="Decadal",$AD$6="Quincenal"),AB179+VLOOKUP($AD$6,AMORT!$A$2:$D$11,4,0),IF(DAY($B$13)=DAY(EOMONTH($B$13,0)),EOMONTH(AB179,VLOOKUP($AD$6,AMORT!$A$2:$C$11,3,0)),EDATE($B$13,VLOOKUP($AD$6,AMORT!$A$2:$C$11,3,0)*AA180))))</f>
        <v>#N/A</v>
      </c>
      <c r="AC180" s="55" t="e">
        <f>IF(AA180="",IF(AA179="","",SUM(AC$13:AC179)),AG180+AH180)</f>
        <v>#N/A</v>
      </c>
      <c r="AD180" s="44"/>
      <c r="AE180" s="55" t="e">
        <f>IF(AA180="",IF(AA179="","",SUM($AE$13:AE179)),ROUND(((AI179*$AD$8)/30)*VLOOKUP($AD$6,AMORT!$A$2:$D$11,4,0),0))</f>
        <v>#N/A</v>
      </c>
      <c r="AF180" s="55" t="e">
        <f>IF(AA180="",IF(AA179="","",SUM($AF$13:AF179)),IF(AA180&lt;=MAX($AI$6:$AI$7),0,AC180+AE180))</f>
        <v>#N/A</v>
      </c>
      <c r="AG180" s="55" t="e">
        <f>IF(AA180="",IF(AA179="","",SUM($AG$13:AG179)),IF(AA180=$AE$5,AI179,IF($AI$8="Cuota fija",IF(AA180&lt;=MAX($AI$6:$AI$7),0,$AD$7+AD180-AH180),IF($AI$8="Capital Constante",IF(AA180&lt;=MAX($AI$6:$AI$7),0,$AD$3/(($AC$5/VLOOKUP($AD$6,AMORT!$A$2:$C$11,3,0))-MAX($AI$6:$AI$7))   ),AC180-AH180-AE180)       )))</f>
        <v>#N/A</v>
      </c>
      <c r="AH180" s="55" t="e">
        <f>IF(AA180="",IF(AA179="","",SUM($AH$13:AH179)),ROUND($AE$4*AI179,0))</f>
        <v>#N/A</v>
      </c>
      <c r="AI180" s="55" t="e">
        <f t="shared" si="18"/>
        <v>#N/A</v>
      </c>
      <c r="AJ180" s="15"/>
      <c r="AK180" s="55" t="e">
        <f>IF(AND(AA180&gt;0,AA180&lt;&gt;"",AD180&gt;0), ROUND( ((AD180/((1+($AD$4/VLOOKUP($AD$6,AMORT!$A$2:$B$11,2,0)))^AA180))),0),0)</f>
        <v>#N/A</v>
      </c>
    </row>
    <row r="181" spans="1:37" x14ac:dyDescent="0.2">
      <c r="A181" s="61" t="e">
        <f t="shared" si="15"/>
        <v>#N/A</v>
      </c>
      <c r="B181" s="62" t="e">
        <f>IF(A181="","",IF(OR($D$6="Diaria",$D$6="Semanal",$D$6="Decadal",$D$6="Quincenal"),B180+VLOOKUP($D$6,AMORT!$A$2:$D$11,4,0),IF(DAY($B$13)=DAY(EOMONTH($B$13,0)),EOMONTH(B180,VLOOKUP($D$6,AMORT!$A$2:$C$11,3,0)),EDATE($B$13,VLOOKUP($D$6,AMORT!$A$2:$C$11,3,0)*A181))))</f>
        <v>#N/A</v>
      </c>
      <c r="C181" s="55" t="e">
        <f>IF(A181="",IF(A180="","",SUM(C$13:C180)),G181+H181)</f>
        <v>#N/A</v>
      </c>
      <c r="D181" s="44"/>
      <c r="E181" s="55" t="e">
        <f>IF(A181="",IF(A180="","",SUM($E$13:E180)),ROUND(((I180*$D$8)/30)*VLOOKUP($D$6,AMORT!$A$2:$D$11,4,0),0))</f>
        <v>#N/A</v>
      </c>
      <c r="F181" s="55" t="e">
        <f>IF(A181="",IF(A180="","",SUM($F$13:F180)),IF(A181&lt;=MAX($I$6:$I$7),0,C181+E181))</f>
        <v>#N/A</v>
      </c>
      <c r="G181" s="55" t="e">
        <f>IF(A181="",IF(A180="","",SUM($G$13:G180)),IF(A181=$E$5,I180,IF($I$8="Cuota fija",IF(A181&lt;=MAX($I$6:$I$7),0,$D$7+D181-H181),IF($I$8="Capital Constante",IF(A181&lt;=MAX($I$6:$I$7),0,$D$3/(($C$5/VLOOKUP($D$6,AMORT!$A$2:$C$11,3,0))-MAX($I$6:$I$7))   ),C181-H181-E181)       )))</f>
        <v>#N/A</v>
      </c>
      <c r="H181" s="55" t="e">
        <f>IF(A181="",IF(A180="","",SUM($H$13:H180)),ROUND($E$4*I180,0))</f>
        <v>#N/A</v>
      </c>
      <c r="I181" s="55" t="e">
        <f t="shared" si="16"/>
        <v>#N/A</v>
      </c>
      <c r="J181" s="15"/>
      <c r="K181" s="55" t="e">
        <f>IF(AND(A181&gt;0,A181&lt;&gt;"",D181&gt;0), ROUND( ((D181/((1+($D$4/VLOOKUP($D$6,AMORT!$A$2:$B$11,2,0)))^A181))),0),0)</f>
        <v>#N/A</v>
      </c>
      <c r="N181" s="61" t="e">
        <f t="shared" si="19"/>
        <v>#N/A</v>
      </c>
      <c r="O181" s="62" t="e">
        <f>IF(N181="","",IF(OR($Q$6="Diaria",$Q$6="Semanal",$Q$6="Decadal",$Q$6="Quincenal"),O180+VLOOKUP($Q$6,AMORT!$A$2:$D$11,4,0),IF(DAY($O$13)=DAY(EOMONTH($O$13,0)),EOMONTH(O180,VLOOKUP($Q$6,AMORT!$A$2:$C$11,3,0)),EDATE($O$13,VLOOKUP($Q$6,AMORT!$A$2:$C$11,3,0)*N181))))</f>
        <v>#N/A</v>
      </c>
      <c r="P181" s="55" t="e">
        <f>IF(N181="",IF(N180="","",SUM(P$13:P180)),T181+U181)</f>
        <v>#N/A</v>
      </c>
      <c r="Q181" s="44"/>
      <c r="R181" s="55" t="e">
        <f>IF(N181="",IF(N180="","",SUM($R$13:R180)),ROUND(((V180*$Q$8)/30)*VLOOKUP($Q$6,AMORT!$A$2:$D$11,4,0),0))</f>
        <v>#N/A</v>
      </c>
      <c r="S181" s="55" t="e">
        <f>IF(N181="",IF(N180="","",SUM($S$13:S180)),IF(N181&lt;=MAX($V$6:$V$7),0,P181+R181))</f>
        <v>#N/A</v>
      </c>
      <c r="T181" s="55" t="e">
        <f>IF(N181="",IF(N180="","",SUM($T$13:T180)),IF(N181=$R$5,V180,IF($V$8="Cuota fija",IF(N181&lt;=MAX($V$6:$V$7),0,$Q$7+Q181-U181),IF($V$8="Capital Constante",IF(N181&lt;=MAX($V$6:$V$7),0,$Q$3/(($P$5/VLOOKUP($Q$6,AMORT!$A$2:$C$11,3,0))-MAX($V$6:$V$7))   ),P181-U181-R181)       )))</f>
        <v>#N/A</v>
      </c>
      <c r="U181" s="55" t="e">
        <f>IF(N181="",IF(N180="","",SUM($U$13:U180)),ROUND($R$4*V180,0))</f>
        <v>#N/A</v>
      </c>
      <c r="V181" s="55" t="e">
        <f t="shared" si="17"/>
        <v>#N/A</v>
      </c>
      <c r="W181" s="15"/>
      <c r="X181" s="55" t="e">
        <f>IF(AND(N181&gt;0,N181&lt;&gt;"",Q181&gt;0), ROUND( ((Q181/((1+($Q$4/VLOOKUP($Q$6,AMORT!$A$2:$B$11,2,0)))^N181))),0),0)</f>
        <v>#N/A</v>
      </c>
      <c r="AA181" s="61" t="e">
        <f t="shared" si="20"/>
        <v>#N/A</v>
      </c>
      <c r="AB181" s="62" t="e">
        <f>IF(AA181="","",IF(OR($AD$6="Diaria",$AD$6="Semanal",$AD$6="Decadal",$AD$6="Quincenal"),AB180+VLOOKUP($AD$6,AMORT!$A$2:$D$11,4,0),IF(DAY($B$13)=DAY(EOMONTH($B$13,0)),EOMONTH(AB180,VLOOKUP($AD$6,AMORT!$A$2:$C$11,3,0)),EDATE($B$13,VLOOKUP($AD$6,AMORT!$A$2:$C$11,3,0)*AA181))))</f>
        <v>#N/A</v>
      </c>
      <c r="AC181" s="55" t="e">
        <f>IF(AA181="",IF(AA180="","",SUM(AC$13:AC180)),AG181+AH181)</f>
        <v>#N/A</v>
      </c>
      <c r="AD181" s="44"/>
      <c r="AE181" s="55" t="e">
        <f>IF(AA181="",IF(AA180="","",SUM($AE$13:AE180)),ROUND(((AI180*$AD$8)/30)*VLOOKUP($AD$6,AMORT!$A$2:$D$11,4,0),0))</f>
        <v>#N/A</v>
      </c>
      <c r="AF181" s="55" t="e">
        <f>IF(AA181="",IF(AA180="","",SUM($AF$13:AF180)),IF(AA181&lt;=MAX($AI$6:$AI$7),0,AC181+AE181))</f>
        <v>#N/A</v>
      </c>
      <c r="AG181" s="55" t="e">
        <f>IF(AA181="",IF(AA180="","",SUM($AG$13:AG180)),IF(AA181=$AE$5,AI180,IF($AI$8="Cuota fija",IF(AA181&lt;=MAX($AI$6:$AI$7),0,$AD$7+AD181-AH181),IF($AI$8="Capital Constante",IF(AA181&lt;=MAX($AI$6:$AI$7),0,$AD$3/(($AC$5/VLOOKUP($AD$6,AMORT!$A$2:$C$11,3,0))-MAX($AI$6:$AI$7))   ),AC181-AH181-AE181)       )))</f>
        <v>#N/A</v>
      </c>
      <c r="AH181" s="55" t="e">
        <f>IF(AA181="",IF(AA180="","",SUM($AH$13:AH180)),ROUND($AE$4*AI180,0))</f>
        <v>#N/A</v>
      </c>
      <c r="AI181" s="55" t="e">
        <f t="shared" si="18"/>
        <v>#N/A</v>
      </c>
      <c r="AJ181" s="15"/>
      <c r="AK181" s="55" t="e">
        <f>IF(AND(AA181&gt;0,AA181&lt;&gt;"",AD181&gt;0), ROUND( ((AD181/((1+($AD$4/VLOOKUP($AD$6,AMORT!$A$2:$B$11,2,0)))^AA181))),0),0)</f>
        <v>#N/A</v>
      </c>
    </row>
    <row r="182" spans="1:37" x14ac:dyDescent="0.2">
      <c r="A182" s="61" t="e">
        <f t="shared" si="15"/>
        <v>#N/A</v>
      </c>
      <c r="B182" s="62" t="e">
        <f>IF(A182="","",IF(OR($D$6="Diaria",$D$6="Semanal",$D$6="Decadal",$D$6="Quincenal"),B181+VLOOKUP($D$6,AMORT!$A$2:$D$11,4,0),IF(DAY($B$13)=DAY(EOMONTH($B$13,0)),EOMONTH(B181,VLOOKUP($D$6,AMORT!$A$2:$C$11,3,0)),EDATE($B$13,VLOOKUP($D$6,AMORT!$A$2:$C$11,3,0)*A182))))</f>
        <v>#N/A</v>
      </c>
      <c r="C182" s="55" t="e">
        <f>IF(A182="",IF(A181="","",SUM(C$13:C181)),G182+H182)</f>
        <v>#N/A</v>
      </c>
      <c r="D182" s="44"/>
      <c r="E182" s="55" t="e">
        <f>IF(A182="",IF(A181="","",SUM($E$13:E181)),ROUND(((I181*$D$8)/30)*VLOOKUP($D$6,AMORT!$A$2:$D$11,4,0),0))</f>
        <v>#N/A</v>
      </c>
      <c r="F182" s="55" t="e">
        <f>IF(A182="",IF(A181="","",SUM($F$13:F181)),IF(A182&lt;=MAX($I$6:$I$7),0,C182+E182))</f>
        <v>#N/A</v>
      </c>
      <c r="G182" s="55" t="e">
        <f>IF(A182="",IF(A181="","",SUM($G$13:G181)),IF(A182=$E$5,I181,IF($I$8="Cuota fija",IF(A182&lt;=MAX($I$6:$I$7),0,$D$7+D182-H182),IF($I$8="Capital Constante",IF(A182&lt;=MAX($I$6:$I$7),0,$D$3/(($C$5/VLOOKUP($D$6,AMORT!$A$2:$C$11,3,0))-MAX($I$6:$I$7))   ),C182-H182-E182)       )))</f>
        <v>#N/A</v>
      </c>
      <c r="H182" s="55" t="e">
        <f>IF(A182="",IF(A181="","",SUM($H$13:H181)),ROUND($E$4*I181,0))</f>
        <v>#N/A</v>
      </c>
      <c r="I182" s="55" t="e">
        <f t="shared" si="16"/>
        <v>#N/A</v>
      </c>
      <c r="J182" s="15"/>
      <c r="K182" s="55" t="e">
        <f>IF(AND(A182&gt;0,A182&lt;&gt;"",D182&gt;0), ROUND( ((D182/((1+($D$4/VLOOKUP($D$6,AMORT!$A$2:$B$11,2,0)))^A182))),0),0)</f>
        <v>#N/A</v>
      </c>
      <c r="N182" s="61" t="e">
        <f t="shared" si="19"/>
        <v>#N/A</v>
      </c>
      <c r="O182" s="62" t="e">
        <f>IF(N182="","",IF(OR($Q$6="Diaria",$Q$6="Semanal",$Q$6="Decadal",$Q$6="Quincenal"),O181+VLOOKUP($Q$6,AMORT!$A$2:$D$11,4,0),IF(DAY($O$13)=DAY(EOMONTH($O$13,0)),EOMONTH(O181,VLOOKUP($Q$6,AMORT!$A$2:$C$11,3,0)),EDATE($O$13,VLOOKUP($Q$6,AMORT!$A$2:$C$11,3,0)*N182))))</f>
        <v>#N/A</v>
      </c>
      <c r="P182" s="55" t="e">
        <f>IF(N182="",IF(N181="","",SUM(P$13:P181)),T182+U182)</f>
        <v>#N/A</v>
      </c>
      <c r="Q182" s="44"/>
      <c r="R182" s="55" t="e">
        <f>IF(N182="",IF(N181="","",SUM($R$13:R181)),ROUND(((V181*$Q$8)/30)*VLOOKUP($Q$6,AMORT!$A$2:$D$11,4,0),0))</f>
        <v>#N/A</v>
      </c>
      <c r="S182" s="55" t="e">
        <f>IF(N182="",IF(N181="","",SUM($S$13:S181)),IF(N182&lt;=MAX($V$6:$V$7),0,P182+R182))</f>
        <v>#N/A</v>
      </c>
      <c r="T182" s="55" t="e">
        <f>IF(N182="",IF(N181="","",SUM($T$13:T181)),IF(N182=$R$5,V181,IF($V$8="Cuota fija",IF(N182&lt;=MAX($V$6:$V$7),0,$Q$7+Q182-U182),IF($V$8="Capital Constante",IF(N182&lt;=MAX($V$6:$V$7),0,$Q$3/(($P$5/VLOOKUP($Q$6,AMORT!$A$2:$C$11,3,0))-MAX($V$6:$V$7))   ),P182-U182-R182)       )))</f>
        <v>#N/A</v>
      </c>
      <c r="U182" s="55" t="e">
        <f>IF(N182="",IF(N181="","",SUM($U$13:U181)),ROUND($R$4*V181,0))</f>
        <v>#N/A</v>
      </c>
      <c r="V182" s="55" t="e">
        <f t="shared" si="17"/>
        <v>#N/A</v>
      </c>
      <c r="W182" s="15"/>
      <c r="X182" s="55" t="e">
        <f>IF(AND(N182&gt;0,N182&lt;&gt;"",Q182&gt;0), ROUND( ((Q182/((1+($Q$4/VLOOKUP($Q$6,AMORT!$A$2:$B$11,2,0)))^N182))),0),0)</f>
        <v>#N/A</v>
      </c>
      <c r="AA182" s="61" t="e">
        <f t="shared" si="20"/>
        <v>#N/A</v>
      </c>
      <c r="AB182" s="62" t="e">
        <f>IF(AA182="","",IF(OR($AD$6="Diaria",$AD$6="Semanal",$AD$6="Decadal",$AD$6="Quincenal"),AB181+VLOOKUP($AD$6,AMORT!$A$2:$D$11,4,0),IF(DAY($B$13)=DAY(EOMONTH($B$13,0)),EOMONTH(AB181,VLOOKUP($AD$6,AMORT!$A$2:$C$11,3,0)),EDATE($B$13,VLOOKUP($AD$6,AMORT!$A$2:$C$11,3,0)*AA182))))</f>
        <v>#N/A</v>
      </c>
      <c r="AC182" s="55" t="e">
        <f>IF(AA182="",IF(AA181="","",SUM(AC$13:AC181)),AG182+AH182)</f>
        <v>#N/A</v>
      </c>
      <c r="AD182" s="44"/>
      <c r="AE182" s="55" t="e">
        <f>IF(AA182="",IF(AA181="","",SUM($AE$13:AE181)),ROUND(((AI181*$AD$8)/30)*VLOOKUP($AD$6,AMORT!$A$2:$D$11,4,0),0))</f>
        <v>#N/A</v>
      </c>
      <c r="AF182" s="55" t="e">
        <f>IF(AA182="",IF(AA181="","",SUM($AF$13:AF181)),IF(AA182&lt;=MAX($AI$6:$AI$7),0,AC182+AE182))</f>
        <v>#N/A</v>
      </c>
      <c r="AG182" s="55" t="e">
        <f>IF(AA182="",IF(AA181="","",SUM($AG$13:AG181)),IF(AA182=$AE$5,AI181,IF($AI$8="Cuota fija",IF(AA182&lt;=MAX($AI$6:$AI$7),0,$AD$7+AD182-AH182),IF($AI$8="Capital Constante",IF(AA182&lt;=MAX($AI$6:$AI$7),0,$AD$3/(($AC$5/VLOOKUP($AD$6,AMORT!$A$2:$C$11,3,0))-MAX($AI$6:$AI$7))   ),AC182-AH182-AE182)       )))</f>
        <v>#N/A</v>
      </c>
      <c r="AH182" s="55" t="e">
        <f>IF(AA182="",IF(AA181="","",SUM($AH$13:AH181)),ROUND($AE$4*AI181,0))</f>
        <v>#N/A</v>
      </c>
      <c r="AI182" s="55" t="e">
        <f t="shared" si="18"/>
        <v>#N/A</v>
      </c>
      <c r="AJ182" s="15"/>
      <c r="AK182" s="55" t="e">
        <f>IF(AND(AA182&gt;0,AA182&lt;&gt;"",AD182&gt;0), ROUND( ((AD182/((1+($AD$4/VLOOKUP($AD$6,AMORT!$A$2:$B$11,2,0)))^AA182))),0),0)</f>
        <v>#N/A</v>
      </c>
    </row>
    <row r="183" spans="1:37" x14ac:dyDescent="0.2">
      <c r="A183" s="61" t="e">
        <f t="shared" si="15"/>
        <v>#N/A</v>
      </c>
      <c r="B183" s="62" t="e">
        <f>IF(A183="","",IF(OR($D$6="Diaria",$D$6="Semanal",$D$6="Decadal",$D$6="Quincenal"),B182+VLOOKUP($D$6,AMORT!$A$2:$D$11,4,0),IF(DAY($B$13)=DAY(EOMONTH($B$13,0)),EOMONTH(B182,VLOOKUP($D$6,AMORT!$A$2:$C$11,3,0)),EDATE($B$13,VLOOKUP($D$6,AMORT!$A$2:$C$11,3,0)*A183))))</f>
        <v>#N/A</v>
      </c>
      <c r="C183" s="55" t="e">
        <f>IF(A183="",IF(A182="","",SUM(C$13:C182)),G183+H183)</f>
        <v>#N/A</v>
      </c>
      <c r="D183" s="44"/>
      <c r="E183" s="55" t="e">
        <f>IF(A183="",IF(A182="","",SUM($E$13:E182)),ROUND(((I182*$D$8)/30)*VLOOKUP($D$6,AMORT!$A$2:$D$11,4,0),0))</f>
        <v>#N/A</v>
      </c>
      <c r="F183" s="55" t="e">
        <f>IF(A183="",IF(A182="","",SUM($F$13:F182)),IF(A183&lt;=MAX($I$6:$I$7),0,C183+E183))</f>
        <v>#N/A</v>
      </c>
      <c r="G183" s="55" t="e">
        <f>IF(A183="",IF(A182="","",SUM($G$13:G182)),IF(A183=$E$5,I182,IF($I$8="Cuota fija",IF(A183&lt;=MAX($I$6:$I$7),0,$D$7+D183-H183),IF($I$8="Capital Constante",IF(A183&lt;=MAX($I$6:$I$7),0,$D$3/(($C$5/VLOOKUP($D$6,AMORT!$A$2:$C$11,3,0))-MAX($I$6:$I$7))   ),C183-H183-E183)       )))</f>
        <v>#N/A</v>
      </c>
      <c r="H183" s="55" t="e">
        <f>IF(A183="",IF(A182="","",SUM($H$13:H182)),ROUND($E$4*I182,0))</f>
        <v>#N/A</v>
      </c>
      <c r="I183" s="55" t="e">
        <f t="shared" si="16"/>
        <v>#N/A</v>
      </c>
      <c r="J183" s="15"/>
      <c r="K183" s="55" t="e">
        <f>IF(AND(A183&gt;0,A183&lt;&gt;"",D183&gt;0), ROUND( ((D183/((1+($D$4/VLOOKUP($D$6,AMORT!$A$2:$B$11,2,0)))^A183))),0),0)</f>
        <v>#N/A</v>
      </c>
      <c r="N183" s="61" t="e">
        <f t="shared" si="19"/>
        <v>#N/A</v>
      </c>
      <c r="O183" s="62" t="e">
        <f>IF(N183="","",IF(OR($Q$6="Diaria",$Q$6="Semanal",$Q$6="Decadal",$Q$6="Quincenal"),O182+VLOOKUP($Q$6,AMORT!$A$2:$D$11,4,0),IF(DAY($O$13)=DAY(EOMONTH($O$13,0)),EOMONTH(O182,VLOOKUP($Q$6,AMORT!$A$2:$C$11,3,0)),EDATE($O$13,VLOOKUP($Q$6,AMORT!$A$2:$C$11,3,0)*N183))))</f>
        <v>#N/A</v>
      </c>
      <c r="P183" s="55" t="e">
        <f>IF(N183="",IF(N182="","",SUM(P$13:P182)),T183+U183)</f>
        <v>#N/A</v>
      </c>
      <c r="Q183" s="44"/>
      <c r="R183" s="55" t="e">
        <f>IF(N183="",IF(N182="","",SUM($R$13:R182)),ROUND(((V182*$Q$8)/30)*VLOOKUP($Q$6,AMORT!$A$2:$D$11,4,0),0))</f>
        <v>#N/A</v>
      </c>
      <c r="S183" s="55" t="e">
        <f>IF(N183="",IF(N182="","",SUM($S$13:S182)),IF(N183&lt;=MAX($V$6:$V$7),0,P183+R183))</f>
        <v>#N/A</v>
      </c>
      <c r="T183" s="55" t="e">
        <f>IF(N183="",IF(N182="","",SUM($T$13:T182)),IF(N183=$R$5,V182,IF($V$8="Cuota fija",IF(N183&lt;=MAX($V$6:$V$7),0,$Q$7+Q183-U183),IF($V$8="Capital Constante",IF(N183&lt;=MAX($V$6:$V$7),0,$Q$3/(($P$5/VLOOKUP($Q$6,AMORT!$A$2:$C$11,3,0))-MAX($V$6:$V$7))   ),P183-U183-R183)       )))</f>
        <v>#N/A</v>
      </c>
      <c r="U183" s="55" t="e">
        <f>IF(N183="",IF(N182="","",SUM($U$13:U182)),ROUND($R$4*V182,0))</f>
        <v>#N/A</v>
      </c>
      <c r="V183" s="55" t="e">
        <f t="shared" si="17"/>
        <v>#N/A</v>
      </c>
      <c r="W183" s="15"/>
      <c r="X183" s="55" t="e">
        <f>IF(AND(N183&gt;0,N183&lt;&gt;"",Q183&gt;0), ROUND( ((Q183/((1+($Q$4/VLOOKUP($Q$6,AMORT!$A$2:$B$11,2,0)))^N183))),0),0)</f>
        <v>#N/A</v>
      </c>
      <c r="AA183" s="61" t="e">
        <f t="shared" si="20"/>
        <v>#N/A</v>
      </c>
      <c r="AB183" s="62" t="e">
        <f>IF(AA183="","",IF(OR($AD$6="Diaria",$AD$6="Semanal",$AD$6="Decadal",$AD$6="Quincenal"),AB182+VLOOKUP($AD$6,AMORT!$A$2:$D$11,4,0),IF(DAY($B$13)=DAY(EOMONTH($B$13,0)),EOMONTH(AB182,VLOOKUP($AD$6,AMORT!$A$2:$C$11,3,0)),EDATE($B$13,VLOOKUP($AD$6,AMORT!$A$2:$C$11,3,0)*AA183))))</f>
        <v>#N/A</v>
      </c>
      <c r="AC183" s="55" t="e">
        <f>IF(AA183="",IF(AA182="","",SUM(AC$13:AC182)),AG183+AH183)</f>
        <v>#N/A</v>
      </c>
      <c r="AD183" s="44"/>
      <c r="AE183" s="55" t="e">
        <f>IF(AA183="",IF(AA182="","",SUM($AE$13:AE182)),ROUND(((AI182*$AD$8)/30)*VLOOKUP($AD$6,AMORT!$A$2:$D$11,4,0),0))</f>
        <v>#N/A</v>
      </c>
      <c r="AF183" s="55" t="e">
        <f>IF(AA183="",IF(AA182="","",SUM($AF$13:AF182)),IF(AA183&lt;=MAX($AI$6:$AI$7),0,AC183+AE183))</f>
        <v>#N/A</v>
      </c>
      <c r="AG183" s="55" t="e">
        <f>IF(AA183="",IF(AA182="","",SUM($AG$13:AG182)),IF(AA183=$AE$5,AI182,IF($AI$8="Cuota fija",IF(AA183&lt;=MAX($AI$6:$AI$7),0,$AD$7+AD183-AH183),IF($AI$8="Capital Constante",IF(AA183&lt;=MAX($AI$6:$AI$7),0,$AD$3/(($AC$5/VLOOKUP($AD$6,AMORT!$A$2:$C$11,3,0))-MAX($AI$6:$AI$7))   ),AC183-AH183-AE183)       )))</f>
        <v>#N/A</v>
      </c>
      <c r="AH183" s="55" t="e">
        <f>IF(AA183="",IF(AA182="","",SUM($AH$13:AH182)),ROUND($AE$4*AI182,0))</f>
        <v>#N/A</v>
      </c>
      <c r="AI183" s="55" t="e">
        <f t="shared" si="18"/>
        <v>#N/A</v>
      </c>
      <c r="AJ183" s="15"/>
      <c r="AK183" s="55" t="e">
        <f>IF(AND(AA183&gt;0,AA183&lt;&gt;"",AD183&gt;0), ROUND( ((AD183/((1+($AD$4/VLOOKUP($AD$6,AMORT!$A$2:$B$11,2,0)))^AA183))),0),0)</f>
        <v>#N/A</v>
      </c>
    </row>
    <row r="184" spans="1:37" x14ac:dyDescent="0.2">
      <c r="A184" s="61" t="e">
        <f t="shared" si="15"/>
        <v>#N/A</v>
      </c>
      <c r="B184" s="62" t="e">
        <f>IF(A184="","",IF(OR($D$6="Diaria",$D$6="Semanal",$D$6="Decadal",$D$6="Quincenal"),B183+VLOOKUP($D$6,AMORT!$A$2:$D$11,4,0),IF(DAY($B$13)=DAY(EOMONTH($B$13,0)),EOMONTH(B183,VLOOKUP($D$6,AMORT!$A$2:$C$11,3,0)),EDATE($B$13,VLOOKUP($D$6,AMORT!$A$2:$C$11,3,0)*A184))))</f>
        <v>#N/A</v>
      </c>
      <c r="C184" s="55" t="e">
        <f>IF(A184="",IF(A183="","",SUM(C$13:C183)),G184+H184)</f>
        <v>#N/A</v>
      </c>
      <c r="D184" s="44"/>
      <c r="E184" s="55" t="e">
        <f>IF(A184="",IF(A183="","",SUM($E$13:E183)),ROUND(((I183*$D$8)/30)*VLOOKUP($D$6,AMORT!$A$2:$D$11,4,0),0))</f>
        <v>#N/A</v>
      </c>
      <c r="F184" s="55" t="e">
        <f>IF(A184="",IF(A183="","",SUM($F$13:F183)),IF(A184&lt;=MAX($I$6:$I$7),0,C184+E184))</f>
        <v>#N/A</v>
      </c>
      <c r="G184" s="55" t="e">
        <f>IF(A184="",IF(A183="","",SUM($G$13:G183)),IF(A184=$E$5,I183,IF($I$8="Cuota fija",IF(A184&lt;=MAX($I$6:$I$7),0,$D$7+D184-H184),IF($I$8="Capital Constante",IF(A184&lt;=MAX($I$6:$I$7),0,$D$3/(($C$5/VLOOKUP($D$6,AMORT!$A$2:$C$11,3,0))-MAX($I$6:$I$7))   ),C184-H184-E184)       )))</f>
        <v>#N/A</v>
      </c>
      <c r="H184" s="55" t="e">
        <f>IF(A184="",IF(A183="","",SUM($H$13:H183)),ROUND($E$4*I183,0))</f>
        <v>#N/A</v>
      </c>
      <c r="I184" s="55" t="e">
        <f t="shared" si="16"/>
        <v>#N/A</v>
      </c>
      <c r="J184" s="15"/>
      <c r="K184" s="55" t="e">
        <f>IF(AND(A184&gt;0,A184&lt;&gt;"",D184&gt;0), ROUND( ((D184/((1+($D$4/VLOOKUP($D$6,AMORT!$A$2:$B$11,2,0)))^A184))),0),0)</f>
        <v>#N/A</v>
      </c>
      <c r="N184" s="61" t="e">
        <f t="shared" si="19"/>
        <v>#N/A</v>
      </c>
      <c r="O184" s="62" t="e">
        <f>IF(N184="","",IF(OR($Q$6="Diaria",$Q$6="Semanal",$Q$6="Decadal",$Q$6="Quincenal"),O183+VLOOKUP($Q$6,AMORT!$A$2:$D$11,4,0),IF(DAY($O$13)=DAY(EOMONTH($O$13,0)),EOMONTH(O183,VLOOKUP($Q$6,AMORT!$A$2:$C$11,3,0)),EDATE($O$13,VLOOKUP($Q$6,AMORT!$A$2:$C$11,3,0)*N184))))</f>
        <v>#N/A</v>
      </c>
      <c r="P184" s="55" t="e">
        <f>IF(N184="",IF(N183="","",SUM(P$13:P183)),T184+U184)</f>
        <v>#N/A</v>
      </c>
      <c r="Q184" s="44"/>
      <c r="R184" s="55" t="e">
        <f>IF(N184="",IF(N183="","",SUM($R$13:R183)),ROUND(((V183*$Q$8)/30)*VLOOKUP($Q$6,AMORT!$A$2:$D$11,4,0),0))</f>
        <v>#N/A</v>
      </c>
      <c r="S184" s="55" t="e">
        <f>IF(N184="",IF(N183="","",SUM($S$13:S183)),IF(N184&lt;=MAX($V$6:$V$7),0,P184+R184))</f>
        <v>#N/A</v>
      </c>
      <c r="T184" s="55" t="e">
        <f>IF(N184="",IF(N183="","",SUM($T$13:T183)),IF(N184=$R$5,V183,IF($V$8="Cuota fija",IF(N184&lt;=MAX($V$6:$V$7),0,$Q$7+Q184-U184),IF($V$8="Capital Constante",IF(N184&lt;=MAX($V$6:$V$7),0,$Q$3/(($P$5/VLOOKUP($Q$6,AMORT!$A$2:$C$11,3,0))-MAX($V$6:$V$7))   ),P184-U184-R184)       )))</f>
        <v>#N/A</v>
      </c>
      <c r="U184" s="55" t="e">
        <f>IF(N184="",IF(N183="","",SUM($U$13:U183)),ROUND($R$4*V183,0))</f>
        <v>#N/A</v>
      </c>
      <c r="V184" s="55" t="e">
        <f t="shared" si="17"/>
        <v>#N/A</v>
      </c>
      <c r="W184" s="15"/>
      <c r="X184" s="55" t="e">
        <f>IF(AND(N184&gt;0,N184&lt;&gt;"",Q184&gt;0), ROUND( ((Q184/((1+($Q$4/VLOOKUP($Q$6,AMORT!$A$2:$B$11,2,0)))^N184))),0),0)</f>
        <v>#N/A</v>
      </c>
      <c r="AA184" s="61" t="e">
        <f t="shared" si="20"/>
        <v>#N/A</v>
      </c>
      <c r="AB184" s="62" t="e">
        <f>IF(AA184="","",IF(OR($AD$6="Diaria",$AD$6="Semanal",$AD$6="Decadal",$AD$6="Quincenal"),AB183+VLOOKUP($AD$6,AMORT!$A$2:$D$11,4,0),IF(DAY($B$13)=DAY(EOMONTH($B$13,0)),EOMONTH(AB183,VLOOKUP($AD$6,AMORT!$A$2:$C$11,3,0)),EDATE($B$13,VLOOKUP($AD$6,AMORT!$A$2:$C$11,3,0)*AA184))))</f>
        <v>#N/A</v>
      </c>
      <c r="AC184" s="55" t="e">
        <f>IF(AA184="",IF(AA183="","",SUM(AC$13:AC183)),AG184+AH184)</f>
        <v>#N/A</v>
      </c>
      <c r="AD184" s="44"/>
      <c r="AE184" s="55" t="e">
        <f>IF(AA184="",IF(AA183="","",SUM($AE$13:AE183)),ROUND(((AI183*$AD$8)/30)*VLOOKUP($AD$6,AMORT!$A$2:$D$11,4,0),0))</f>
        <v>#N/A</v>
      </c>
      <c r="AF184" s="55" t="e">
        <f>IF(AA184="",IF(AA183="","",SUM($AF$13:AF183)),IF(AA184&lt;=MAX($AI$6:$AI$7),0,AC184+AE184))</f>
        <v>#N/A</v>
      </c>
      <c r="AG184" s="55" t="e">
        <f>IF(AA184="",IF(AA183="","",SUM($AG$13:AG183)),IF(AA184=$AE$5,AI183,IF($AI$8="Cuota fija",IF(AA184&lt;=MAX($AI$6:$AI$7),0,$AD$7+AD184-AH184),IF($AI$8="Capital Constante",IF(AA184&lt;=MAX($AI$6:$AI$7),0,$AD$3/(($AC$5/VLOOKUP($AD$6,AMORT!$A$2:$C$11,3,0))-MAX($AI$6:$AI$7))   ),AC184-AH184-AE184)       )))</f>
        <v>#N/A</v>
      </c>
      <c r="AH184" s="55" t="e">
        <f>IF(AA184="",IF(AA183="","",SUM($AH$13:AH183)),ROUND($AE$4*AI183,0))</f>
        <v>#N/A</v>
      </c>
      <c r="AI184" s="55" t="e">
        <f t="shared" si="18"/>
        <v>#N/A</v>
      </c>
      <c r="AJ184" s="15"/>
      <c r="AK184" s="55" t="e">
        <f>IF(AND(AA184&gt;0,AA184&lt;&gt;"",AD184&gt;0), ROUND( ((AD184/((1+($AD$4/VLOOKUP($AD$6,AMORT!$A$2:$B$11,2,0)))^AA184))),0),0)</f>
        <v>#N/A</v>
      </c>
    </row>
    <row r="185" spans="1:37" x14ac:dyDescent="0.2">
      <c r="A185" s="61" t="e">
        <f t="shared" si="15"/>
        <v>#N/A</v>
      </c>
      <c r="B185" s="62" t="e">
        <f>IF(A185="","",IF(OR($D$6="Diaria",$D$6="Semanal",$D$6="Decadal",$D$6="Quincenal"),B184+VLOOKUP($D$6,AMORT!$A$2:$D$11,4,0),IF(DAY($B$13)=DAY(EOMONTH($B$13,0)),EOMONTH(B184,VLOOKUP($D$6,AMORT!$A$2:$C$11,3,0)),EDATE($B$13,VLOOKUP($D$6,AMORT!$A$2:$C$11,3,0)*A185))))</f>
        <v>#N/A</v>
      </c>
      <c r="C185" s="55" t="e">
        <f>IF(A185="",IF(A184="","",SUM(C$13:C184)),G185+H185)</f>
        <v>#N/A</v>
      </c>
      <c r="D185" s="44"/>
      <c r="E185" s="55" t="e">
        <f>IF(A185="",IF(A184="","",SUM($E$13:E184)),ROUND(((I184*$D$8)/30)*VLOOKUP($D$6,AMORT!$A$2:$D$11,4,0),0))</f>
        <v>#N/A</v>
      </c>
      <c r="F185" s="55" t="e">
        <f>IF(A185="",IF(A184="","",SUM($F$13:F184)),IF(A185&lt;=MAX($I$6:$I$7),0,C185+E185))</f>
        <v>#N/A</v>
      </c>
      <c r="G185" s="55" t="e">
        <f>IF(A185="",IF(A184="","",SUM($G$13:G184)),IF(A185=$E$5,I184,IF($I$8="Cuota fija",IF(A185&lt;=MAX($I$6:$I$7),0,$D$7+D185-H185),IF($I$8="Capital Constante",IF(A185&lt;=MAX($I$6:$I$7),0,$D$3/(($C$5/VLOOKUP($D$6,AMORT!$A$2:$C$11,3,0))-MAX($I$6:$I$7))   ),C185-H185-E185)       )))</f>
        <v>#N/A</v>
      </c>
      <c r="H185" s="55" t="e">
        <f>IF(A185="",IF(A184="","",SUM($H$13:H184)),ROUND($E$4*I184,0))</f>
        <v>#N/A</v>
      </c>
      <c r="I185" s="55" t="e">
        <f t="shared" si="16"/>
        <v>#N/A</v>
      </c>
      <c r="J185" s="15"/>
      <c r="K185" s="55" t="e">
        <f>IF(AND(A185&gt;0,A185&lt;&gt;"",D185&gt;0), ROUND( ((D185/((1+($D$4/VLOOKUP($D$6,AMORT!$A$2:$B$11,2,0)))^A185))),0),0)</f>
        <v>#N/A</v>
      </c>
      <c r="N185" s="61" t="e">
        <f t="shared" si="19"/>
        <v>#N/A</v>
      </c>
      <c r="O185" s="62" t="e">
        <f>IF(N185="","",IF(OR($Q$6="Diaria",$Q$6="Semanal",$Q$6="Decadal",$Q$6="Quincenal"),O184+VLOOKUP($Q$6,AMORT!$A$2:$D$11,4,0),IF(DAY($O$13)=DAY(EOMONTH($O$13,0)),EOMONTH(O184,VLOOKUP($Q$6,AMORT!$A$2:$C$11,3,0)),EDATE($O$13,VLOOKUP($Q$6,AMORT!$A$2:$C$11,3,0)*N185))))</f>
        <v>#N/A</v>
      </c>
      <c r="P185" s="55" t="e">
        <f>IF(N185="",IF(N184="","",SUM(P$13:P184)),T185+U185)</f>
        <v>#N/A</v>
      </c>
      <c r="Q185" s="44"/>
      <c r="R185" s="55" t="e">
        <f>IF(N185="",IF(N184="","",SUM($R$13:R184)),ROUND(((V184*$Q$8)/30)*VLOOKUP($Q$6,AMORT!$A$2:$D$11,4,0),0))</f>
        <v>#N/A</v>
      </c>
      <c r="S185" s="55" t="e">
        <f>IF(N185="",IF(N184="","",SUM($S$13:S184)),IF(N185&lt;=MAX($V$6:$V$7),0,P185+R185))</f>
        <v>#N/A</v>
      </c>
      <c r="T185" s="55" t="e">
        <f>IF(N185="",IF(N184="","",SUM($T$13:T184)),IF(N185=$R$5,V184,IF($V$8="Cuota fija",IF(N185&lt;=MAX($V$6:$V$7),0,$Q$7+Q185-U185),IF($V$8="Capital Constante",IF(N185&lt;=MAX($V$6:$V$7),0,$Q$3/(($P$5/VLOOKUP($Q$6,AMORT!$A$2:$C$11,3,0))-MAX($V$6:$V$7))   ),P185-U185-R185)       )))</f>
        <v>#N/A</v>
      </c>
      <c r="U185" s="55" t="e">
        <f>IF(N185="",IF(N184="","",SUM($U$13:U184)),ROUND($R$4*V184,0))</f>
        <v>#N/A</v>
      </c>
      <c r="V185" s="55" t="e">
        <f t="shared" si="17"/>
        <v>#N/A</v>
      </c>
      <c r="W185" s="15"/>
      <c r="X185" s="55" t="e">
        <f>IF(AND(N185&gt;0,N185&lt;&gt;"",Q185&gt;0), ROUND( ((Q185/((1+($Q$4/VLOOKUP($Q$6,AMORT!$A$2:$B$11,2,0)))^N185))),0),0)</f>
        <v>#N/A</v>
      </c>
      <c r="AA185" s="61" t="e">
        <f t="shared" si="20"/>
        <v>#N/A</v>
      </c>
      <c r="AB185" s="62" t="e">
        <f>IF(AA185="","",IF(OR($AD$6="Diaria",$AD$6="Semanal",$AD$6="Decadal",$AD$6="Quincenal"),AB184+VLOOKUP($AD$6,AMORT!$A$2:$D$11,4,0),IF(DAY($B$13)=DAY(EOMONTH($B$13,0)),EOMONTH(AB184,VLOOKUP($AD$6,AMORT!$A$2:$C$11,3,0)),EDATE($B$13,VLOOKUP($AD$6,AMORT!$A$2:$C$11,3,0)*AA185))))</f>
        <v>#N/A</v>
      </c>
      <c r="AC185" s="55" t="e">
        <f>IF(AA185="",IF(AA184="","",SUM(AC$13:AC184)),AG185+AH185)</f>
        <v>#N/A</v>
      </c>
      <c r="AD185" s="44"/>
      <c r="AE185" s="55" t="e">
        <f>IF(AA185="",IF(AA184="","",SUM($AE$13:AE184)),ROUND(((AI184*$AD$8)/30)*VLOOKUP($AD$6,AMORT!$A$2:$D$11,4,0),0))</f>
        <v>#N/A</v>
      </c>
      <c r="AF185" s="55" t="e">
        <f>IF(AA185="",IF(AA184="","",SUM($AF$13:AF184)),IF(AA185&lt;=MAX($AI$6:$AI$7),0,AC185+AE185))</f>
        <v>#N/A</v>
      </c>
      <c r="AG185" s="55" t="e">
        <f>IF(AA185="",IF(AA184="","",SUM($AG$13:AG184)),IF(AA185=$AE$5,AI184,IF($AI$8="Cuota fija",IF(AA185&lt;=MAX($AI$6:$AI$7),0,$AD$7+AD185-AH185),IF($AI$8="Capital Constante",IF(AA185&lt;=MAX($AI$6:$AI$7),0,$AD$3/(($AC$5/VLOOKUP($AD$6,AMORT!$A$2:$C$11,3,0))-MAX($AI$6:$AI$7))   ),AC185-AH185-AE185)       )))</f>
        <v>#N/A</v>
      </c>
      <c r="AH185" s="55" t="e">
        <f>IF(AA185="",IF(AA184="","",SUM($AH$13:AH184)),ROUND($AE$4*AI184,0))</f>
        <v>#N/A</v>
      </c>
      <c r="AI185" s="55" t="e">
        <f t="shared" si="18"/>
        <v>#N/A</v>
      </c>
      <c r="AJ185" s="15"/>
      <c r="AK185" s="55" t="e">
        <f>IF(AND(AA185&gt;0,AA185&lt;&gt;"",AD185&gt;0), ROUND( ((AD185/((1+($AD$4/VLOOKUP($AD$6,AMORT!$A$2:$B$11,2,0)))^AA185))),0),0)</f>
        <v>#N/A</v>
      </c>
    </row>
    <row r="186" spans="1:37" x14ac:dyDescent="0.2">
      <c r="A186" s="61" t="e">
        <f t="shared" si="15"/>
        <v>#N/A</v>
      </c>
      <c r="B186" s="62" t="e">
        <f>IF(A186="","",IF(OR($D$6="Diaria",$D$6="Semanal",$D$6="Decadal",$D$6="Quincenal"),B185+VLOOKUP($D$6,AMORT!$A$2:$D$11,4,0),IF(DAY($B$13)=DAY(EOMONTH($B$13,0)),EOMONTH(B185,VLOOKUP($D$6,AMORT!$A$2:$C$11,3,0)),EDATE($B$13,VLOOKUP($D$6,AMORT!$A$2:$C$11,3,0)*A186))))</f>
        <v>#N/A</v>
      </c>
      <c r="C186" s="55" t="e">
        <f>IF(A186="",IF(A185="","",SUM(C$13:C185)),G186+H186)</f>
        <v>#N/A</v>
      </c>
      <c r="D186" s="44"/>
      <c r="E186" s="55" t="e">
        <f>IF(A186="",IF(A185="","",SUM($E$13:E185)),ROUND(((I185*$D$8)/30)*VLOOKUP($D$6,AMORT!$A$2:$D$11,4,0),0))</f>
        <v>#N/A</v>
      </c>
      <c r="F186" s="55" t="e">
        <f>IF(A186="",IF(A185="","",SUM($F$13:F185)),IF(A186&lt;=MAX($I$6:$I$7),0,C186+E186))</f>
        <v>#N/A</v>
      </c>
      <c r="G186" s="55" t="e">
        <f>IF(A186="",IF(A185="","",SUM($G$13:G185)),IF(A186=$E$5,I185,IF($I$8="Cuota fija",IF(A186&lt;=MAX($I$6:$I$7),0,$D$7+D186-H186),IF($I$8="Capital Constante",IF(A186&lt;=MAX($I$6:$I$7),0,$D$3/(($C$5/VLOOKUP($D$6,AMORT!$A$2:$C$11,3,0))-MAX($I$6:$I$7))   ),C186-H186-E186)       )))</f>
        <v>#N/A</v>
      </c>
      <c r="H186" s="55" t="e">
        <f>IF(A186="",IF(A185="","",SUM($H$13:H185)),ROUND($E$4*I185,0))</f>
        <v>#N/A</v>
      </c>
      <c r="I186" s="55" t="e">
        <f t="shared" si="16"/>
        <v>#N/A</v>
      </c>
      <c r="J186" s="15"/>
      <c r="K186" s="55" t="e">
        <f>IF(AND(A186&gt;0,A186&lt;&gt;"",D186&gt;0), ROUND( ((D186/((1+($D$4/VLOOKUP($D$6,AMORT!$A$2:$B$11,2,0)))^A186))),0),0)</f>
        <v>#N/A</v>
      </c>
      <c r="N186" s="61" t="e">
        <f t="shared" si="19"/>
        <v>#N/A</v>
      </c>
      <c r="O186" s="62" t="e">
        <f>IF(N186="","",IF(OR($Q$6="Diaria",$Q$6="Semanal",$Q$6="Decadal",$Q$6="Quincenal"),O185+VLOOKUP($Q$6,AMORT!$A$2:$D$11,4,0),IF(DAY($O$13)=DAY(EOMONTH($O$13,0)),EOMONTH(O185,VLOOKUP($Q$6,AMORT!$A$2:$C$11,3,0)),EDATE($O$13,VLOOKUP($Q$6,AMORT!$A$2:$C$11,3,0)*N186))))</f>
        <v>#N/A</v>
      </c>
      <c r="P186" s="55" t="e">
        <f>IF(N186="",IF(N185="","",SUM(P$13:P185)),T186+U186)</f>
        <v>#N/A</v>
      </c>
      <c r="Q186" s="44"/>
      <c r="R186" s="55" t="e">
        <f>IF(N186="",IF(N185="","",SUM($R$13:R185)),ROUND(((V185*$Q$8)/30)*VLOOKUP($Q$6,AMORT!$A$2:$D$11,4,0),0))</f>
        <v>#N/A</v>
      </c>
      <c r="S186" s="55" t="e">
        <f>IF(N186="",IF(N185="","",SUM($S$13:S185)),IF(N186&lt;=MAX($V$6:$V$7),0,P186+R186))</f>
        <v>#N/A</v>
      </c>
      <c r="T186" s="55" t="e">
        <f>IF(N186="",IF(N185="","",SUM($T$13:T185)),IF(N186=$R$5,V185,IF($V$8="Cuota fija",IF(N186&lt;=MAX($V$6:$V$7),0,$Q$7+Q186-U186),IF($V$8="Capital Constante",IF(N186&lt;=MAX($V$6:$V$7),0,$Q$3/(($P$5/VLOOKUP($Q$6,AMORT!$A$2:$C$11,3,0))-MAX($V$6:$V$7))   ),P186-U186-R186)       )))</f>
        <v>#N/A</v>
      </c>
      <c r="U186" s="55" t="e">
        <f>IF(N186="",IF(N185="","",SUM($U$13:U185)),ROUND($R$4*V185,0))</f>
        <v>#N/A</v>
      </c>
      <c r="V186" s="55" t="e">
        <f t="shared" si="17"/>
        <v>#N/A</v>
      </c>
      <c r="W186" s="15"/>
      <c r="X186" s="55" t="e">
        <f>IF(AND(N186&gt;0,N186&lt;&gt;"",Q186&gt;0), ROUND( ((Q186/((1+($Q$4/VLOOKUP($Q$6,AMORT!$A$2:$B$11,2,0)))^N186))),0),0)</f>
        <v>#N/A</v>
      </c>
      <c r="AA186" s="61" t="e">
        <f t="shared" si="20"/>
        <v>#N/A</v>
      </c>
      <c r="AB186" s="62" t="e">
        <f>IF(AA186="","",IF(OR($AD$6="Diaria",$AD$6="Semanal",$AD$6="Decadal",$AD$6="Quincenal"),AB185+VLOOKUP($AD$6,AMORT!$A$2:$D$11,4,0),IF(DAY($B$13)=DAY(EOMONTH($B$13,0)),EOMONTH(AB185,VLOOKUP($AD$6,AMORT!$A$2:$C$11,3,0)),EDATE($B$13,VLOOKUP($AD$6,AMORT!$A$2:$C$11,3,0)*AA186))))</f>
        <v>#N/A</v>
      </c>
      <c r="AC186" s="55" t="e">
        <f>IF(AA186="",IF(AA185="","",SUM(AC$13:AC185)),AG186+AH186)</f>
        <v>#N/A</v>
      </c>
      <c r="AD186" s="44"/>
      <c r="AE186" s="55" t="e">
        <f>IF(AA186="",IF(AA185="","",SUM($AE$13:AE185)),ROUND(((AI185*$AD$8)/30)*VLOOKUP($AD$6,AMORT!$A$2:$D$11,4,0),0))</f>
        <v>#N/A</v>
      </c>
      <c r="AF186" s="55" t="e">
        <f>IF(AA186="",IF(AA185="","",SUM($AF$13:AF185)),IF(AA186&lt;=MAX($AI$6:$AI$7),0,AC186+AE186))</f>
        <v>#N/A</v>
      </c>
      <c r="AG186" s="55" t="e">
        <f>IF(AA186="",IF(AA185="","",SUM($AG$13:AG185)),IF(AA186=$AE$5,AI185,IF($AI$8="Cuota fija",IF(AA186&lt;=MAX($AI$6:$AI$7),0,$AD$7+AD186-AH186),IF($AI$8="Capital Constante",IF(AA186&lt;=MAX($AI$6:$AI$7),0,$AD$3/(($AC$5/VLOOKUP($AD$6,AMORT!$A$2:$C$11,3,0))-MAX($AI$6:$AI$7))   ),AC186-AH186-AE186)       )))</f>
        <v>#N/A</v>
      </c>
      <c r="AH186" s="55" t="e">
        <f>IF(AA186="",IF(AA185="","",SUM($AH$13:AH185)),ROUND($AE$4*AI185,0))</f>
        <v>#N/A</v>
      </c>
      <c r="AI186" s="55" t="e">
        <f t="shared" si="18"/>
        <v>#N/A</v>
      </c>
      <c r="AJ186" s="15"/>
      <c r="AK186" s="55" t="e">
        <f>IF(AND(AA186&gt;0,AA186&lt;&gt;"",AD186&gt;0), ROUND( ((AD186/((1+($AD$4/VLOOKUP($AD$6,AMORT!$A$2:$B$11,2,0)))^AA186))),0),0)</f>
        <v>#N/A</v>
      </c>
    </row>
    <row r="187" spans="1:37" x14ac:dyDescent="0.2">
      <c r="A187" s="61" t="e">
        <f t="shared" si="15"/>
        <v>#N/A</v>
      </c>
      <c r="B187" s="62" t="e">
        <f>IF(A187="","",IF(OR($D$6="Diaria",$D$6="Semanal",$D$6="Decadal",$D$6="Quincenal"),B186+VLOOKUP($D$6,AMORT!$A$2:$D$11,4,0),IF(DAY($B$13)=DAY(EOMONTH($B$13,0)),EOMONTH(B186,VLOOKUP($D$6,AMORT!$A$2:$C$11,3,0)),EDATE($B$13,VLOOKUP($D$6,AMORT!$A$2:$C$11,3,0)*A187))))</f>
        <v>#N/A</v>
      </c>
      <c r="C187" s="55" t="e">
        <f>IF(A187="",IF(A186="","",SUM(C$13:C186)),G187+H187)</f>
        <v>#N/A</v>
      </c>
      <c r="D187" s="44"/>
      <c r="E187" s="55" t="e">
        <f>IF(A187="",IF(A186="","",SUM($E$13:E186)),ROUND(((I186*$D$8)/30)*VLOOKUP($D$6,AMORT!$A$2:$D$11,4,0),0))</f>
        <v>#N/A</v>
      </c>
      <c r="F187" s="55" t="e">
        <f>IF(A187="",IF(A186="","",SUM($F$13:F186)),IF(A187&lt;=MAX($I$6:$I$7),0,C187+E187))</f>
        <v>#N/A</v>
      </c>
      <c r="G187" s="55" t="e">
        <f>IF(A187="",IF(A186="","",SUM($G$13:G186)),IF(A187=$E$5,I186,IF($I$8="Cuota fija",IF(A187&lt;=MAX($I$6:$I$7),0,$D$7+D187-H187),IF($I$8="Capital Constante",IF(A187&lt;=MAX($I$6:$I$7),0,$D$3/(($C$5/VLOOKUP($D$6,AMORT!$A$2:$C$11,3,0))-MAX($I$6:$I$7))   ),C187-H187-E187)       )))</f>
        <v>#N/A</v>
      </c>
      <c r="H187" s="55" t="e">
        <f>IF(A187="",IF(A186="","",SUM($H$13:H186)),ROUND($E$4*I186,0))</f>
        <v>#N/A</v>
      </c>
      <c r="I187" s="55" t="e">
        <f t="shared" si="16"/>
        <v>#N/A</v>
      </c>
      <c r="J187" s="15"/>
      <c r="K187" s="55" t="e">
        <f>IF(AND(A187&gt;0,A187&lt;&gt;"",D187&gt;0), ROUND( ((D187/((1+($D$4/VLOOKUP($D$6,AMORT!$A$2:$B$11,2,0)))^A187))),0),0)</f>
        <v>#N/A</v>
      </c>
      <c r="N187" s="61" t="e">
        <f t="shared" si="19"/>
        <v>#N/A</v>
      </c>
      <c r="O187" s="62" t="e">
        <f>IF(N187="","",IF(OR($Q$6="Diaria",$Q$6="Semanal",$Q$6="Decadal",$Q$6="Quincenal"),O186+VLOOKUP($Q$6,AMORT!$A$2:$D$11,4,0),IF(DAY($O$13)=DAY(EOMONTH($O$13,0)),EOMONTH(O186,VLOOKUP($Q$6,AMORT!$A$2:$C$11,3,0)),EDATE($O$13,VLOOKUP($Q$6,AMORT!$A$2:$C$11,3,0)*N187))))</f>
        <v>#N/A</v>
      </c>
      <c r="P187" s="55" t="e">
        <f>IF(N187="",IF(N186="","",SUM(P$13:P186)),T187+U187)</f>
        <v>#N/A</v>
      </c>
      <c r="Q187" s="44"/>
      <c r="R187" s="55" t="e">
        <f>IF(N187="",IF(N186="","",SUM($R$13:R186)),ROUND(((V186*$Q$8)/30)*VLOOKUP($Q$6,AMORT!$A$2:$D$11,4,0),0))</f>
        <v>#N/A</v>
      </c>
      <c r="S187" s="55" t="e">
        <f>IF(N187="",IF(N186="","",SUM($S$13:S186)),IF(N187&lt;=MAX($V$6:$V$7),0,P187+R187))</f>
        <v>#N/A</v>
      </c>
      <c r="T187" s="55" t="e">
        <f>IF(N187="",IF(N186="","",SUM($T$13:T186)),IF(N187=$R$5,V186,IF($V$8="Cuota fija",IF(N187&lt;=MAX($V$6:$V$7),0,$Q$7+Q187-U187),IF($V$8="Capital Constante",IF(N187&lt;=MAX($V$6:$V$7),0,$Q$3/(($P$5/VLOOKUP($Q$6,AMORT!$A$2:$C$11,3,0))-MAX($V$6:$V$7))   ),P187-U187-R187)       )))</f>
        <v>#N/A</v>
      </c>
      <c r="U187" s="55" t="e">
        <f>IF(N187="",IF(N186="","",SUM($U$13:U186)),ROUND($R$4*V186,0))</f>
        <v>#N/A</v>
      </c>
      <c r="V187" s="55" t="e">
        <f t="shared" si="17"/>
        <v>#N/A</v>
      </c>
      <c r="W187" s="15"/>
      <c r="X187" s="55" t="e">
        <f>IF(AND(N187&gt;0,N187&lt;&gt;"",Q187&gt;0), ROUND( ((Q187/((1+($Q$4/VLOOKUP($Q$6,AMORT!$A$2:$B$11,2,0)))^N187))),0),0)</f>
        <v>#N/A</v>
      </c>
      <c r="AA187" s="61" t="e">
        <f t="shared" si="20"/>
        <v>#N/A</v>
      </c>
      <c r="AB187" s="62" t="e">
        <f>IF(AA187="","",IF(OR($AD$6="Diaria",$AD$6="Semanal",$AD$6="Decadal",$AD$6="Quincenal"),AB186+VLOOKUP($AD$6,AMORT!$A$2:$D$11,4,0),IF(DAY($B$13)=DAY(EOMONTH($B$13,0)),EOMONTH(AB186,VLOOKUP($AD$6,AMORT!$A$2:$C$11,3,0)),EDATE($B$13,VLOOKUP($AD$6,AMORT!$A$2:$C$11,3,0)*AA187))))</f>
        <v>#N/A</v>
      </c>
      <c r="AC187" s="55" t="e">
        <f>IF(AA187="",IF(AA186="","",SUM(AC$13:AC186)),AG187+AH187)</f>
        <v>#N/A</v>
      </c>
      <c r="AD187" s="44"/>
      <c r="AE187" s="55" t="e">
        <f>IF(AA187="",IF(AA186="","",SUM($AE$13:AE186)),ROUND(((AI186*$AD$8)/30)*VLOOKUP($AD$6,AMORT!$A$2:$D$11,4,0),0))</f>
        <v>#N/A</v>
      </c>
      <c r="AF187" s="55" t="e">
        <f>IF(AA187="",IF(AA186="","",SUM($AF$13:AF186)),IF(AA187&lt;=MAX($AI$6:$AI$7),0,AC187+AE187))</f>
        <v>#N/A</v>
      </c>
      <c r="AG187" s="55" t="e">
        <f>IF(AA187="",IF(AA186="","",SUM($AG$13:AG186)),IF(AA187=$AE$5,AI186,IF($AI$8="Cuota fija",IF(AA187&lt;=MAX($AI$6:$AI$7),0,$AD$7+AD187-AH187),IF($AI$8="Capital Constante",IF(AA187&lt;=MAX($AI$6:$AI$7),0,$AD$3/(($AC$5/VLOOKUP($AD$6,AMORT!$A$2:$C$11,3,0))-MAX($AI$6:$AI$7))   ),AC187-AH187-AE187)       )))</f>
        <v>#N/A</v>
      </c>
      <c r="AH187" s="55" t="e">
        <f>IF(AA187="",IF(AA186="","",SUM($AH$13:AH186)),ROUND($AE$4*AI186,0))</f>
        <v>#N/A</v>
      </c>
      <c r="AI187" s="55" t="e">
        <f t="shared" si="18"/>
        <v>#N/A</v>
      </c>
      <c r="AJ187" s="15"/>
      <c r="AK187" s="55" t="e">
        <f>IF(AND(AA187&gt;0,AA187&lt;&gt;"",AD187&gt;0), ROUND( ((AD187/((1+($AD$4/VLOOKUP($AD$6,AMORT!$A$2:$B$11,2,0)))^AA187))),0),0)</f>
        <v>#N/A</v>
      </c>
    </row>
    <row r="188" spans="1:37" x14ac:dyDescent="0.2">
      <c r="A188" s="61" t="e">
        <f t="shared" si="15"/>
        <v>#N/A</v>
      </c>
      <c r="B188" s="62" t="e">
        <f>IF(A188="","",IF(OR($D$6="Diaria",$D$6="Semanal",$D$6="Decadal",$D$6="Quincenal"),B187+VLOOKUP($D$6,AMORT!$A$2:$D$11,4,0),IF(DAY($B$13)=DAY(EOMONTH($B$13,0)),EOMONTH(B187,VLOOKUP($D$6,AMORT!$A$2:$C$11,3,0)),EDATE($B$13,VLOOKUP($D$6,AMORT!$A$2:$C$11,3,0)*A188))))</f>
        <v>#N/A</v>
      </c>
      <c r="C188" s="55" t="e">
        <f>IF(A188="",IF(A187="","",SUM(C$13:C187)),G188+H188)</f>
        <v>#N/A</v>
      </c>
      <c r="D188" s="44"/>
      <c r="E188" s="55" t="e">
        <f>IF(A188="",IF(A187="","",SUM($E$13:E187)),ROUND(((I187*$D$8)/30)*VLOOKUP($D$6,AMORT!$A$2:$D$11,4,0),0))</f>
        <v>#N/A</v>
      </c>
      <c r="F188" s="55" t="e">
        <f>IF(A188="",IF(A187="","",SUM($F$13:F187)),IF(A188&lt;=MAX($I$6:$I$7),0,C188+E188))</f>
        <v>#N/A</v>
      </c>
      <c r="G188" s="55" t="e">
        <f>IF(A188="",IF(A187="","",SUM($G$13:G187)),IF(A188=$E$5,I187,IF($I$8="Cuota fija",IF(A188&lt;=MAX($I$6:$I$7),0,$D$7+D188-H188),IF($I$8="Capital Constante",IF(A188&lt;=MAX($I$6:$I$7),0,$D$3/(($C$5/VLOOKUP($D$6,AMORT!$A$2:$C$11,3,0))-MAX($I$6:$I$7))   ),C188-H188-E188)       )))</f>
        <v>#N/A</v>
      </c>
      <c r="H188" s="55" t="e">
        <f>IF(A188="",IF(A187="","",SUM($H$13:H187)),ROUND($E$4*I187,0))</f>
        <v>#N/A</v>
      </c>
      <c r="I188" s="55" t="e">
        <f t="shared" si="16"/>
        <v>#N/A</v>
      </c>
      <c r="J188" s="15"/>
      <c r="K188" s="55" t="e">
        <f>IF(AND(A188&gt;0,A188&lt;&gt;"",D188&gt;0), ROUND( ((D188/((1+($D$4/VLOOKUP($D$6,AMORT!$A$2:$B$11,2,0)))^A188))),0),0)</f>
        <v>#N/A</v>
      </c>
      <c r="N188" s="61" t="e">
        <f t="shared" si="19"/>
        <v>#N/A</v>
      </c>
      <c r="O188" s="62" t="e">
        <f>IF(N188="","",IF(OR($Q$6="Diaria",$Q$6="Semanal",$Q$6="Decadal",$Q$6="Quincenal"),O187+VLOOKUP($Q$6,AMORT!$A$2:$D$11,4,0),IF(DAY($O$13)=DAY(EOMONTH($O$13,0)),EOMONTH(O187,VLOOKUP($Q$6,AMORT!$A$2:$C$11,3,0)),EDATE($O$13,VLOOKUP($Q$6,AMORT!$A$2:$C$11,3,0)*N188))))</f>
        <v>#N/A</v>
      </c>
      <c r="P188" s="55" t="e">
        <f>IF(N188="",IF(N187="","",SUM(P$13:P187)),T188+U188)</f>
        <v>#N/A</v>
      </c>
      <c r="Q188" s="44"/>
      <c r="R188" s="55" t="e">
        <f>IF(N188="",IF(N187="","",SUM($R$13:R187)),ROUND(((V187*$Q$8)/30)*VLOOKUP($Q$6,AMORT!$A$2:$D$11,4,0),0))</f>
        <v>#N/A</v>
      </c>
      <c r="S188" s="55" t="e">
        <f>IF(N188="",IF(N187="","",SUM($S$13:S187)),IF(N188&lt;=MAX($V$6:$V$7),0,P188+R188))</f>
        <v>#N/A</v>
      </c>
      <c r="T188" s="55" t="e">
        <f>IF(N188="",IF(N187="","",SUM($T$13:T187)),IF(N188=$R$5,V187,IF($V$8="Cuota fija",IF(N188&lt;=MAX($V$6:$V$7),0,$Q$7+Q188-U188),IF($V$8="Capital Constante",IF(N188&lt;=MAX($V$6:$V$7),0,$Q$3/(($P$5/VLOOKUP($Q$6,AMORT!$A$2:$C$11,3,0))-MAX($V$6:$V$7))   ),P188-U188-R188)       )))</f>
        <v>#N/A</v>
      </c>
      <c r="U188" s="55" t="e">
        <f>IF(N188="",IF(N187="","",SUM($U$13:U187)),ROUND($R$4*V187,0))</f>
        <v>#N/A</v>
      </c>
      <c r="V188" s="55" t="e">
        <f t="shared" si="17"/>
        <v>#N/A</v>
      </c>
      <c r="W188" s="15"/>
      <c r="X188" s="55" t="e">
        <f>IF(AND(N188&gt;0,N188&lt;&gt;"",Q188&gt;0), ROUND( ((Q188/((1+($Q$4/VLOOKUP($Q$6,AMORT!$A$2:$B$11,2,0)))^N188))),0),0)</f>
        <v>#N/A</v>
      </c>
      <c r="AA188" s="61" t="e">
        <f t="shared" si="20"/>
        <v>#N/A</v>
      </c>
      <c r="AB188" s="62" t="e">
        <f>IF(AA188="","",IF(OR($AD$6="Diaria",$AD$6="Semanal",$AD$6="Decadal",$AD$6="Quincenal"),AB187+VLOOKUP($AD$6,AMORT!$A$2:$D$11,4,0),IF(DAY($B$13)=DAY(EOMONTH($B$13,0)),EOMONTH(AB187,VLOOKUP($AD$6,AMORT!$A$2:$C$11,3,0)),EDATE($B$13,VLOOKUP($AD$6,AMORT!$A$2:$C$11,3,0)*AA188))))</f>
        <v>#N/A</v>
      </c>
      <c r="AC188" s="55" t="e">
        <f>IF(AA188="",IF(AA187="","",SUM(AC$13:AC187)),AG188+AH188)</f>
        <v>#N/A</v>
      </c>
      <c r="AD188" s="44"/>
      <c r="AE188" s="55" t="e">
        <f>IF(AA188="",IF(AA187="","",SUM($AE$13:AE187)),ROUND(((AI187*$AD$8)/30)*VLOOKUP($AD$6,AMORT!$A$2:$D$11,4,0),0))</f>
        <v>#N/A</v>
      </c>
      <c r="AF188" s="55" t="e">
        <f>IF(AA188="",IF(AA187="","",SUM($AF$13:AF187)),IF(AA188&lt;=MAX($AI$6:$AI$7),0,AC188+AE188))</f>
        <v>#N/A</v>
      </c>
      <c r="AG188" s="55" t="e">
        <f>IF(AA188="",IF(AA187="","",SUM($AG$13:AG187)),IF(AA188=$AE$5,AI187,IF($AI$8="Cuota fija",IF(AA188&lt;=MAX($AI$6:$AI$7),0,$AD$7+AD188-AH188),IF($AI$8="Capital Constante",IF(AA188&lt;=MAX($AI$6:$AI$7),0,$AD$3/(($AC$5/VLOOKUP($AD$6,AMORT!$A$2:$C$11,3,0))-MAX($AI$6:$AI$7))   ),AC188-AH188-AE188)       )))</f>
        <v>#N/A</v>
      </c>
      <c r="AH188" s="55" t="e">
        <f>IF(AA188="",IF(AA187="","",SUM($AH$13:AH187)),ROUND($AE$4*AI187,0))</f>
        <v>#N/A</v>
      </c>
      <c r="AI188" s="55" t="e">
        <f t="shared" si="18"/>
        <v>#N/A</v>
      </c>
      <c r="AJ188" s="15"/>
      <c r="AK188" s="55" t="e">
        <f>IF(AND(AA188&gt;0,AA188&lt;&gt;"",AD188&gt;0), ROUND( ((AD188/((1+($AD$4/VLOOKUP($AD$6,AMORT!$A$2:$B$11,2,0)))^AA188))),0),0)</f>
        <v>#N/A</v>
      </c>
    </row>
    <row r="189" spans="1:37" x14ac:dyDescent="0.2">
      <c r="A189" s="61" t="e">
        <f t="shared" si="15"/>
        <v>#N/A</v>
      </c>
      <c r="B189" s="62" t="e">
        <f>IF(A189="","",IF(OR($D$6="Diaria",$D$6="Semanal",$D$6="Decadal",$D$6="Quincenal"),B188+VLOOKUP($D$6,AMORT!$A$2:$D$11,4,0),IF(DAY($B$13)=DAY(EOMONTH($B$13,0)),EOMONTH(B188,VLOOKUP($D$6,AMORT!$A$2:$C$11,3,0)),EDATE($B$13,VLOOKUP($D$6,AMORT!$A$2:$C$11,3,0)*A189))))</f>
        <v>#N/A</v>
      </c>
      <c r="C189" s="55" t="e">
        <f>IF(A189="",IF(A188="","",SUM(C$13:C188)),G189+H189)</f>
        <v>#N/A</v>
      </c>
      <c r="D189" s="44"/>
      <c r="E189" s="55" t="e">
        <f>IF(A189="",IF(A188="","",SUM($E$13:E188)),ROUND(((I188*$D$8)/30)*VLOOKUP($D$6,AMORT!$A$2:$D$11,4,0),0))</f>
        <v>#N/A</v>
      </c>
      <c r="F189" s="55" t="e">
        <f>IF(A189="",IF(A188="","",SUM($F$13:F188)),IF(A189&lt;=MAX($I$6:$I$7),0,C189+E189))</f>
        <v>#N/A</v>
      </c>
      <c r="G189" s="55" t="e">
        <f>IF(A189="",IF(A188="","",SUM($G$13:G188)),IF(A189=$E$5,I188,IF($I$8="Cuota fija",IF(A189&lt;=MAX($I$6:$I$7),0,$D$7+D189-H189),IF($I$8="Capital Constante",IF(A189&lt;=MAX($I$6:$I$7),0,$D$3/(($C$5/VLOOKUP($D$6,AMORT!$A$2:$C$11,3,0))-MAX($I$6:$I$7))   ),C189-H189-E189)       )))</f>
        <v>#N/A</v>
      </c>
      <c r="H189" s="55" t="e">
        <f>IF(A189="",IF(A188="","",SUM($H$13:H188)),ROUND($E$4*I188,0))</f>
        <v>#N/A</v>
      </c>
      <c r="I189" s="55" t="e">
        <f t="shared" si="16"/>
        <v>#N/A</v>
      </c>
      <c r="J189" s="15"/>
      <c r="K189" s="55" t="e">
        <f>IF(AND(A189&gt;0,A189&lt;&gt;"",D189&gt;0), ROUND( ((D189/((1+($D$4/VLOOKUP($D$6,AMORT!$A$2:$B$11,2,0)))^A189))),0),0)</f>
        <v>#N/A</v>
      </c>
      <c r="N189" s="61" t="e">
        <f t="shared" si="19"/>
        <v>#N/A</v>
      </c>
      <c r="O189" s="62" t="e">
        <f>IF(N189="","",IF(OR($Q$6="Diaria",$Q$6="Semanal",$Q$6="Decadal",$Q$6="Quincenal"),O188+VLOOKUP($Q$6,AMORT!$A$2:$D$11,4,0),IF(DAY($O$13)=DAY(EOMONTH($O$13,0)),EOMONTH(O188,VLOOKUP($Q$6,AMORT!$A$2:$C$11,3,0)),EDATE($O$13,VLOOKUP($Q$6,AMORT!$A$2:$C$11,3,0)*N189))))</f>
        <v>#N/A</v>
      </c>
      <c r="P189" s="55" t="e">
        <f>IF(N189="",IF(N188="","",SUM(P$13:P188)),T189+U189)</f>
        <v>#N/A</v>
      </c>
      <c r="Q189" s="44"/>
      <c r="R189" s="55" t="e">
        <f>IF(N189="",IF(N188="","",SUM($R$13:R188)),ROUND(((V188*$Q$8)/30)*VLOOKUP($Q$6,AMORT!$A$2:$D$11,4,0),0))</f>
        <v>#N/A</v>
      </c>
      <c r="S189" s="55" t="e">
        <f>IF(N189="",IF(N188="","",SUM($S$13:S188)),IF(N189&lt;=MAX($V$6:$V$7),0,P189+R189))</f>
        <v>#N/A</v>
      </c>
      <c r="T189" s="55" t="e">
        <f>IF(N189="",IF(N188="","",SUM($T$13:T188)),IF(N189=$R$5,V188,IF($V$8="Cuota fija",IF(N189&lt;=MAX($V$6:$V$7),0,$Q$7+Q189-U189),IF($V$8="Capital Constante",IF(N189&lt;=MAX($V$6:$V$7),0,$Q$3/(($P$5/VLOOKUP($Q$6,AMORT!$A$2:$C$11,3,0))-MAX($V$6:$V$7))   ),P189-U189-R189)       )))</f>
        <v>#N/A</v>
      </c>
      <c r="U189" s="55" t="e">
        <f>IF(N189="",IF(N188="","",SUM($U$13:U188)),ROUND($R$4*V188,0))</f>
        <v>#N/A</v>
      </c>
      <c r="V189" s="55" t="e">
        <f t="shared" si="17"/>
        <v>#N/A</v>
      </c>
      <c r="W189" s="15"/>
      <c r="X189" s="55" t="e">
        <f>IF(AND(N189&gt;0,N189&lt;&gt;"",Q189&gt;0), ROUND( ((Q189/((1+($Q$4/VLOOKUP($Q$6,AMORT!$A$2:$B$11,2,0)))^N189))),0),0)</f>
        <v>#N/A</v>
      </c>
      <c r="AA189" s="61" t="e">
        <f t="shared" si="20"/>
        <v>#N/A</v>
      </c>
      <c r="AB189" s="62" t="e">
        <f>IF(AA189="","",IF(OR($AD$6="Diaria",$AD$6="Semanal",$AD$6="Decadal",$AD$6="Quincenal"),AB188+VLOOKUP($AD$6,AMORT!$A$2:$D$11,4,0),IF(DAY($B$13)=DAY(EOMONTH($B$13,0)),EOMONTH(AB188,VLOOKUP($AD$6,AMORT!$A$2:$C$11,3,0)),EDATE($B$13,VLOOKUP($AD$6,AMORT!$A$2:$C$11,3,0)*AA189))))</f>
        <v>#N/A</v>
      </c>
      <c r="AC189" s="55" t="e">
        <f>IF(AA189="",IF(AA188="","",SUM(AC$13:AC188)),AG189+AH189)</f>
        <v>#N/A</v>
      </c>
      <c r="AD189" s="44"/>
      <c r="AE189" s="55" t="e">
        <f>IF(AA189="",IF(AA188="","",SUM($AE$13:AE188)),ROUND(((AI188*$AD$8)/30)*VLOOKUP($AD$6,AMORT!$A$2:$D$11,4,0),0))</f>
        <v>#N/A</v>
      </c>
      <c r="AF189" s="55" t="e">
        <f>IF(AA189="",IF(AA188="","",SUM($AF$13:AF188)),IF(AA189&lt;=MAX($AI$6:$AI$7),0,AC189+AE189))</f>
        <v>#N/A</v>
      </c>
      <c r="AG189" s="55" t="e">
        <f>IF(AA189="",IF(AA188="","",SUM($AG$13:AG188)),IF(AA189=$AE$5,AI188,IF($AI$8="Cuota fija",IF(AA189&lt;=MAX($AI$6:$AI$7),0,$AD$7+AD189-AH189),IF($AI$8="Capital Constante",IF(AA189&lt;=MAX($AI$6:$AI$7),0,$AD$3/(($AC$5/VLOOKUP($AD$6,AMORT!$A$2:$C$11,3,0))-MAX($AI$6:$AI$7))   ),AC189-AH189-AE189)       )))</f>
        <v>#N/A</v>
      </c>
      <c r="AH189" s="55" t="e">
        <f>IF(AA189="",IF(AA188="","",SUM($AH$13:AH188)),ROUND($AE$4*AI188,0))</f>
        <v>#N/A</v>
      </c>
      <c r="AI189" s="55" t="e">
        <f t="shared" si="18"/>
        <v>#N/A</v>
      </c>
      <c r="AJ189" s="15"/>
      <c r="AK189" s="55" t="e">
        <f>IF(AND(AA189&gt;0,AA189&lt;&gt;"",AD189&gt;0), ROUND( ((AD189/((1+($AD$4/VLOOKUP($AD$6,AMORT!$A$2:$B$11,2,0)))^AA189))),0),0)</f>
        <v>#N/A</v>
      </c>
    </row>
    <row r="190" spans="1:37" x14ac:dyDescent="0.2">
      <c r="A190" s="61" t="e">
        <f t="shared" si="15"/>
        <v>#N/A</v>
      </c>
      <c r="B190" s="62" t="e">
        <f>IF(A190="","",IF(OR($D$6="Diaria",$D$6="Semanal",$D$6="Decadal",$D$6="Quincenal"),B189+VLOOKUP($D$6,AMORT!$A$2:$D$11,4,0),IF(DAY($B$13)=DAY(EOMONTH($B$13,0)),EOMONTH(B189,VLOOKUP($D$6,AMORT!$A$2:$C$11,3,0)),EDATE($B$13,VLOOKUP($D$6,AMORT!$A$2:$C$11,3,0)*A190))))</f>
        <v>#N/A</v>
      </c>
      <c r="C190" s="55" t="e">
        <f>IF(A190="",IF(A189="","",SUM(C$13:C189)),G190+H190)</f>
        <v>#N/A</v>
      </c>
      <c r="D190" s="44"/>
      <c r="E190" s="55" t="e">
        <f>IF(A190="",IF(A189="","",SUM($E$13:E189)),ROUND(((I189*$D$8)/30)*VLOOKUP($D$6,AMORT!$A$2:$D$11,4,0),0))</f>
        <v>#N/A</v>
      </c>
      <c r="F190" s="55" t="e">
        <f>IF(A190="",IF(A189="","",SUM($F$13:F189)),IF(A190&lt;=MAX($I$6:$I$7),0,C190+E190))</f>
        <v>#N/A</v>
      </c>
      <c r="G190" s="55" t="e">
        <f>IF(A190="",IF(A189="","",SUM($G$13:G189)),IF(A190=$E$5,I189,IF($I$8="Cuota fija",IF(A190&lt;=MAX($I$6:$I$7),0,$D$7+D190-H190),IF($I$8="Capital Constante",IF(A190&lt;=MAX($I$6:$I$7),0,$D$3/(($C$5/VLOOKUP($D$6,AMORT!$A$2:$C$11,3,0))-MAX($I$6:$I$7))   ),C190-H190-E190)       )))</f>
        <v>#N/A</v>
      </c>
      <c r="H190" s="55" t="e">
        <f>IF(A190="",IF(A189="","",SUM($H$13:H189)),ROUND($E$4*I189,0))</f>
        <v>#N/A</v>
      </c>
      <c r="I190" s="55" t="e">
        <f t="shared" si="16"/>
        <v>#N/A</v>
      </c>
      <c r="J190" s="15"/>
      <c r="K190" s="55" t="e">
        <f>IF(AND(A190&gt;0,A190&lt;&gt;"",D190&gt;0), ROUND( ((D190/((1+($D$4/VLOOKUP($D$6,AMORT!$A$2:$B$11,2,0)))^A190))),0),0)</f>
        <v>#N/A</v>
      </c>
      <c r="N190" s="61" t="e">
        <f t="shared" si="19"/>
        <v>#N/A</v>
      </c>
      <c r="O190" s="62" t="e">
        <f>IF(N190="","",IF(OR($Q$6="Diaria",$Q$6="Semanal",$Q$6="Decadal",$Q$6="Quincenal"),O189+VLOOKUP($Q$6,AMORT!$A$2:$D$11,4,0),IF(DAY($O$13)=DAY(EOMONTH($O$13,0)),EOMONTH(O189,VLOOKUP($Q$6,AMORT!$A$2:$C$11,3,0)),EDATE($O$13,VLOOKUP($Q$6,AMORT!$A$2:$C$11,3,0)*N190))))</f>
        <v>#N/A</v>
      </c>
      <c r="P190" s="55" t="e">
        <f>IF(N190="",IF(N189="","",SUM(P$13:P189)),T190+U190)</f>
        <v>#N/A</v>
      </c>
      <c r="Q190" s="44"/>
      <c r="R190" s="55" t="e">
        <f>IF(N190="",IF(N189="","",SUM($R$13:R189)),ROUND(((V189*$Q$8)/30)*VLOOKUP($Q$6,AMORT!$A$2:$D$11,4,0),0))</f>
        <v>#N/A</v>
      </c>
      <c r="S190" s="55" t="e">
        <f>IF(N190="",IF(N189="","",SUM($S$13:S189)),IF(N190&lt;=MAX($V$6:$V$7),0,P190+R190))</f>
        <v>#N/A</v>
      </c>
      <c r="T190" s="55" t="e">
        <f>IF(N190="",IF(N189="","",SUM($T$13:T189)),IF(N190=$R$5,V189,IF($V$8="Cuota fija",IF(N190&lt;=MAX($V$6:$V$7),0,$Q$7+Q190-U190),IF($V$8="Capital Constante",IF(N190&lt;=MAX($V$6:$V$7),0,$Q$3/(($P$5/VLOOKUP($Q$6,AMORT!$A$2:$C$11,3,0))-MAX($V$6:$V$7))   ),P190-U190-R190)       )))</f>
        <v>#N/A</v>
      </c>
      <c r="U190" s="55" t="e">
        <f>IF(N190="",IF(N189="","",SUM($U$13:U189)),ROUND($R$4*V189,0))</f>
        <v>#N/A</v>
      </c>
      <c r="V190" s="55" t="e">
        <f t="shared" si="17"/>
        <v>#N/A</v>
      </c>
      <c r="W190" s="15"/>
      <c r="X190" s="55" t="e">
        <f>IF(AND(N190&gt;0,N190&lt;&gt;"",Q190&gt;0), ROUND( ((Q190/((1+($Q$4/VLOOKUP($Q$6,AMORT!$A$2:$B$11,2,0)))^N190))),0),0)</f>
        <v>#N/A</v>
      </c>
      <c r="AA190" s="61" t="e">
        <f t="shared" si="20"/>
        <v>#N/A</v>
      </c>
      <c r="AB190" s="62" t="e">
        <f>IF(AA190="","",IF(OR($AD$6="Diaria",$AD$6="Semanal",$AD$6="Decadal",$AD$6="Quincenal"),AB189+VLOOKUP($AD$6,AMORT!$A$2:$D$11,4,0),IF(DAY($B$13)=DAY(EOMONTH($B$13,0)),EOMONTH(AB189,VLOOKUP($AD$6,AMORT!$A$2:$C$11,3,0)),EDATE($B$13,VLOOKUP($AD$6,AMORT!$A$2:$C$11,3,0)*AA190))))</f>
        <v>#N/A</v>
      </c>
      <c r="AC190" s="55" t="e">
        <f>IF(AA190="",IF(AA189="","",SUM(AC$13:AC189)),AG190+AH190)</f>
        <v>#N/A</v>
      </c>
      <c r="AD190" s="44"/>
      <c r="AE190" s="55" t="e">
        <f>IF(AA190="",IF(AA189="","",SUM($AE$13:AE189)),ROUND(((AI189*$AD$8)/30)*VLOOKUP($AD$6,AMORT!$A$2:$D$11,4,0),0))</f>
        <v>#N/A</v>
      </c>
      <c r="AF190" s="55" t="e">
        <f>IF(AA190="",IF(AA189="","",SUM($AF$13:AF189)),IF(AA190&lt;=MAX($AI$6:$AI$7),0,AC190+AE190))</f>
        <v>#N/A</v>
      </c>
      <c r="AG190" s="55" t="e">
        <f>IF(AA190="",IF(AA189="","",SUM($AG$13:AG189)),IF(AA190=$AE$5,AI189,IF($AI$8="Cuota fija",IF(AA190&lt;=MAX($AI$6:$AI$7),0,$AD$7+AD190-AH190),IF($AI$8="Capital Constante",IF(AA190&lt;=MAX($AI$6:$AI$7),0,$AD$3/(($AC$5/VLOOKUP($AD$6,AMORT!$A$2:$C$11,3,0))-MAX($AI$6:$AI$7))   ),AC190-AH190-AE190)       )))</f>
        <v>#N/A</v>
      </c>
      <c r="AH190" s="55" t="e">
        <f>IF(AA190="",IF(AA189="","",SUM($AH$13:AH189)),ROUND($AE$4*AI189,0))</f>
        <v>#N/A</v>
      </c>
      <c r="AI190" s="55" t="e">
        <f t="shared" si="18"/>
        <v>#N/A</v>
      </c>
      <c r="AJ190" s="15"/>
      <c r="AK190" s="55" t="e">
        <f>IF(AND(AA190&gt;0,AA190&lt;&gt;"",AD190&gt;0), ROUND( ((AD190/((1+($AD$4/VLOOKUP($AD$6,AMORT!$A$2:$B$11,2,0)))^AA190))),0),0)</f>
        <v>#N/A</v>
      </c>
    </row>
    <row r="191" spans="1:37" x14ac:dyDescent="0.2">
      <c r="A191" s="61" t="e">
        <f t="shared" si="15"/>
        <v>#N/A</v>
      </c>
      <c r="B191" s="62" t="e">
        <f>IF(A191="","",IF(OR($D$6="Diaria",$D$6="Semanal",$D$6="Decadal",$D$6="Quincenal"),B190+VLOOKUP($D$6,AMORT!$A$2:$D$11,4,0),IF(DAY($B$13)=DAY(EOMONTH($B$13,0)),EOMONTH(B190,VLOOKUP($D$6,AMORT!$A$2:$C$11,3,0)),EDATE($B$13,VLOOKUP($D$6,AMORT!$A$2:$C$11,3,0)*A191))))</f>
        <v>#N/A</v>
      </c>
      <c r="C191" s="55" t="e">
        <f>IF(A191="",IF(A190="","",SUM(C$13:C190)),G191+H191)</f>
        <v>#N/A</v>
      </c>
      <c r="D191" s="44"/>
      <c r="E191" s="55" t="e">
        <f>IF(A191="",IF(A190="","",SUM($E$13:E190)),ROUND(((I190*$D$8)/30)*VLOOKUP($D$6,AMORT!$A$2:$D$11,4,0),0))</f>
        <v>#N/A</v>
      </c>
      <c r="F191" s="55" t="e">
        <f>IF(A191="",IF(A190="","",SUM($F$13:F190)),IF(A191&lt;=MAX($I$6:$I$7),0,C191+E191))</f>
        <v>#N/A</v>
      </c>
      <c r="G191" s="55" t="e">
        <f>IF(A191="",IF(A190="","",SUM($G$13:G190)),IF(A191=$E$5,I190,IF($I$8="Cuota fija",IF(A191&lt;=MAX($I$6:$I$7),0,$D$7+D191-H191),IF($I$8="Capital Constante",IF(A191&lt;=MAX($I$6:$I$7),0,$D$3/(($C$5/VLOOKUP($D$6,AMORT!$A$2:$C$11,3,0))-MAX($I$6:$I$7))   ),C191-H191-E191)       )))</f>
        <v>#N/A</v>
      </c>
      <c r="H191" s="55" t="e">
        <f>IF(A191="",IF(A190="","",SUM($H$13:H190)),ROUND($E$4*I190,0))</f>
        <v>#N/A</v>
      </c>
      <c r="I191" s="55" t="e">
        <f t="shared" si="16"/>
        <v>#N/A</v>
      </c>
      <c r="J191" s="15"/>
      <c r="K191" s="55" t="e">
        <f>IF(AND(A191&gt;0,A191&lt;&gt;"",D191&gt;0), ROUND( ((D191/((1+($D$4/VLOOKUP($D$6,AMORT!$A$2:$B$11,2,0)))^A191))),0),0)</f>
        <v>#N/A</v>
      </c>
      <c r="N191" s="61" t="e">
        <f t="shared" si="19"/>
        <v>#N/A</v>
      </c>
      <c r="O191" s="62" t="e">
        <f>IF(N191="","",IF(OR($Q$6="Diaria",$Q$6="Semanal",$Q$6="Decadal",$Q$6="Quincenal"),O190+VLOOKUP($Q$6,AMORT!$A$2:$D$11,4,0),IF(DAY($O$13)=DAY(EOMONTH($O$13,0)),EOMONTH(O190,VLOOKUP($Q$6,AMORT!$A$2:$C$11,3,0)),EDATE($O$13,VLOOKUP($Q$6,AMORT!$A$2:$C$11,3,0)*N191))))</f>
        <v>#N/A</v>
      </c>
      <c r="P191" s="55" t="e">
        <f>IF(N191="",IF(N190="","",SUM(P$13:P190)),T191+U191)</f>
        <v>#N/A</v>
      </c>
      <c r="Q191" s="44"/>
      <c r="R191" s="55" t="e">
        <f>IF(N191="",IF(N190="","",SUM($R$13:R190)),ROUND(((V190*$Q$8)/30)*VLOOKUP($Q$6,AMORT!$A$2:$D$11,4,0),0))</f>
        <v>#N/A</v>
      </c>
      <c r="S191" s="55" t="e">
        <f>IF(N191="",IF(N190="","",SUM($S$13:S190)),IF(N191&lt;=MAX($V$6:$V$7),0,P191+R191))</f>
        <v>#N/A</v>
      </c>
      <c r="T191" s="55" t="e">
        <f>IF(N191="",IF(N190="","",SUM($T$13:T190)),IF(N191=$R$5,V190,IF($V$8="Cuota fija",IF(N191&lt;=MAX($V$6:$V$7),0,$Q$7+Q191-U191),IF($V$8="Capital Constante",IF(N191&lt;=MAX($V$6:$V$7),0,$Q$3/(($P$5/VLOOKUP($Q$6,AMORT!$A$2:$C$11,3,0))-MAX($V$6:$V$7))   ),P191-U191-R191)       )))</f>
        <v>#N/A</v>
      </c>
      <c r="U191" s="55" t="e">
        <f>IF(N191="",IF(N190="","",SUM($U$13:U190)),ROUND($R$4*V190,0))</f>
        <v>#N/A</v>
      </c>
      <c r="V191" s="55" t="e">
        <f t="shared" si="17"/>
        <v>#N/A</v>
      </c>
      <c r="W191" s="15"/>
      <c r="X191" s="55" t="e">
        <f>IF(AND(N191&gt;0,N191&lt;&gt;"",Q191&gt;0), ROUND( ((Q191/((1+($Q$4/VLOOKUP($Q$6,AMORT!$A$2:$B$11,2,0)))^N191))),0),0)</f>
        <v>#N/A</v>
      </c>
      <c r="AA191" s="61" t="e">
        <f t="shared" si="20"/>
        <v>#N/A</v>
      </c>
      <c r="AB191" s="62" t="e">
        <f>IF(AA191="","",IF(OR($AD$6="Diaria",$AD$6="Semanal",$AD$6="Decadal",$AD$6="Quincenal"),AB190+VLOOKUP($AD$6,AMORT!$A$2:$D$11,4,0),IF(DAY($B$13)=DAY(EOMONTH($B$13,0)),EOMONTH(AB190,VLOOKUP($AD$6,AMORT!$A$2:$C$11,3,0)),EDATE($B$13,VLOOKUP($AD$6,AMORT!$A$2:$C$11,3,0)*AA191))))</f>
        <v>#N/A</v>
      </c>
      <c r="AC191" s="55" t="e">
        <f>IF(AA191="",IF(AA190="","",SUM(AC$13:AC190)),AG191+AH191)</f>
        <v>#N/A</v>
      </c>
      <c r="AD191" s="44"/>
      <c r="AE191" s="55" t="e">
        <f>IF(AA191="",IF(AA190="","",SUM($AE$13:AE190)),ROUND(((AI190*$AD$8)/30)*VLOOKUP($AD$6,AMORT!$A$2:$D$11,4,0),0))</f>
        <v>#N/A</v>
      </c>
      <c r="AF191" s="55" t="e">
        <f>IF(AA191="",IF(AA190="","",SUM($AF$13:AF190)),IF(AA191&lt;=MAX($AI$6:$AI$7),0,AC191+AE191))</f>
        <v>#N/A</v>
      </c>
      <c r="AG191" s="55" t="e">
        <f>IF(AA191="",IF(AA190="","",SUM($AG$13:AG190)),IF(AA191=$AE$5,AI190,IF($AI$8="Cuota fija",IF(AA191&lt;=MAX($AI$6:$AI$7),0,$AD$7+AD191-AH191),IF($AI$8="Capital Constante",IF(AA191&lt;=MAX($AI$6:$AI$7),0,$AD$3/(($AC$5/VLOOKUP($AD$6,AMORT!$A$2:$C$11,3,0))-MAX($AI$6:$AI$7))   ),AC191-AH191-AE191)       )))</f>
        <v>#N/A</v>
      </c>
      <c r="AH191" s="55" t="e">
        <f>IF(AA191="",IF(AA190="","",SUM($AH$13:AH190)),ROUND($AE$4*AI190,0))</f>
        <v>#N/A</v>
      </c>
      <c r="AI191" s="55" t="e">
        <f t="shared" si="18"/>
        <v>#N/A</v>
      </c>
      <c r="AJ191" s="15"/>
      <c r="AK191" s="55" t="e">
        <f>IF(AND(AA191&gt;0,AA191&lt;&gt;"",AD191&gt;0), ROUND( ((AD191/((1+($AD$4/VLOOKUP($AD$6,AMORT!$A$2:$B$11,2,0)))^AA191))),0),0)</f>
        <v>#N/A</v>
      </c>
    </row>
    <row r="192" spans="1:37" x14ac:dyDescent="0.2">
      <c r="A192" s="61" t="e">
        <f t="shared" si="15"/>
        <v>#N/A</v>
      </c>
      <c r="B192" s="62" t="e">
        <f>IF(A192="","",IF(OR($D$6="Diaria",$D$6="Semanal",$D$6="Decadal",$D$6="Quincenal"),B191+VLOOKUP($D$6,AMORT!$A$2:$D$11,4,0),IF(DAY($B$13)=DAY(EOMONTH($B$13,0)),EOMONTH(B191,VLOOKUP($D$6,AMORT!$A$2:$C$11,3,0)),EDATE($B$13,VLOOKUP($D$6,AMORT!$A$2:$C$11,3,0)*A192))))</f>
        <v>#N/A</v>
      </c>
      <c r="C192" s="55" t="e">
        <f>IF(A192="",IF(A191="","",SUM(C$13:C191)),G192+H192)</f>
        <v>#N/A</v>
      </c>
      <c r="D192" s="44"/>
      <c r="E192" s="55" t="e">
        <f>IF(A192="",IF(A191="","",SUM($E$13:E191)),ROUND(((I191*$D$8)/30)*VLOOKUP($D$6,AMORT!$A$2:$D$11,4,0),0))</f>
        <v>#N/A</v>
      </c>
      <c r="F192" s="55" t="e">
        <f>IF(A192="",IF(A191="","",SUM($F$13:F191)),IF(A192&lt;=MAX($I$6:$I$7),0,C192+E192))</f>
        <v>#N/A</v>
      </c>
      <c r="G192" s="55" t="e">
        <f>IF(A192="",IF(A191="","",SUM($G$13:G191)),IF(A192=$E$5,I191,IF($I$8="Cuota fija",IF(A192&lt;=MAX($I$6:$I$7),0,$D$7+D192-H192),IF($I$8="Capital Constante",IF(A192&lt;=MAX($I$6:$I$7),0,$D$3/(($C$5/VLOOKUP($D$6,AMORT!$A$2:$C$11,3,0))-MAX($I$6:$I$7))   ),C192-H192-E192)       )))</f>
        <v>#N/A</v>
      </c>
      <c r="H192" s="55" t="e">
        <f>IF(A192="",IF(A191="","",SUM($H$13:H191)),ROUND($E$4*I191,0))</f>
        <v>#N/A</v>
      </c>
      <c r="I192" s="55" t="e">
        <f t="shared" si="16"/>
        <v>#N/A</v>
      </c>
      <c r="J192" s="15"/>
      <c r="K192" s="55" t="e">
        <f>IF(AND(A192&gt;0,A192&lt;&gt;"",D192&gt;0), ROUND( ((D192/((1+($D$4/VLOOKUP($D$6,AMORT!$A$2:$B$11,2,0)))^A192))),0),0)</f>
        <v>#N/A</v>
      </c>
      <c r="N192" s="61" t="e">
        <f t="shared" si="19"/>
        <v>#N/A</v>
      </c>
      <c r="O192" s="62" t="e">
        <f>IF(N192="","",IF(OR($Q$6="Diaria",$Q$6="Semanal",$Q$6="Decadal",$Q$6="Quincenal"),O191+VLOOKUP($Q$6,AMORT!$A$2:$D$11,4,0),IF(DAY($O$13)=DAY(EOMONTH($O$13,0)),EOMONTH(O191,VLOOKUP($Q$6,AMORT!$A$2:$C$11,3,0)),EDATE($O$13,VLOOKUP($Q$6,AMORT!$A$2:$C$11,3,0)*N192))))</f>
        <v>#N/A</v>
      </c>
      <c r="P192" s="55" t="e">
        <f>IF(N192="",IF(N191="","",SUM(P$13:P191)),T192+U192)</f>
        <v>#N/A</v>
      </c>
      <c r="Q192" s="44"/>
      <c r="R192" s="55" t="e">
        <f>IF(N192="",IF(N191="","",SUM($R$13:R191)),ROUND(((V191*$Q$8)/30)*VLOOKUP($Q$6,AMORT!$A$2:$D$11,4,0),0))</f>
        <v>#N/A</v>
      </c>
      <c r="S192" s="55" t="e">
        <f>IF(N192="",IF(N191="","",SUM($S$13:S191)),IF(N192&lt;=MAX($V$6:$V$7),0,P192+R192))</f>
        <v>#N/A</v>
      </c>
      <c r="T192" s="55" t="e">
        <f>IF(N192="",IF(N191="","",SUM($T$13:T191)),IF(N192=$R$5,V191,IF($V$8="Cuota fija",IF(N192&lt;=MAX($V$6:$V$7),0,$Q$7+Q192-U192),IF($V$8="Capital Constante",IF(N192&lt;=MAX($V$6:$V$7),0,$Q$3/(($P$5/VLOOKUP($Q$6,AMORT!$A$2:$C$11,3,0))-MAX($V$6:$V$7))   ),P192-U192-R192)       )))</f>
        <v>#N/A</v>
      </c>
      <c r="U192" s="55" t="e">
        <f>IF(N192="",IF(N191="","",SUM($U$13:U191)),ROUND($R$4*V191,0))</f>
        <v>#N/A</v>
      </c>
      <c r="V192" s="55" t="e">
        <f t="shared" si="17"/>
        <v>#N/A</v>
      </c>
      <c r="W192" s="15"/>
      <c r="X192" s="55" t="e">
        <f>IF(AND(N192&gt;0,N192&lt;&gt;"",Q192&gt;0), ROUND( ((Q192/((1+($Q$4/VLOOKUP($Q$6,AMORT!$A$2:$B$11,2,0)))^N192))),0),0)</f>
        <v>#N/A</v>
      </c>
      <c r="AA192" s="61" t="e">
        <f t="shared" si="20"/>
        <v>#N/A</v>
      </c>
      <c r="AB192" s="62" t="e">
        <f>IF(AA192="","",IF(OR($AD$6="Diaria",$AD$6="Semanal",$AD$6="Decadal",$AD$6="Quincenal"),AB191+VLOOKUP($AD$6,AMORT!$A$2:$D$11,4,0),IF(DAY($B$13)=DAY(EOMONTH($B$13,0)),EOMONTH(AB191,VLOOKUP($AD$6,AMORT!$A$2:$C$11,3,0)),EDATE($B$13,VLOOKUP($AD$6,AMORT!$A$2:$C$11,3,0)*AA192))))</f>
        <v>#N/A</v>
      </c>
      <c r="AC192" s="55" t="e">
        <f>IF(AA192="",IF(AA191="","",SUM(AC$13:AC191)),AG192+AH192)</f>
        <v>#N/A</v>
      </c>
      <c r="AD192" s="44"/>
      <c r="AE192" s="55" t="e">
        <f>IF(AA192="",IF(AA191="","",SUM($AE$13:AE191)),ROUND(((AI191*$AD$8)/30)*VLOOKUP($AD$6,AMORT!$A$2:$D$11,4,0),0))</f>
        <v>#N/A</v>
      </c>
      <c r="AF192" s="55" t="e">
        <f>IF(AA192="",IF(AA191="","",SUM($AF$13:AF191)),IF(AA192&lt;=MAX($AI$6:$AI$7),0,AC192+AE192))</f>
        <v>#N/A</v>
      </c>
      <c r="AG192" s="55" t="e">
        <f>IF(AA192="",IF(AA191="","",SUM($AG$13:AG191)),IF(AA192=$AE$5,AI191,IF($AI$8="Cuota fija",IF(AA192&lt;=MAX($AI$6:$AI$7),0,$AD$7+AD192-AH192),IF($AI$8="Capital Constante",IF(AA192&lt;=MAX($AI$6:$AI$7),0,$AD$3/(($AC$5/VLOOKUP($AD$6,AMORT!$A$2:$C$11,3,0))-MAX($AI$6:$AI$7))   ),AC192-AH192-AE192)       )))</f>
        <v>#N/A</v>
      </c>
      <c r="AH192" s="55" t="e">
        <f>IF(AA192="",IF(AA191="","",SUM($AH$13:AH191)),ROUND($AE$4*AI191,0))</f>
        <v>#N/A</v>
      </c>
      <c r="AI192" s="55" t="e">
        <f t="shared" si="18"/>
        <v>#N/A</v>
      </c>
      <c r="AJ192" s="15"/>
      <c r="AK192" s="55" t="e">
        <f>IF(AND(AA192&gt;0,AA192&lt;&gt;"",AD192&gt;0), ROUND( ((AD192/((1+($AD$4/VLOOKUP($AD$6,AMORT!$A$2:$B$11,2,0)))^AA192))),0),0)</f>
        <v>#N/A</v>
      </c>
    </row>
    <row r="193" spans="1:37" x14ac:dyDescent="0.2">
      <c r="A193" s="61" t="e">
        <f t="shared" si="15"/>
        <v>#N/A</v>
      </c>
      <c r="B193" s="62" t="e">
        <f>IF(A193="","",IF(OR($D$6="Diaria",$D$6="Semanal",$D$6="Decadal",$D$6="Quincenal"),B192+VLOOKUP($D$6,AMORT!$A$2:$D$11,4,0),IF(DAY($B$13)=DAY(EOMONTH($B$13,0)),EOMONTH(B192,VLOOKUP($D$6,AMORT!$A$2:$C$11,3,0)),EDATE($B$13,VLOOKUP($D$6,AMORT!$A$2:$C$11,3,0)*A193))))</f>
        <v>#N/A</v>
      </c>
      <c r="C193" s="55" t="e">
        <f>IF(A193="",IF(A192="","",SUM(C$13:C192)),G193+H193)</f>
        <v>#N/A</v>
      </c>
      <c r="D193" s="44"/>
      <c r="E193" s="55" t="e">
        <f>IF(A193="",IF(A192="","",SUM($E$13:E192)),ROUND(((I192*$D$8)/30)*VLOOKUP($D$6,AMORT!$A$2:$D$11,4,0),0))</f>
        <v>#N/A</v>
      </c>
      <c r="F193" s="55" t="e">
        <f>IF(A193="",IF(A192="","",SUM($F$13:F192)),IF(A193&lt;=MAX($I$6:$I$7),0,C193+E193))</f>
        <v>#N/A</v>
      </c>
      <c r="G193" s="55" t="e">
        <f>IF(A193="",IF(A192="","",SUM($G$13:G192)),IF(A193=$E$5,I192,IF($I$8="Cuota fija",IF(A193&lt;=MAX($I$6:$I$7),0,$D$7+D193-H193),IF($I$8="Capital Constante",IF(A193&lt;=MAX($I$6:$I$7),0,$D$3/(($C$5/VLOOKUP($D$6,AMORT!$A$2:$C$11,3,0))-MAX($I$6:$I$7))   ),C193-H193-E193)       )))</f>
        <v>#N/A</v>
      </c>
      <c r="H193" s="55" t="e">
        <f>IF(A193="",IF(A192="","",SUM($H$13:H192)),ROUND($E$4*I192,0))</f>
        <v>#N/A</v>
      </c>
      <c r="I193" s="55" t="e">
        <f t="shared" si="16"/>
        <v>#N/A</v>
      </c>
      <c r="J193" s="15"/>
      <c r="K193" s="55" t="e">
        <f>IF(AND(A193&gt;0,A193&lt;&gt;"",D193&gt;0), ROUND( ((D193/((1+($D$4/VLOOKUP($D$6,AMORT!$A$2:$B$11,2,0)))^A193))),0),0)</f>
        <v>#N/A</v>
      </c>
      <c r="N193" s="61" t="e">
        <f t="shared" si="19"/>
        <v>#N/A</v>
      </c>
      <c r="O193" s="62" t="e">
        <f>IF(N193="","",IF(OR($Q$6="Diaria",$Q$6="Semanal",$Q$6="Decadal",$Q$6="Quincenal"),O192+VLOOKUP($Q$6,AMORT!$A$2:$D$11,4,0),IF(DAY($O$13)=DAY(EOMONTH($O$13,0)),EOMONTH(O192,VLOOKUP($Q$6,AMORT!$A$2:$C$11,3,0)),EDATE($O$13,VLOOKUP($Q$6,AMORT!$A$2:$C$11,3,0)*N193))))</f>
        <v>#N/A</v>
      </c>
      <c r="P193" s="55" t="e">
        <f>IF(N193="",IF(N192="","",SUM(P$13:P192)),T193+U193)</f>
        <v>#N/A</v>
      </c>
      <c r="Q193" s="44"/>
      <c r="R193" s="55" t="e">
        <f>IF(N193="",IF(N192="","",SUM($R$13:R192)),ROUND(((V192*$Q$8)/30)*VLOOKUP($Q$6,AMORT!$A$2:$D$11,4,0),0))</f>
        <v>#N/A</v>
      </c>
      <c r="S193" s="55" t="e">
        <f>IF(N193="",IF(N192="","",SUM($S$13:S192)),IF(N193&lt;=MAX($V$6:$V$7),0,P193+R193))</f>
        <v>#N/A</v>
      </c>
      <c r="T193" s="55" t="e">
        <f>IF(N193="",IF(N192="","",SUM($T$13:T192)),IF(N193=$R$5,V192,IF($V$8="Cuota fija",IF(N193&lt;=MAX($V$6:$V$7),0,$Q$7+Q193-U193),IF($V$8="Capital Constante",IF(N193&lt;=MAX($V$6:$V$7),0,$Q$3/(($P$5/VLOOKUP($Q$6,AMORT!$A$2:$C$11,3,0))-MAX($V$6:$V$7))   ),P193-U193-R193)       )))</f>
        <v>#N/A</v>
      </c>
      <c r="U193" s="55" t="e">
        <f>IF(N193="",IF(N192="","",SUM($U$13:U192)),ROUND($R$4*V192,0))</f>
        <v>#N/A</v>
      </c>
      <c r="V193" s="55" t="e">
        <f t="shared" si="17"/>
        <v>#N/A</v>
      </c>
      <c r="W193" s="15"/>
      <c r="X193" s="55" t="e">
        <f>IF(AND(N193&gt;0,N193&lt;&gt;"",Q193&gt;0), ROUND( ((Q193/((1+($Q$4/VLOOKUP($Q$6,AMORT!$A$2:$B$11,2,0)))^N193))),0),0)</f>
        <v>#N/A</v>
      </c>
      <c r="AA193" s="61" t="e">
        <f t="shared" si="20"/>
        <v>#N/A</v>
      </c>
      <c r="AB193" s="62" t="e">
        <f>IF(AA193="","",IF(OR($AD$6="Diaria",$AD$6="Semanal",$AD$6="Decadal",$AD$6="Quincenal"),AB192+VLOOKUP($AD$6,AMORT!$A$2:$D$11,4,0),IF(DAY($B$13)=DAY(EOMONTH($B$13,0)),EOMONTH(AB192,VLOOKUP($AD$6,AMORT!$A$2:$C$11,3,0)),EDATE($B$13,VLOOKUP($AD$6,AMORT!$A$2:$C$11,3,0)*AA193))))</f>
        <v>#N/A</v>
      </c>
      <c r="AC193" s="55" t="e">
        <f>IF(AA193="",IF(AA192="","",SUM(AC$13:AC192)),AG193+AH193)</f>
        <v>#N/A</v>
      </c>
      <c r="AD193" s="44"/>
      <c r="AE193" s="55" t="e">
        <f>IF(AA193="",IF(AA192="","",SUM($AE$13:AE192)),ROUND(((AI192*$AD$8)/30)*VLOOKUP($AD$6,AMORT!$A$2:$D$11,4,0),0))</f>
        <v>#N/A</v>
      </c>
      <c r="AF193" s="55" t="e">
        <f>IF(AA193="",IF(AA192="","",SUM($AF$13:AF192)),IF(AA193&lt;=MAX($AI$6:$AI$7),0,AC193+AE193))</f>
        <v>#N/A</v>
      </c>
      <c r="AG193" s="55" t="e">
        <f>IF(AA193="",IF(AA192="","",SUM($AG$13:AG192)),IF(AA193=$AE$5,AI192,IF($AI$8="Cuota fija",IF(AA193&lt;=MAX($AI$6:$AI$7),0,$AD$7+AD193-AH193),IF($AI$8="Capital Constante",IF(AA193&lt;=MAX($AI$6:$AI$7),0,$AD$3/(($AC$5/VLOOKUP($AD$6,AMORT!$A$2:$C$11,3,0))-MAX($AI$6:$AI$7))   ),AC193-AH193-AE193)       )))</f>
        <v>#N/A</v>
      </c>
      <c r="AH193" s="55" t="e">
        <f>IF(AA193="",IF(AA192="","",SUM($AH$13:AH192)),ROUND($AE$4*AI192,0))</f>
        <v>#N/A</v>
      </c>
      <c r="AI193" s="55" t="e">
        <f t="shared" si="18"/>
        <v>#N/A</v>
      </c>
      <c r="AJ193" s="15"/>
      <c r="AK193" s="55" t="e">
        <f>IF(AND(AA193&gt;0,AA193&lt;&gt;"",AD193&gt;0), ROUND( ((AD193/((1+($AD$4/VLOOKUP($AD$6,AMORT!$A$2:$B$11,2,0)))^AA193))),0),0)</f>
        <v>#N/A</v>
      </c>
    </row>
    <row r="194" spans="1:37" x14ac:dyDescent="0.2">
      <c r="A194" s="61" t="e">
        <f t="shared" si="15"/>
        <v>#N/A</v>
      </c>
      <c r="B194" s="62" t="e">
        <f>IF(A194="","",IF(OR($D$6="Diaria",$D$6="Semanal",$D$6="Decadal",$D$6="Quincenal"),B193+VLOOKUP($D$6,AMORT!$A$2:$D$11,4,0),IF(DAY($B$13)=DAY(EOMONTH($B$13,0)),EOMONTH(B193,VLOOKUP($D$6,AMORT!$A$2:$C$11,3,0)),EDATE($B$13,VLOOKUP($D$6,AMORT!$A$2:$C$11,3,0)*A194))))</f>
        <v>#N/A</v>
      </c>
      <c r="C194" s="55" t="e">
        <f>IF(A194="",IF(A193="","",SUM(C$13:C193)),G194+H194)</f>
        <v>#N/A</v>
      </c>
      <c r="D194" s="44"/>
      <c r="E194" s="55" t="e">
        <f>IF(A194="",IF(A193="","",SUM($E$13:E193)),ROUND(((I193*$D$8)/30)*VLOOKUP($D$6,AMORT!$A$2:$D$11,4,0),0))</f>
        <v>#N/A</v>
      </c>
      <c r="F194" s="55" t="e">
        <f>IF(A194="",IF(A193="","",SUM($F$13:F193)),IF(A194&lt;=MAX($I$6:$I$7),0,C194+E194))</f>
        <v>#N/A</v>
      </c>
      <c r="G194" s="55" t="e">
        <f>IF(A194="",IF(A193="","",SUM($G$13:G193)),IF(A194=$E$5,I193,IF($I$8="Cuota fija",IF(A194&lt;=MAX($I$6:$I$7),0,$D$7+D194-H194),IF($I$8="Capital Constante",IF(A194&lt;=MAX($I$6:$I$7),0,$D$3/(($C$5/VLOOKUP($D$6,AMORT!$A$2:$C$11,3,0))-MAX($I$6:$I$7))   ),C194-H194-E194)       )))</f>
        <v>#N/A</v>
      </c>
      <c r="H194" s="55" t="e">
        <f>IF(A194="",IF(A193="","",SUM($H$13:H193)),ROUND($E$4*I193,0))</f>
        <v>#N/A</v>
      </c>
      <c r="I194" s="55" t="e">
        <f t="shared" si="16"/>
        <v>#N/A</v>
      </c>
      <c r="J194" s="15"/>
      <c r="K194" s="55" t="e">
        <f>IF(AND(A194&gt;0,A194&lt;&gt;"",D194&gt;0), ROUND( ((D194/((1+($D$4/VLOOKUP($D$6,AMORT!$A$2:$B$11,2,0)))^A194))),0),0)</f>
        <v>#N/A</v>
      </c>
      <c r="N194" s="61" t="e">
        <f t="shared" si="19"/>
        <v>#N/A</v>
      </c>
      <c r="O194" s="62" t="e">
        <f>IF(N194="","",IF(OR($Q$6="Diaria",$Q$6="Semanal",$Q$6="Decadal",$Q$6="Quincenal"),O193+VLOOKUP($Q$6,AMORT!$A$2:$D$11,4,0),IF(DAY($O$13)=DAY(EOMONTH($O$13,0)),EOMONTH(O193,VLOOKUP($Q$6,AMORT!$A$2:$C$11,3,0)),EDATE($O$13,VLOOKUP($Q$6,AMORT!$A$2:$C$11,3,0)*N194))))</f>
        <v>#N/A</v>
      </c>
      <c r="P194" s="55" t="e">
        <f>IF(N194="",IF(N193="","",SUM(P$13:P193)),T194+U194)</f>
        <v>#N/A</v>
      </c>
      <c r="Q194" s="44"/>
      <c r="R194" s="55" t="e">
        <f>IF(N194="",IF(N193="","",SUM($R$13:R193)),ROUND(((V193*$Q$8)/30)*VLOOKUP($Q$6,AMORT!$A$2:$D$11,4,0),0))</f>
        <v>#N/A</v>
      </c>
      <c r="S194" s="55" t="e">
        <f>IF(N194="",IF(N193="","",SUM($S$13:S193)),IF(N194&lt;=MAX($V$6:$V$7),0,P194+R194))</f>
        <v>#N/A</v>
      </c>
      <c r="T194" s="55" t="e">
        <f>IF(N194="",IF(N193="","",SUM($T$13:T193)),IF(N194=$R$5,V193,IF($V$8="Cuota fija",IF(N194&lt;=MAX($V$6:$V$7),0,$Q$7+Q194-U194),IF($V$8="Capital Constante",IF(N194&lt;=MAX($V$6:$V$7),0,$Q$3/(($P$5/VLOOKUP($Q$6,AMORT!$A$2:$C$11,3,0))-MAX($V$6:$V$7))   ),P194-U194-R194)       )))</f>
        <v>#N/A</v>
      </c>
      <c r="U194" s="55" t="e">
        <f>IF(N194="",IF(N193="","",SUM($U$13:U193)),ROUND($R$4*V193,0))</f>
        <v>#N/A</v>
      </c>
      <c r="V194" s="55" t="e">
        <f t="shared" si="17"/>
        <v>#N/A</v>
      </c>
      <c r="W194" s="15"/>
      <c r="X194" s="55" t="e">
        <f>IF(AND(N194&gt;0,N194&lt;&gt;"",Q194&gt;0), ROUND( ((Q194/((1+($Q$4/VLOOKUP($Q$6,AMORT!$A$2:$B$11,2,0)))^N194))),0),0)</f>
        <v>#N/A</v>
      </c>
      <c r="AA194" s="61" t="e">
        <f t="shared" si="20"/>
        <v>#N/A</v>
      </c>
      <c r="AB194" s="62" t="e">
        <f>IF(AA194="","",IF(OR($AD$6="Diaria",$AD$6="Semanal",$AD$6="Decadal",$AD$6="Quincenal"),AB193+VLOOKUP($AD$6,AMORT!$A$2:$D$11,4,0),IF(DAY($B$13)=DAY(EOMONTH($B$13,0)),EOMONTH(AB193,VLOOKUP($AD$6,AMORT!$A$2:$C$11,3,0)),EDATE($B$13,VLOOKUP($AD$6,AMORT!$A$2:$C$11,3,0)*AA194))))</f>
        <v>#N/A</v>
      </c>
      <c r="AC194" s="55" t="e">
        <f>IF(AA194="",IF(AA193="","",SUM(AC$13:AC193)),AG194+AH194)</f>
        <v>#N/A</v>
      </c>
      <c r="AD194" s="44"/>
      <c r="AE194" s="55" t="e">
        <f>IF(AA194="",IF(AA193="","",SUM($AE$13:AE193)),ROUND(((AI193*$AD$8)/30)*VLOOKUP($AD$6,AMORT!$A$2:$D$11,4,0),0))</f>
        <v>#N/A</v>
      </c>
      <c r="AF194" s="55" t="e">
        <f>IF(AA194="",IF(AA193="","",SUM($AF$13:AF193)),IF(AA194&lt;=MAX($AI$6:$AI$7),0,AC194+AE194))</f>
        <v>#N/A</v>
      </c>
      <c r="AG194" s="55" t="e">
        <f>IF(AA194="",IF(AA193="","",SUM($AG$13:AG193)),IF(AA194=$AE$5,AI193,IF($AI$8="Cuota fija",IF(AA194&lt;=MAX($AI$6:$AI$7),0,$AD$7+AD194-AH194),IF($AI$8="Capital Constante",IF(AA194&lt;=MAX($AI$6:$AI$7),0,$AD$3/(($AC$5/VLOOKUP($AD$6,AMORT!$A$2:$C$11,3,0))-MAX($AI$6:$AI$7))   ),AC194-AH194-AE194)       )))</f>
        <v>#N/A</v>
      </c>
      <c r="AH194" s="55" t="e">
        <f>IF(AA194="",IF(AA193="","",SUM($AH$13:AH193)),ROUND($AE$4*AI193,0))</f>
        <v>#N/A</v>
      </c>
      <c r="AI194" s="55" t="e">
        <f t="shared" si="18"/>
        <v>#N/A</v>
      </c>
      <c r="AJ194" s="15"/>
      <c r="AK194" s="55" t="e">
        <f>IF(AND(AA194&gt;0,AA194&lt;&gt;"",AD194&gt;0), ROUND( ((AD194/((1+($AD$4/VLOOKUP($AD$6,AMORT!$A$2:$B$11,2,0)))^AA194))),0),0)</f>
        <v>#N/A</v>
      </c>
    </row>
    <row r="195" spans="1:37" x14ac:dyDescent="0.2">
      <c r="A195" s="61" t="e">
        <f t="shared" si="15"/>
        <v>#N/A</v>
      </c>
      <c r="B195" s="62" t="e">
        <f>IF(A195="","",IF(OR($D$6="Diaria",$D$6="Semanal",$D$6="Decadal",$D$6="Quincenal"),B194+VLOOKUP($D$6,AMORT!$A$2:$D$11,4,0),IF(DAY($B$13)=DAY(EOMONTH($B$13,0)),EOMONTH(B194,VLOOKUP($D$6,AMORT!$A$2:$C$11,3,0)),EDATE($B$13,VLOOKUP($D$6,AMORT!$A$2:$C$11,3,0)*A195))))</f>
        <v>#N/A</v>
      </c>
      <c r="C195" s="55" t="e">
        <f>IF(A195="",IF(A194="","",SUM(C$13:C194)),G195+H195)</f>
        <v>#N/A</v>
      </c>
      <c r="D195" s="44"/>
      <c r="E195" s="55" t="e">
        <f>IF(A195="",IF(A194="","",SUM($E$13:E194)),ROUND(((I194*$D$8)/30)*VLOOKUP($D$6,AMORT!$A$2:$D$11,4,0),0))</f>
        <v>#N/A</v>
      </c>
      <c r="F195" s="55" t="e">
        <f>IF(A195="",IF(A194="","",SUM($F$13:F194)),IF(A195&lt;=MAX($I$6:$I$7),0,C195+E195))</f>
        <v>#N/A</v>
      </c>
      <c r="G195" s="55" t="e">
        <f>IF(A195="",IF(A194="","",SUM($G$13:G194)),IF(A195=$E$5,I194,IF($I$8="Cuota fija",IF(A195&lt;=MAX($I$6:$I$7),0,$D$7+D195-H195),IF($I$8="Capital Constante",IF(A195&lt;=MAX($I$6:$I$7),0,$D$3/(($C$5/VLOOKUP($D$6,AMORT!$A$2:$C$11,3,0))-MAX($I$6:$I$7))   ),C195-H195-E195)       )))</f>
        <v>#N/A</v>
      </c>
      <c r="H195" s="55" t="e">
        <f>IF(A195="",IF(A194="","",SUM($H$13:H194)),ROUND($E$4*I194,0))</f>
        <v>#N/A</v>
      </c>
      <c r="I195" s="55" t="e">
        <f t="shared" si="16"/>
        <v>#N/A</v>
      </c>
      <c r="J195" s="15"/>
      <c r="K195" s="55" t="e">
        <f>IF(AND(A195&gt;0,A195&lt;&gt;"",D195&gt;0), ROUND( ((D195/((1+($D$4/VLOOKUP($D$6,AMORT!$A$2:$B$11,2,0)))^A195))),0),0)</f>
        <v>#N/A</v>
      </c>
      <c r="N195" s="61" t="e">
        <f t="shared" si="19"/>
        <v>#N/A</v>
      </c>
      <c r="O195" s="62" t="e">
        <f>IF(N195="","",IF(OR($Q$6="Diaria",$Q$6="Semanal",$Q$6="Decadal",$Q$6="Quincenal"),O194+VLOOKUP($Q$6,AMORT!$A$2:$D$11,4,0),IF(DAY($O$13)=DAY(EOMONTH($O$13,0)),EOMONTH(O194,VLOOKUP($Q$6,AMORT!$A$2:$C$11,3,0)),EDATE($O$13,VLOOKUP($Q$6,AMORT!$A$2:$C$11,3,0)*N195))))</f>
        <v>#N/A</v>
      </c>
      <c r="P195" s="55" t="e">
        <f>IF(N195="",IF(N194="","",SUM(P$13:P194)),T195+U195)</f>
        <v>#N/A</v>
      </c>
      <c r="Q195" s="44"/>
      <c r="R195" s="55" t="e">
        <f>IF(N195="",IF(N194="","",SUM($R$13:R194)),ROUND(((V194*$Q$8)/30)*VLOOKUP($Q$6,AMORT!$A$2:$D$11,4,0),0))</f>
        <v>#N/A</v>
      </c>
      <c r="S195" s="55" t="e">
        <f>IF(N195="",IF(N194="","",SUM($S$13:S194)),IF(N195&lt;=MAX($V$6:$V$7),0,P195+R195))</f>
        <v>#N/A</v>
      </c>
      <c r="T195" s="55" t="e">
        <f>IF(N195="",IF(N194="","",SUM($T$13:T194)),IF(N195=$R$5,V194,IF($V$8="Cuota fija",IF(N195&lt;=MAX($V$6:$V$7),0,$Q$7+Q195-U195),IF($V$8="Capital Constante",IF(N195&lt;=MAX($V$6:$V$7),0,$Q$3/(($P$5/VLOOKUP($Q$6,AMORT!$A$2:$C$11,3,0))-MAX($V$6:$V$7))   ),P195-U195-R195)       )))</f>
        <v>#N/A</v>
      </c>
      <c r="U195" s="55" t="e">
        <f>IF(N195="",IF(N194="","",SUM($U$13:U194)),ROUND($R$4*V194,0))</f>
        <v>#N/A</v>
      </c>
      <c r="V195" s="55" t="e">
        <f t="shared" si="17"/>
        <v>#N/A</v>
      </c>
      <c r="W195" s="15"/>
      <c r="X195" s="55" t="e">
        <f>IF(AND(N195&gt;0,N195&lt;&gt;"",Q195&gt;0), ROUND( ((Q195/((1+($Q$4/VLOOKUP($Q$6,AMORT!$A$2:$B$11,2,0)))^N195))),0),0)</f>
        <v>#N/A</v>
      </c>
      <c r="AA195" s="61" t="e">
        <f t="shared" si="20"/>
        <v>#N/A</v>
      </c>
      <c r="AB195" s="62" t="e">
        <f>IF(AA195="","",IF(OR($AD$6="Diaria",$AD$6="Semanal",$AD$6="Decadal",$AD$6="Quincenal"),AB194+VLOOKUP($AD$6,AMORT!$A$2:$D$11,4,0),IF(DAY($B$13)=DAY(EOMONTH($B$13,0)),EOMONTH(AB194,VLOOKUP($AD$6,AMORT!$A$2:$C$11,3,0)),EDATE($B$13,VLOOKUP($AD$6,AMORT!$A$2:$C$11,3,0)*AA195))))</f>
        <v>#N/A</v>
      </c>
      <c r="AC195" s="55" t="e">
        <f>IF(AA195="",IF(AA194="","",SUM(AC$13:AC194)),AG195+AH195)</f>
        <v>#N/A</v>
      </c>
      <c r="AD195" s="44"/>
      <c r="AE195" s="55" t="e">
        <f>IF(AA195="",IF(AA194="","",SUM($AE$13:AE194)),ROUND(((AI194*$AD$8)/30)*VLOOKUP($AD$6,AMORT!$A$2:$D$11,4,0),0))</f>
        <v>#N/A</v>
      </c>
      <c r="AF195" s="55" t="e">
        <f>IF(AA195="",IF(AA194="","",SUM($AF$13:AF194)),IF(AA195&lt;=MAX($AI$6:$AI$7),0,AC195+AE195))</f>
        <v>#N/A</v>
      </c>
      <c r="AG195" s="55" t="e">
        <f>IF(AA195="",IF(AA194="","",SUM($AG$13:AG194)),IF(AA195=$AE$5,AI194,IF($AI$8="Cuota fija",IF(AA195&lt;=MAX($AI$6:$AI$7),0,$AD$7+AD195-AH195),IF($AI$8="Capital Constante",IF(AA195&lt;=MAX($AI$6:$AI$7),0,$AD$3/(($AC$5/VLOOKUP($AD$6,AMORT!$A$2:$C$11,3,0))-MAX($AI$6:$AI$7))   ),AC195-AH195-AE195)       )))</f>
        <v>#N/A</v>
      </c>
      <c r="AH195" s="55" t="e">
        <f>IF(AA195="",IF(AA194="","",SUM($AH$13:AH194)),ROUND($AE$4*AI194,0))</f>
        <v>#N/A</v>
      </c>
      <c r="AI195" s="55" t="e">
        <f t="shared" si="18"/>
        <v>#N/A</v>
      </c>
      <c r="AJ195" s="15"/>
      <c r="AK195" s="55" t="e">
        <f>IF(AND(AA195&gt;0,AA195&lt;&gt;"",AD195&gt;0), ROUND( ((AD195/((1+($AD$4/VLOOKUP($AD$6,AMORT!$A$2:$B$11,2,0)))^AA195))),0),0)</f>
        <v>#N/A</v>
      </c>
    </row>
    <row r="196" spans="1:37" x14ac:dyDescent="0.2">
      <c r="A196" s="61" t="e">
        <f t="shared" si="15"/>
        <v>#N/A</v>
      </c>
      <c r="B196" s="62" t="e">
        <f>IF(A196="","",IF(OR($D$6="Diaria",$D$6="Semanal",$D$6="Decadal",$D$6="Quincenal"),B195+VLOOKUP($D$6,AMORT!$A$2:$D$11,4,0),IF(DAY($B$13)=DAY(EOMONTH($B$13,0)),EOMONTH(B195,VLOOKUP($D$6,AMORT!$A$2:$C$11,3,0)),EDATE($B$13,VLOOKUP($D$6,AMORT!$A$2:$C$11,3,0)*A196))))</f>
        <v>#N/A</v>
      </c>
      <c r="C196" s="55" t="e">
        <f>IF(A196="",IF(A195="","",SUM(C$13:C195)),G196+H196)</f>
        <v>#N/A</v>
      </c>
      <c r="D196" s="44"/>
      <c r="E196" s="55" t="e">
        <f>IF(A196="",IF(A195="","",SUM($E$13:E195)),ROUND(((I195*$D$8)/30)*VLOOKUP($D$6,AMORT!$A$2:$D$11,4,0),0))</f>
        <v>#N/A</v>
      </c>
      <c r="F196" s="55" t="e">
        <f>IF(A196="",IF(A195="","",SUM($F$13:F195)),IF(A196&lt;=MAX($I$6:$I$7),0,C196+E196))</f>
        <v>#N/A</v>
      </c>
      <c r="G196" s="55" t="e">
        <f>IF(A196="",IF(A195="","",SUM($G$13:G195)),IF(A196=$E$5,I195,IF($I$8="Cuota fija",IF(A196&lt;=MAX($I$6:$I$7),0,$D$7+D196-H196),IF($I$8="Capital Constante",IF(A196&lt;=MAX($I$6:$I$7),0,$D$3/(($C$5/VLOOKUP($D$6,AMORT!$A$2:$C$11,3,0))-MAX($I$6:$I$7))   ),C196-H196-E196)       )))</f>
        <v>#N/A</v>
      </c>
      <c r="H196" s="55" t="e">
        <f>IF(A196="",IF(A195="","",SUM($H$13:H195)),ROUND($E$4*I195,0))</f>
        <v>#N/A</v>
      </c>
      <c r="I196" s="55" t="e">
        <f t="shared" si="16"/>
        <v>#N/A</v>
      </c>
      <c r="J196" s="15"/>
      <c r="K196" s="55" t="e">
        <f>IF(AND(A196&gt;0,A196&lt;&gt;"",D196&gt;0), ROUND( ((D196/((1+($D$4/VLOOKUP($D$6,AMORT!$A$2:$B$11,2,0)))^A196))),0),0)</f>
        <v>#N/A</v>
      </c>
      <c r="N196" s="61" t="e">
        <f t="shared" si="19"/>
        <v>#N/A</v>
      </c>
      <c r="O196" s="62" t="e">
        <f>IF(N196="","",IF(OR($Q$6="Diaria",$Q$6="Semanal",$Q$6="Decadal",$Q$6="Quincenal"),O195+VLOOKUP($Q$6,AMORT!$A$2:$D$11,4,0),IF(DAY($O$13)=DAY(EOMONTH($O$13,0)),EOMONTH(O195,VLOOKUP($Q$6,AMORT!$A$2:$C$11,3,0)),EDATE($O$13,VLOOKUP($Q$6,AMORT!$A$2:$C$11,3,0)*N196))))</f>
        <v>#N/A</v>
      </c>
      <c r="P196" s="55" t="e">
        <f>IF(N196="",IF(N195="","",SUM(P$13:P195)),T196+U196)</f>
        <v>#N/A</v>
      </c>
      <c r="Q196" s="44"/>
      <c r="R196" s="55" t="e">
        <f>IF(N196="",IF(N195="","",SUM($R$13:R195)),ROUND(((V195*$Q$8)/30)*VLOOKUP($Q$6,AMORT!$A$2:$D$11,4,0),0))</f>
        <v>#N/A</v>
      </c>
      <c r="S196" s="55" t="e">
        <f>IF(N196="",IF(N195="","",SUM($S$13:S195)),IF(N196&lt;=MAX($V$6:$V$7),0,P196+R196))</f>
        <v>#N/A</v>
      </c>
      <c r="T196" s="55" t="e">
        <f>IF(N196="",IF(N195="","",SUM($T$13:T195)),IF(N196=$R$5,V195,IF($V$8="Cuota fija",IF(N196&lt;=MAX($V$6:$V$7),0,$Q$7+Q196-U196),IF($V$8="Capital Constante",IF(N196&lt;=MAX($V$6:$V$7),0,$Q$3/(($P$5/VLOOKUP($Q$6,AMORT!$A$2:$C$11,3,0))-MAX($V$6:$V$7))   ),P196-U196-R196)       )))</f>
        <v>#N/A</v>
      </c>
      <c r="U196" s="55" t="e">
        <f>IF(N196="",IF(N195="","",SUM($U$13:U195)),ROUND($R$4*V195,0))</f>
        <v>#N/A</v>
      </c>
      <c r="V196" s="55" t="e">
        <f t="shared" si="17"/>
        <v>#N/A</v>
      </c>
      <c r="W196" s="15"/>
      <c r="X196" s="55" t="e">
        <f>IF(AND(N196&gt;0,N196&lt;&gt;"",Q196&gt;0), ROUND( ((Q196/((1+($Q$4/VLOOKUP($Q$6,AMORT!$A$2:$B$11,2,0)))^N196))),0),0)</f>
        <v>#N/A</v>
      </c>
      <c r="AA196" s="61" t="e">
        <f t="shared" si="20"/>
        <v>#N/A</v>
      </c>
      <c r="AB196" s="62" t="e">
        <f>IF(AA196="","",IF(OR($AD$6="Diaria",$AD$6="Semanal",$AD$6="Decadal",$AD$6="Quincenal"),AB195+VLOOKUP($AD$6,AMORT!$A$2:$D$11,4,0),IF(DAY($B$13)=DAY(EOMONTH($B$13,0)),EOMONTH(AB195,VLOOKUP($AD$6,AMORT!$A$2:$C$11,3,0)),EDATE($B$13,VLOOKUP($AD$6,AMORT!$A$2:$C$11,3,0)*AA196))))</f>
        <v>#N/A</v>
      </c>
      <c r="AC196" s="55" t="e">
        <f>IF(AA196="",IF(AA195="","",SUM(AC$13:AC195)),AG196+AH196)</f>
        <v>#N/A</v>
      </c>
      <c r="AD196" s="44"/>
      <c r="AE196" s="55" t="e">
        <f>IF(AA196="",IF(AA195="","",SUM($AE$13:AE195)),ROUND(((AI195*$AD$8)/30)*VLOOKUP($AD$6,AMORT!$A$2:$D$11,4,0),0))</f>
        <v>#N/A</v>
      </c>
      <c r="AF196" s="55" t="e">
        <f>IF(AA196="",IF(AA195="","",SUM($AF$13:AF195)),IF(AA196&lt;=MAX($AI$6:$AI$7),0,AC196+AE196))</f>
        <v>#N/A</v>
      </c>
      <c r="AG196" s="55" t="e">
        <f>IF(AA196="",IF(AA195="","",SUM($AG$13:AG195)),IF(AA196=$AE$5,AI195,IF($AI$8="Cuota fija",IF(AA196&lt;=MAX($AI$6:$AI$7),0,$AD$7+AD196-AH196),IF($AI$8="Capital Constante",IF(AA196&lt;=MAX($AI$6:$AI$7),0,$AD$3/(($AC$5/VLOOKUP($AD$6,AMORT!$A$2:$C$11,3,0))-MAX($AI$6:$AI$7))   ),AC196-AH196-AE196)       )))</f>
        <v>#N/A</v>
      </c>
      <c r="AH196" s="55" t="e">
        <f>IF(AA196="",IF(AA195="","",SUM($AH$13:AH195)),ROUND($AE$4*AI195,0))</f>
        <v>#N/A</v>
      </c>
      <c r="AI196" s="55" t="e">
        <f t="shared" si="18"/>
        <v>#N/A</v>
      </c>
      <c r="AJ196" s="15"/>
      <c r="AK196" s="55" t="e">
        <f>IF(AND(AA196&gt;0,AA196&lt;&gt;"",AD196&gt;0), ROUND( ((AD196/((1+($AD$4/VLOOKUP($AD$6,AMORT!$A$2:$B$11,2,0)))^AA196))),0),0)</f>
        <v>#N/A</v>
      </c>
    </row>
    <row r="197" spans="1:37" x14ac:dyDescent="0.2">
      <c r="A197" s="61" t="e">
        <f t="shared" si="15"/>
        <v>#N/A</v>
      </c>
      <c r="B197" s="62" t="e">
        <f>IF(A197="","",IF(OR($D$6="Diaria",$D$6="Semanal",$D$6="Decadal",$D$6="Quincenal"),B196+VLOOKUP($D$6,AMORT!$A$2:$D$11,4,0),IF(DAY($B$13)=DAY(EOMONTH($B$13,0)),EOMONTH(B196,VLOOKUP($D$6,AMORT!$A$2:$C$11,3,0)),EDATE($B$13,VLOOKUP($D$6,AMORT!$A$2:$C$11,3,0)*A197))))</f>
        <v>#N/A</v>
      </c>
      <c r="C197" s="55" t="e">
        <f>IF(A197="",IF(A196="","",SUM(C$13:C196)),G197+H197)</f>
        <v>#N/A</v>
      </c>
      <c r="D197" s="44"/>
      <c r="E197" s="55" t="e">
        <f>IF(A197="",IF(A196="","",SUM($E$13:E196)),ROUND(((I196*$D$8)/30)*VLOOKUP($D$6,AMORT!$A$2:$D$11,4,0),0))</f>
        <v>#N/A</v>
      </c>
      <c r="F197" s="55" t="e">
        <f>IF(A197="",IF(A196="","",SUM($F$13:F196)),IF(A197&lt;=MAX($I$6:$I$7),0,C197+E197))</f>
        <v>#N/A</v>
      </c>
      <c r="G197" s="55" t="e">
        <f>IF(A197="",IF(A196="","",SUM($G$13:G196)),IF(A197=$E$5,I196,IF($I$8="Cuota fija",IF(A197&lt;=MAX($I$6:$I$7),0,$D$7+D197-H197),IF($I$8="Capital Constante",IF(A197&lt;=MAX($I$6:$I$7),0,$D$3/(($C$5/VLOOKUP($D$6,AMORT!$A$2:$C$11,3,0))-MAX($I$6:$I$7))   ),C197-H197-E197)       )))</f>
        <v>#N/A</v>
      </c>
      <c r="H197" s="55" t="e">
        <f>IF(A197="",IF(A196="","",SUM($H$13:H196)),ROUND($E$4*I196,0))</f>
        <v>#N/A</v>
      </c>
      <c r="I197" s="55" t="e">
        <f t="shared" si="16"/>
        <v>#N/A</v>
      </c>
      <c r="J197" s="15"/>
      <c r="K197" s="55" t="e">
        <f>IF(AND(A197&gt;0,A197&lt;&gt;"",D197&gt;0), ROUND( ((D197/((1+($D$4/VLOOKUP($D$6,AMORT!$A$2:$B$11,2,0)))^A197))),0),0)</f>
        <v>#N/A</v>
      </c>
      <c r="N197" s="61" t="e">
        <f t="shared" si="19"/>
        <v>#N/A</v>
      </c>
      <c r="O197" s="62" t="e">
        <f>IF(N197="","",IF(OR($Q$6="Diaria",$Q$6="Semanal",$Q$6="Decadal",$Q$6="Quincenal"),O196+VLOOKUP($Q$6,AMORT!$A$2:$D$11,4,0),IF(DAY($O$13)=DAY(EOMONTH($O$13,0)),EOMONTH(O196,VLOOKUP($Q$6,AMORT!$A$2:$C$11,3,0)),EDATE($O$13,VLOOKUP($Q$6,AMORT!$A$2:$C$11,3,0)*N197))))</f>
        <v>#N/A</v>
      </c>
      <c r="P197" s="55" t="e">
        <f>IF(N197="",IF(N196="","",SUM(P$13:P196)),T197+U197)</f>
        <v>#N/A</v>
      </c>
      <c r="Q197" s="44"/>
      <c r="R197" s="55" t="e">
        <f>IF(N197="",IF(N196="","",SUM($R$13:R196)),ROUND(((V196*$Q$8)/30)*VLOOKUP($Q$6,AMORT!$A$2:$D$11,4,0),0))</f>
        <v>#N/A</v>
      </c>
      <c r="S197" s="55" t="e">
        <f>IF(N197="",IF(N196="","",SUM($S$13:S196)),IF(N197&lt;=MAX($V$6:$V$7),0,P197+R197))</f>
        <v>#N/A</v>
      </c>
      <c r="T197" s="55" t="e">
        <f>IF(N197="",IF(N196="","",SUM($T$13:T196)),IF(N197=$R$5,V196,IF($V$8="Cuota fija",IF(N197&lt;=MAX($V$6:$V$7),0,$Q$7+Q197-U197),IF($V$8="Capital Constante",IF(N197&lt;=MAX($V$6:$V$7),0,$Q$3/(($P$5/VLOOKUP($Q$6,AMORT!$A$2:$C$11,3,0))-MAX($V$6:$V$7))   ),P197-U197-R197)       )))</f>
        <v>#N/A</v>
      </c>
      <c r="U197" s="55" t="e">
        <f>IF(N197="",IF(N196="","",SUM($U$13:U196)),ROUND($R$4*V196,0))</f>
        <v>#N/A</v>
      </c>
      <c r="V197" s="55" t="e">
        <f t="shared" si="17"/>
        <v>#N/A</v>
      </c>
      <c r="W197" s="15"/>
      <c r="X197" s="55" t="e">
        <f>IF(AND(N197&gt;0,N197&lt;&gt;"",Q197&gt;0), ROUND( ((Q197/((1+($Q$4/VLOOKUP($Q$6,AMORT!$A$2:$B$11,2,0)))^N197))),0),0)</f>
        <v>#N/A</v>
      </c>
      <c r="AA197" s="61" t="e">
        <f t="shared" si="20"/>
        <v>#N/A</v>
      </c>
      <c r="AB197" s="62" t="e">
        <f>IF(AA197="","",IF(OR($AD$6="Diaria",$AD$6="Semanal",$AD$6="Decadal",$AD$6="Quincenal"),AB196+VLOOKUP($AD$6,AMORT!$A$2:$D$11,4,0),IF(DAY($B$13)=DAY(EOMONTH($B$13,0)),EOMONTH(AB196,VLOOKUP($AD$6,AMORT!$A$2:$C$11,3,0)),EDATE($B$13,VLOOKUP($AD$6,AMORT!$A$2:$C$11,3,0)*AA197))))</f>
        <v>#N/A</v>
      </c>
      <c r="AC197" s="55" t="e">
        <f>IF(AA197="",IF(AA196="","",SUM(AC$13:AC196)),AG197+AH197)</f>
        <v>#N/A</v>
      </c>
      <c r="AD197" s="44"/>
      <c r="AE197" s="55" t="e">
        <f>IF(AA197="",IF(AA196="","",SUM($AE$13:AE196)),ROUND(((AI196*$AD$8)/30)*VLOOKUP($AD$6,AMORT!$A$2:$D$11,4,0),0))</f>
        <v>#N/A</v>
      </c>
      <c r="AF197" s="55" t="e">
        <f>IF(AA197="",IF(AA196="","",SUM($AF$13:AF196)),IF(AA197&lt;=MAX($AI$6:$AI$7),0,AC197+AE197))</f>
        <v>#N/A</v>
      </c>
      <c r="AG197" s="55" t="e">
        <f>IF(AA197="",IF(AA196="","",SUM($AG$13:AG196)),IF(AA197=$AE$5,AI196,IF($AI$8="Cuota fija",IF(AA197&lt;=MAX($AI$6:$AI$7),0,$AD$7+AD197-AH197),IF($AI$8="Capital Constante",IF(AA197&lt;=MAX($AI$6:$AI$7),0,$AD$3/(($AC$5/VLOOKUP($AD$6,AMORT!$A$2:$C$11,3,0))-MAX($AI$6:$AI$7))   ),AC197-AH197-AE197)       )))</f>
        <v>#N/A</v>
      </c>
      <c r="AH197" s="55" t="e">
        <f>IF(AA197="",IF(AA196="","",SUM($AH$13:AH196)),ROUND($AE$4*AI196,0))</f>
        <v>#N/A</v>
      </c>
      <c r="AI197" s="55" t="e">
        <f t="shared" si="18"/>
        <v>#N/A</v>
      </c>
      <c r="AJ197" s="15"/>
      <c r="AK197" s="55" t="e">
        <f>IF(AND(AA197&gt;0,AA197&lt;&gt;"",AD197&gt;0), ROUND( ((AD197/((1+($AD$4/VLOOKUP($AD$6,AMORT!$A$2:$B$11,2,0)))^AA197))),0),0)</f>
        <v>#N/A</v>
      </c>
    </row>
    <row r="198" spans="1:37" x14ac:dyDescent="0.2">
      <c r="A198" s="61" t="e">
        <f t="shared" si="15"/>
        <v>#N/A</v>
      </c>
      <c r="B198" s="62" t="e">
        <f>IF(A198="","",IF(OR($D$6="Diaria",$D$6="Semanal",$D$6="Decadal",$D$6="Quincenal"),B197+VLOOKUP($D$6,AMORT!$A$2:$D$11,4,0),IF(DAY($B$13)=DAY(EOMONTH($B$13,0)),EOMONTH(B197,VLOOKUP($D$6,AMORT!$A$2:$C$11,3,0)),EDATE($B$13,VLOOKUP($D$6,AMORT!$A$2:$C$11,3,0)*A198))))</f>
        <v>#N/A</v>
      </c>
      <c r="C198" s="55" t="e">
        <f>IF(A198="",IF(A197="","",SUM(C$13:C197)),G198+H198)</f>
        <v>#N/A</v>
      </c>
      <c r="D198" s="44"/>
      <c r="E198" s="55" t="e">
        <f>IF(A198="",IF(A197="","",SUM($E$13:E197)),ROUND(((I197*$D$8)/30)*VLOOKUP($D$6,AMORT!$A$2:$D$11,4,0),0))</f>
        <v>#N/A</v>
      </c>
      <c r="F198" s="55" t="e">
        <f>IF(A198="",IF(A197="","",SUM($F$13:F197)),IF(A198&lt;=MAX($I$6:$I$7),0,C198+E198))</f>
        <v>#N/A</v>
      </c>
      <c r="G198" s="55" t="e">
        <f>IF(A198="",IF(A197="","",SUM($G$13:G197)),IF(A198=$E$5,I197,IF($I$8="Cuota fija",IF(A198&lt;=MAX($I$6:$I$7),0,$D$7+D198-H198),IF($I$8="Capital Constante",IF(A198&lt;=MAX($I$6:$I$7),0,$D$3/(($C$5/VLOOKUP($D$6,AMORT!$A$2:$C$11,3,0))-MAX($I$6:$I$7))   ),C198-H198-E198)       )))</f>
        <v>#N/A</v>
      </c>
      <c r="H198" s="55" t="e">
        <f>IF(A198="",IF(A197="","",SUM($H$13:H197)),ROUND($E$4*I197,0))</f>
        <v>#N/A</v>
      </c>
      <c r="I198" s="55" t="e">
        <f t="shared" si="16"/>
        <v>#N/A</v>
      </c>
      <c r="J198" s="15"/>
      <c r="K198" s="55" t="e">
        <f>IF(AND(A198&gt;0,A198&lt;&gt;"",D198&gt;0), ROUND( ((D198/((1+($D$4/VLOOKUP($D$6,AMORT!$A$2:$B$11,2,0)))^A198))),0),0)</f>
        <v>#N/A</v>
      </c>
      <c r="N198" s="61" t="e">
        <f t="shared" si="19"/>
        <v>#N/A</v>
      </c>
      <c r="O198" s="62" t="e">
        <f>IF(N198="","",IF(OR($Q$6="Diaria",$Q$6="Semanal",$Q$6="Decadal",$Q$6="Quincenal"),O197+VLOOKUP($Q$6,AMORT!$A$2:$D$11,4,0),IF(DAY($O$13)=DAY(EOMONTH($O$13,0)),EOMONTH(O197,VLOOKUP($Q$6,AMORT!$A$2:$C$11,3,0)),EDATE($O$13,VLOOKUP($Q$6,AMORT!$A$2:$C$11,3,0)*N198))))</f>
        <v>#N/A</v>
      </c>
      <c r="P198" s="55" t="e">
        <f>IF(N198="",IF(N197="","",SUM(P$13:P197)),T198+U198)</f>
        <v>#N/A</v>
      </c>
      <c r="Q198" s="44"/>
      <c r="R198" s="55" t="e">
        <f>IF(N198="",IF(N197="","",SUM($R$13:R197)),ROUND(((V197*$Q$8)/30)*VLOOKUP($Q$6,AMORT!$A$2:$D$11,4,0),0))</f>
        <v>#N/A</v>
      </c>
      <c r="S198" s="55" t="e">
        <f>IF(N198="",IF(N197="","",SUM($S$13:S197)),IF(N198&lt;=MAX($V$6:$V$7),0,P198+R198))</f>
        <v>#N/A</v>
      </c>
      <c r="T198" s="55" t="e">
        <f>IF(N198="",IF(N197="","",SUM($T$13:T197)),IF(N198=$R$5,V197,IF($V$8="Cuota fija",IF(N198&lt;=MAX($V$6:$V$7),0,$Q$7+Q198-U198),IF($V$8="Capital Constante",IF(N198&lt;=MAX($V$6:$V$7),0,$Q$3/(($P$5/VLOOKUP($Q$6,AMORT!$A$2:$C$11,3,0))-MAX($V$6:$V$7))   ),P198-U198-R198)       )))</f>
        <v>#N/A</v>
      </c>
      <c r="U198" s="55" t="e">
        <f>IF(N198="",IF(N197="","",SUM($U$13:U197)),ROUND($R$4*V197,0))</f>
        <v>#N/A</v>
      </c>
      <c r="V198" s="55" t="e">
        <f t="shared" si="17"/>
        <v>#N/A</v>
      </c>
      <c r="W198" s="15"/>
      <c r="X198" s="55" t="e">
        <f>IF(AND(N198&gt;0,N198&lt;&gt;"",Q198&gt;0), ROUND( ((Q198/((1+($Q$4/VLOOKUP($Q$6,AMORT!$A$2:$B$11,2,0)))^N198))),0),0)</f>
        <v>#N/A</v>
      </c>
      <c r="AA198" s="61" t="e">
        <f t="shared" si="20"/>
        <v>#N/A</v>
      </c>
      <c r="AB198" s="62" t="e">
        <f>IF(AA198="","",IF(OR($AD$6="Diaria",$AD$6="Semanal",$AD$6="Decadal",$AD$6="Quincenal"),AB197+VLOOKUP($AD$6,AMORT!$A$2:$D$11,4,0),IF(DAY($B$13)=DAY(EOMONTH($B$13,0)),EOMONTH(AB197,VLOOKUP($AD$6,AMORT!$A$2:$C$11,3,0)),EDATE($B$13,VLOOKUP($AD$6,AMORT!$A$2:$C$11,3,0)*AA198))))</f>
        <v>#N/A</v>
      </c>
      <c r="AC198" s="55" t="e">
        <f>IF(AA198="",IF(AA197="","",SUM(AC$13:AC197)),AG198+AH198)</f>
        <v>#N/A</v>
      </c>
      <c r="AD198" s="44"/>
      <c r="AE198" s="55" t="e">
        <f>IF(AA198="",IF(AA197="","",SUM($AE$13:AE197)),ROUND(((AI197*$AD$8)/30)*VLOOKUP($AD$6,AMORT!$A$2:$D$11,4,0),0))</f>
        <v>#N/A</v>
      </c>
      <c r="AF198" s="55" t="e">
        <f>IF(AA198="",IF(AA197="","",SUM($AF$13:AF197)),IF(AA198&lt;=MAX($AI$6:$AI$7),0,AC198+AE198))</f>
        <v>#N/A</v>
      </c>
      <c r="AG198" s="55" t="e">
        <f>IF(AA198="",IF(AA197="","",SUM($AG$13:AG197)),IF(AA198=$AE$5,AI197,IF($AI$8="Cuota fija",IF(AA198&lt;=MAX($AI$6:$AI$7),0,$AD$7+AD198-AH198),IF($AI$8="Capital Constante",IF(AA198&lt;=MAX($AI$6:$AI$7),0,$AD$3/(($AC$5/VLOOKUP($AD$6,AMORT!$A$2:$C$11,3,0))-MAX($AI$6:$AI$7))   ),AC198-AH198-AE198)       )))</f>
        <v>#N/A</v>
      </c>
      <c r="AH198" s="55" t="e">
        <f>IF(AA198="",IF(AA197="","",SUM($AH$13:AH197)),ROUND($AE$4*AI197,0))</f>
        <v>#N/A</v>
      </c>
      <c r="AI198" s="55" t="e">
        <f t="shared" si="18"/>
        <v>#N/A</v>
      </c>
      <c r="AJ198" s="15"/>
      <c r="AK198" s="55" t="e">
        <f>IF(AND(AA198&gt;0,AA198&lt;&gt;"",AD198&gt;0), ROUND( ((AD198/((1+($AD$4/VLOOKUP($AD$6,AMORT!$A$2:$B$11,2,0)))^AA198))),0),0)</f>
        <v>#N/A</v>
      </c>
    </row>
    <row r="199" spans="1:37" x14ac:dyDescent="0.2">
      <c r="A199" s="61" t="e">
        <f t="shared" si="15"/>
        <v>#N/A</v>
      </c>
      <c r="B199" s="62" t="e">
        <f>IF(A199="","",IF(OR($D$6="Diaria",$D$6="Semanal",$D$6="Decadal",$D$6="Quincenal"),B198+VLOOKUP($D$6,AMORT!$A$2:$D$11,4,0),IF(DAY($B$13)=DAY(EOMONTH($B$13,0)),EOMONTH(B198,VLOOKUP($D$6,AMORT!$A$2:$C$11,3,0)),EDATE($B$13,VLOOKUP($D$6,AMORT!$A$2:$C$11,3,0)*A199))))</f>
        <v>#N/A</v>
      </c>
      <c r="C199" s="55" t="e">
        <f>IF(A199="",IF(A198="","",SUM(C$13:C198)),G199+H199)</f>
        <v>#N/A</v>
      </c>
      <c r="D199" s="44"/>
      <c r="E199" s="55" t="e">
        <f>IF(A199="",IF(A198="","",SUM($E$13:E198)),ROUND(((I198*$D$8)/30)*VLOOKUP($D$6,AMORT!$A$2:$D$11,4,0),0))</f>
        <v>#N/A</v>
      </c>
      <c r="F199" s="55" t="e">
        <f>IF(A199="",IF(A198="","",SUM($F$13:F198)),IF(A199&lt;=MAX($I$6:$I$7),0,C199+E199))</f>
        <v>#N/A</v>
      </c>
      <c r="G199" s="55" t="e">
        <f>IF(A199="",IF(A198="","",SUM($G$13:G198)),IF(A199=$E$5,I198,IF($I$8="Cuota fija",IF(A199&lt;=MAX($I$6:$I$7),0,$D$7+D199-H199),IF($I$8="Capital Constante",IF(A199&lt;=MAX($I$6:$I$7),0,$D$3/(($C$5/VLOOKUP($D$6,AMORT!$A$2:$C$11,3,0))-MAX($I$6:$I$7))   ),C199-H199-E199)       )))</f>
        <v>#N/A</v>
      </c>
      <c r="H199" s="55" t="e">
        <f>IF(A199="",IF(A198="","",SUM($H$13:H198)),ROUND($E$4*I198,0))</f>
        <v>#N/A</v>
      </c>
      <c r="I199" s="55" t="e">
        <f t="shared" si="16"/>
        <v>#N/A</v>
      </c>
      <c r="J199" s="15"/>
      <c r="K199" s="55" t="e">
        <f>IF(AND(A199&gt;0,A199&lt;&gt;"",D199&gt;0), ROUND( ((D199/((1+($D$4/VLOOKUP($D$6,AMORT!$A$2:$B$11,2,0)))^A199))),0),0)</f>
        <v>#N/A</v>
      </c>
      <c r="N199" s="61" t="e">
        <f t="shared" si="19"/>
        <v>#N/A</v>
      </c>
      <c r="O199" s="62" t="e">
        <f>IF(N199="","",IF(OR($Q$6="Diaria",$Q$6="Semanal",$Q$6="Decadal",$Q$6="Quincenal"),O198+VLOOKUP($Q$6,AMORT!$A$2:$D$11,4,0),IF(DAY($O$13)=DAY(EOMONTH($O$13,0)),EOMONTH(O198,VLOOKUP($Q$6,AMORT!$A$2:$C$11,3,0)),EDATE($O$13,VLOOKUP($Q$6,AMORT!$A$2:$C$11,3,0)*N199))))</f>
        <v>#N/A</v>
      </c>
      <c r="P199" s="55" t="e">
        <f>IF(N199="",IF(N198="","",SUM(P$13:P198)),T199+U199)</f>
        <v>#N/A</v>
      </c>
      <c r="Q199" s="44"/>
      <c r="R199" s="55" t="e">
        <f>IF(N199="",IF(N198="","",SUM($R$13:R198)),ROUND(((V198*$Q$8)/30)*VLOOKUP($Q$6,AMORT!$A$2:$D$11,4,0),0))</f>
        <v>#N/A</v>
      </c>
      <c r="S199" s="55" t="e">
        <f>IF(N199="",IF(N198="","",SUM($S$13:S198)),IF(N199&lt;=MAX($V$6:$V$7),0,P199+R199))</f>
        <v>#N/A</v>
      </c>
      <c r="T199" s="55" t="e">
        <f>IF(N199="",IF(N198="","",SUM($T$13:T198)),IF(N199=$R$5,V198,IF($V$8="Cuota fija",IF(N199&lt;=MAX($V$6:$V$7),0,$Q$7+Q199-U199),IF($V$8="Capital Constante",IF(N199&lt;=MAX($V$6:$V$7),0,$Q$3/(($P$5/VLOOKUP($Q$6,AMORT!$A$2:$C$11,3,0))-MAX($V$6:$V$7))   ),P199-U199-R199)       )))</f>
        <v>#N/A</v>
      </c>
      <c r="U199" s="55" t="e">
        <f>IF(N199="",IF(N198="","",SUM($U$13:U198)),ROUND($R$4*V198,0))</f>
        <v>#N/A</v>
      </c>
      <c r="V199" s="55" t="e">
        <f t="shared" si="17"/>
        <v>#N/A</v>
      </c>
      <c r="W199" s="15"/>
      <c r="X199" s="55" t="e">
        <f>IF(AND(N199&gt;0,N199&lt;&gt;"",Q199&gt;0), ROUND( ((Q199/((1+($Q$4/VLOOKUP($Q$6,AMORT!$A$2:$B$11,2,0)))^N199))),0),0)</f>
        <v>#N/A</v>
      </c>
      <c r="AA199" s="61" t="e">
        <f t="shared" si="20"/>
        <v>#N/A</v>
      </c>
      <c r="AB199" s="62" t="e">
        <f>IF(AA199="","",IF(OR($AD$6="Diaria",$AD$6="Semanal",$AD$6="Decadal",$AD$6="Quincenal"),AB198+VLOOKUP($AD$6,AMORT!$A$2:$D$11,4,0),IF(DAY($B$13)=DAY(EOMONTH($B$13,0)),EOMONTH(AB198,VLOOKUP($AD$6,AMORT!$A$2:$C$11,3,0)),EDATE($B$13,VLOOKUP($AD$6,AMORT!$A$2:$C$11,3,0)*AA199))))</f>
        <v>#N/A</v>
      </c>
      <c r="AC199" s="55" t="e">
        <f>IF(AA199="",IF(AA198="","",SUM(AC$13:AC198)),AG199+AH199)</f>
        <v>#N/A</v>
      </c>
      <c r="AD199" s="44"/>
      <c r="AE199" s="55" t="e">
        <f>IF(AA199="",IF(AA198="","",SUM($AE$13:AE198)),ROUND(((AI198*$AD$8)/30)*VLOOKUP($AD$6,AMORT!$A$2:$D$11,4,0),0))</f>
        <v>#N/A</v>
      </c>
      <c r="AF199" s="55" t="e">
        <f>IF(AA199="",IF(AA198="","",SUM($AF$13:AF198)),IF(AA199&lt;=MAX($AI$6:$AI$7),0,AC199+AE199))</f>
        <v>#N/A</v>
      </c>
      <c r="AG199" s="55" t="e">
        <f>IF(AA199="",IF(AA198="","",SUM($AG$13:AG198)),IF(AA199=$AE$5,AI198,IF($AI$8="Cuota fija",IF(AA199&lt;=MAX($AI$6:$AI$7),0,$AD$7+AD199-AH199),IF($AI$8="Capital Constante",IF(AA199&lt;=MAX($AI$6:$AI$7),0,$AD$3/(($AC$5/VLOOKUP($AD$6,AMORT!$A$2:$C$11,3,0))-MAX($AI$6:$AI$7))   ),AC199-AH199-AE199)       )))</f>
        <v>#N/A</v>
      </c>
      <c r="AH199" s="55" t="e">
        <f>IF(AA199="",IF(AA198="","",SUM($AH$13:AH198)),ROUND($AE$4*AI198,0))</f>
        <v>#N/A</v>
      </c>
      <c r="AI199" s="55" t="e">
        <f t="shared" si="18"/>
        <v>#N/A</v>
      </c>
      <c r="AJ199" s="15"/>
      <c r="AK199" s="55" t="e">
        <f>IF(AND(AA199&gt;0,AA199&lt;&gt;"",AD199&gt;0), ROUND( ((AD199/((1+($AD$4/VLOOKUP($AD$6,AMORT!$A$2:$B$11,2,0)))^AA199))),0),0)</f>
        <v>#N/A</v>
      </c>
    </row>
    <row r="200" spans="1:37" x14ac:dyDescent="0.2">
      <c r="A200" s="61" t="e">
        <f t="shared" si="15"/>
        <v>#N/A</v>
      </c>
      <c r="B200" s="62" t="e">
        <f>IF(A200="","",IF(OR($D$6="Diaria",$D$6="Semanal",$D$6="Decadal",$D$6="Quincenal"),B199+VLOOKUP($D$6,AMORT!$A$2:$D$11,4,0),IF(DAY($B$13)=DAY(EOMONTH($B$13,0)),EOMONTH(B199,VLOOKUP($D$6,AMORT!$A$2:$C$11,3,0)),EDATE($B$13,VLOOKUP($D$6,AMORT!$A$2:$C$11,3,0)*A200))))</f>
        <v>#N/A</v>
      </c>
      <c r="C200" s="55" t="e">
        <f>IF(A200="",IF(A199="","",SUM(C$13:C199)),G200+H200)</f>
        <v>#N/A</v>
      </c>
      <c r="D200" s="44"/>
      <c r="E200" s="55" t="e">
        <f>IF(A200="",IF(A199="","",SUM($E$13:E199)),ROUND(((I199*$D$8)/30)*VLOOKUP($D$6,AMORT!$A$2:$D$11,4,0),0))</f>
        <v>#N/A</v>
      </c>
      <c r="F200" s="55" t="e">
        <f>IF(A200="",IF(A199="","",SUM($F$13:F199)),IF(A200&lt;=MAX($I$6:$I$7),0,C200+E200))</f>
        <v>#N/A</v>
      </c>
      <c r="G200" s="55" t="e">
        <f>IF(A200="",IF(A199="","",SUM($G$13:G199)),IF(A200=$E$5,I199,IF($I$8="Cuota fija",IF(A200&lt;=MAX($I$6:$I$7),0,$D$7+D200-H200),IF($I$8="Capital Constante",IF(A200&lt;=MAX($I$6:$I$7),0,$D$3/(($C$5/VLOOKUP($D$6,AMORT!$A$2:$C$11,3,0))-MAX($I$6:$I$7))   ),C200-H200-E200)       )))</f>
        <v>#N/A</v>
      </c>
      <c r="H200" s="55" t="e">
        <f>IF(A200="",IF(A199="","",SUM($H$13:H199)),ROUND($E$4*I199,0))</f>
        <v>#N/A</v>
      </c>
      <c r="I200" s="55" t="e">
        <f t="shared" si="16"/>
        <v>#N/A</v>
      </c>
      <c r="J200" s="15"/>
      <c r="K200" s="55" t="e">
        <f>IF(AND(A200&gt;0,A200&lt;&gt;"",D200&gt;0), ROUND( ((D200/((1+($D$4/VLOOKUP($D$6,AMORT!$A$2:$B$11,2,0)))^A200))),0),0)</f>
        <v>#N/A</v>
      </c>
      <c r="N200" s="61" t="e">
        <f t="shared" si="19"/>
        <v>#N/A</v>
      </c>
      <c r="O200" s="62" t="e">
        <f>IF(N200="","",IF(OR($Q$6="Diaria",$Q$6="Semanal",$Q$6="Decadal",$Q$6="Quincenal"),O199+VLOOKUP($Q$6,AMORT!$A$2:$D$11,4,0),IF(DAY($O$13)=DAY(EOMONTH($O$13,0)),EOMONTH(O199,VLOOKUP($Q$6,AMORT!$A$2:$C$11,3,0)),EDATE($O$13,VLOOKUP($Q$6,AMORT!$A$2:$C$11,3,0)*N200))))</f>
        <v>#N/A</v>
      </c>
      <c r="P200" s="55" t="e">
        <f>IF(N200="",IF(N199="","",SUM(P$13:P199)),T200+U200)</f>
        <v>#N/A</v>
      </c>
      <c r="Q200" s="44"/>
      <c r="R200" s="55" t="e">
        <f>IF(N200="",IF(N199="","",SUM($R$13:R199)),ROUND(((V199*$Q$8)/30)*VLOOKUP($Q$6,AMORT!$A$2:$D$11,4,0),0))</f>
        <v>#N/A</v>
      </c>
      <c r="S200" s="55" t="e">
        <f>IF(N200="",IF(N199="","",SUM($S$13:S199)),IF(N200&lt;=MAX($V$6:$V$7),0,P200+R200))</f>
        <v>#N/A</v>
      </c>
      <c r="T200" s="55" t="e">
        <f>IF(N200="",IF(N199="","",SUM($T$13:T199)),IF(N200=$R$5,V199,IF($V$8="Cuota fija",IF(N200&lt;=MAX($V$6:$V$7),0,$Q$7+Q200-U200),IF($V$8="Capital Constante",IF(N200&lt;=MAX($V$6:$V$7),0,$Q$3/(($P$5/VLOOKUP($Q$6,AMORT!$A$2:$C$11,3,0))-MAX($V$6:$V$7))   ),P200-U200-R200)       )))</f>
        <v>#N/A</v>
      </c>
      <c r="U200" s="55" t="e">
        <f>IF(N200="",IF(N199="","",SUM($U$13:U199)),ROUND($R$4*V199,0))</f>
        <v>#N/A</v>
      </c>
      <c r="V200" s="55" t="e">
        <f t="shared" si="17"/>
        <v>#N/A</v>
      </c>
      <c r="W200" s="15"/>
      <c r="X200" s="55" t="e">
        <f>IF(AND(N200&gt;0,N200&lt;&gt;"",Q200&gt;0), ROUND( ((Q200/((1+($Q$4/VLOOKUP($Q$6,AMORT!$A$2:$B$11,2,0)))^N200))),0),0)</f>
        <v>#N/A</v>
      </c>
      <c r="AA200" s="61" t="e">
        <f t="shared" si="20"/>
        <v>#N/A</v>
      </c>
      <c r="AB200" s="62" t="e">
        <f>IF(AA200="","",IF(OR($AD$6="Diaria",$AD$6="Semanal",$AD$6="Decadal",$AD$6="Quincenal"),AB199+VLOOKUP($AD$6,AMORT!$A$2:$D$11,4,0),IF(DAY($B$13)=DAY(EOMONTH($B$13,0)),EOMONTH(AB199,VLOOKUP($AD$6,AMORT!$A$2:$C$11,3,0)),EDATE($B$13,VLOOKUP($AD$6,AMORT!$A$2:$C$11,3,0)*AA200))))</f>
        <v>#N/A</v>
      </c>
      <c r="AC200" s="55" t="e">
        <f>IF(AA200="",IF(AA199="","",SUM(AC$13:AC199)),AG200+AH200)</f>
        <v>#N/A</v>
      </c>
      <c r="AD200" s="44"/>
      <c r="AE200" s="55" t="e">
        <f>IF(AA200="",IF(AA199="","",SUM($AE$13:AE199)),ROUND(((AI199*$AD$8)/30)*VLOOKUP($AD$6,AMORT!$A$2:$D$11,4,0),0))</f>
        <v>#N/A</v>
      </c>
      <c r="AF200" s="55" t="e">
        <f>IF(AA200="",IF(AA199="","",SUM($AF$13:AF199)),IF(AA200&lt;=MAX($AI$6:$AI$7),0,AC200+AE200))</f>
        <v>#N/A</v>
      </c>
      <c r="AG200" s="55" t="e">
        <f>IF(AA200="",IF(AA199="","",SUM($AG$13:AG199)),IF(AA200=$AE$5,AI199,IF($AI$8="Cuota fija",IF(AA200&lt;=MAX($AI$6:$AI$7),0,$AD$7+AD200-AH200),IF($AI$8="Capital Constante",IF(AA200&lt;=MAX($AI$6:$AI$7),0,$AD$3/(($AC$5/VLOOKUP($AD$6,AMORT!$A$2:$C$11,3,0))-MAX($AI$6:$AI$7))   ),AC200-AH200-AE200)       )))</f>
        <v>#N/A</v>
      </c>
      <c r="AH200" s="55" t="e">
        <f>IF(AA200="",IF(AA199="","",SUM($AH$13:AH199)),ROUND($AE$4*AI199,0))</f>
        <v>#N/A</v>
      </c>
      <c r="AI200" s="55" t="e">
        <f t="shared" si="18"/>
        <v>#N/A</v>
      </c>
      <c r="AJ200" s="15"/>
      <c r="AK200" s="55" t="e">
        <f>IF(AND(AA200&gt;0,AA200&lt;&gt;"",AD200&gt;0), ROUND( ((AD200/((1+($AD$4/VLOOKUP($AD$6,AMORT!$A$2:$B$11,2,0)))^AA200))),0),0)</f>
        <v>#N/A</v>
      </c>
    </row>
    <row r="201" spans="1:37" x14ac:dyDescent="0.2">
      <c r="A201" s="61" t="e">
        <f t="shared" si="15"/>
        <v>#N/A</v>
      </c>
      <c r="B201" s="62" t="e">
        <f>IF(A201="","",IF(OR($D$6="Diaria",$D$6="Semanal",$D$6="Decadal",$D$6="Quincenal"),B200+VLOOKUP($D$6,AMORT!$A$2:$D$11,4,0),IF(DAY($B$13)=DAY(EOMONTH($B$13,0)),EOMONTH(B200,VLOOKUP($D$6,AMORT!$A$2:$C$11,3,0)),EDATE($B$13,VLOOKUP($D$6,AMORT!$A$2:$C$11,3,0)*A201))))</f>
        <v>#N/A</v>
      </c>
      <c r="C201" s="55" t="e">
        <f>IF(A201="",IF(A200="","",SUM(C$13:C200)),G201+H201)</f>
        <v>#N/A</v>
      </c>
      <c r="D201" s="44"/>
      <c r="E201" s="55" t="e">
        <f>IF(A201="",IF(A200="","",SUM($E$13:E200)),ROUND(((I200*$D$8)/30)*VLOOKUP($D$6,AMORT!$A$2:$D$11,4,0),0))</f>
        <v>#N/A</v>
      </c>
      <c r="F201" s="55" t="e">
        <f>IF(A201="",IF(A200="","",SUM($F$13:F200)),IF(A201&lt;=MAX($I$6:$I$7),0,C201+E201))</f>
        <v>#N/A</v>
      </c>
      <c r="G201" s="55" t="e">
        <f>IF(A201="",IF(A200="","",SUM($G$13:G200)),IF(A201=$E$5,I200,IF($I$8="Cuota fija",IF(A201&lt;=MAX($I$6:$I$7),0,$D$7+D201-H201),IF($I$8="Capital Constante",IF(A201&lt;=MAX($I$6:$I$7),0,$D$3/(($C$5/VLOOKUP($D$6,AMORT!$A$2:$C$11,3,0))-MAX($I$6:$I$7))   ),C201-H201-E201)       )))</f>
        <v>#N/A</v>
      </c>
      <c r="H201" s="55" t="e">
        <f>IF(A201="",IF(A200="","",SUM($H$13:H200)),ROUND($E$4*I200,0))</f>
        <v>#N/A</v>
      </c>
      <c r="I201" s="55" t="e">
        <f t="shared" si="16"/>
        <v>#N/A</v>
      </c>
      <c r="J201" s="15"/>
      <c r="K201" s="55" t="e">
        <f>IF(AND(A201&gt;0,A201&lt;&gt;"",D201&gt;0), ROUND( ((D201/((1+($D$4/VLOOKUP($D$6,AMORT!$A$2:$B$11,2,0)))^A201))),0),0)</f>
        <v>#N/A</v>
      </c>
      <c r="N201" s="61" t="e">
        <f t="shared" si="19"/>
        <v>#N/A</v>
      </c>
      <c r="O201" s="62" t="e">
        <f>IF(N201="","",IF(OR($Q$6="Diaria",$Q$6="Semanal",$Q$6="Decadal",$Q$6="Quincenal"),O200+VLOOKUP($Q$6,AMORT!$A$2:$D$11,4,0),IF(DAY($O$13)=DAY(EOMONTH($O$13,0)),EOMONTH(O200,VLOOKUP($Q$6,AMORT!$A$2:$C$11,3,0)),EDATE($O$13,VLOOKUP($Q$6,AMORT!$A$2:$C$11,3,0)*N201))))</f>
        <v>#N/A</v>
      </c>
      <c r="P201" s="55" t="e">
        <f>IF(N201="",IF(N200="","",SUM(P$13:P200)),T201+U201)</f>
        <v>#N/A</v>
      </c>
      <c r="Q201" s="44"/>
      <c r="R201" s="55" t="e">
        <f>IF(N201="",IF(N200="","",SUM($R$13:R200)),ROUND(((V200*$Q$8)/30)*VLOOKUP($Q$6,AMORT!$A$2:$D$11,4,0),0))</f>
        <v>#N/A</v>
      </c>
      <c r="S201" s="55" t="e">
        <f>IF(N201="",IF(N200="","",SUM($S$13:S200)),IF(N201&lt;=MAX($V$6:$V$7),0,P201+R201))</f>
        <v>#N/A</v>
      </c>
      <c r="T201" s="55" t="e">
        <f>IF(N201="",IF(N200="","",SUM($T$13:T200)),IF(N201=$R$5,V200,IF($V$8="Cuota fija",IF(N201&lt;=MAX($V$6:$V$7),0,$Q$7+Q201-U201),IF($V$8="Capital Constante",IF(N201&lt;=MAX($V$6:$V$7),0,$Q$3/(($P$5/VLOOKUP($Q$6,AMORT!$A$2:$C$11,3,0))-MAX($V$6:$V$7))   ),P201-U201-R201)       )))</f>
        <v>#N/A</v>
      </c>
      <c r="U201" s="55" t="e">
        <f>IF(N201="",IF(N200="","",SUM($U$13:U200)),ROUND($R$4*V200,0))</f>
        <v>#N/A</v>
      </c>
      <c r="V201" s="55" t="e">
        <f t="shared" si="17"/>
        <v>#N/A</v>
      </c>
      <c r="W201" s="15"/>
      <c r="X201" s="55" t="e">
        <f>IF(AND(N201&gt;0,N201&lt;&gt;"",Q201&gt;0), ROUND( ((Q201/((1+($Q$4/VLOOKUP($Q$6,AMORT!$A$2:$B$11,2,0)))^N201))),0),0)</f>
        <v>#N/A</v>
      </c>
      <c r="AA201" s="61" t="e">
        <f t="shared" si="20"/>
        <v>#N/A</v>
      </c>
      <c r="AB201" s="62" t="e">
        <f>IF(AA201="","",IF(OR($AD$6="Diaria",$AD$6="Semanal",$AD$6="Decadal",$AD$6="Quincenal"),AB200+VLOOKUP($AD$6,AMORT!$A$2:$D$11,4,0),IF(DAY($B$13)=DAY(EOMONTH($B$13,0)),EOMONTH(AB200,VLOOKUP($AD$6,AMORT!$A$2:$C$11,3,0)),EDATE($B$13,VLOOKUP($AD$6,AMORT!$A$2:$C$11,3,0)*AA201))))</f>
        <v>#N/A</v>
      </c>
      <c r="AC201" s="55" t="e">
        <f>IF(AA201="",IF(AA200="","",SUM(AC$13:AC200)),AG201+AH201)</f>
        <v>#N/A</v>
      </c>
      <c r="AD201" s="44"/>
      <c r="AE201" s="55" t="e">
        <f>IF(AA201="",IF(AA200="","",SUM($AE$13:AE200)),ROUND(((AI200*$AD$8)/30)*VLOOKUP($AD$6,AMORT!$A$2:$D$11,4,0),0))</f>
        <v>#N/A</v>
      </c>
      <c r="AF201" s="55" t="e">
        <f>IF(AA201="",IF(AA200="","",SUM($AF$13:AF200)),IF(AA201&lt;=MAX($AI$6:$AI$7),0,AC201+AE201))</f>
        <v>#N/A</v>
      </c>
      <c r="AG201" s="55" t="e">
        <f>IF(AA201="",IF(AA200="","",SUM($AG$13:AG200)),IF(AA201=$AE$5,AI200,IF($AI$8="Cuota fija",IF(AA201&lt;=MAX($AI$6:$AI$7),0,$AD$7+AD201-AH201),IF($AI$8="Capital Constante",IF(AA201&lt;=MAX($AI$6:$AI$7),0,$AD$3/(($AC$5/VLOOKUP($AD$6,AMORT!$A$2:$C$11,3,0))-MAX($AI$6:$AI$7))   ),AC201-AH201-AE201)       )))</f>
        <v>#N/A</v>
      </c>
      <c r="AH201" s="55" t="e">
        <f>IF(AA201="",IF(AA200="","",SUM($AH$13:AH200)),ROUND($AE$4*AI200,0))</f>
        <v>#N/A</v>
      </c>
      <c r="AI201" s="55" t="e">
        <f t="shared" si="18"/>
        <v>#N/A</v>
      </c>
      <c r="AJ201" s="15"/>
      <c r="AK201" s="55" t="e">
        <f>IF(AND(AA201&gt;0,AA201&lt;&gt;"",AD201&gt;0), ROUND( ((AD201/((1+($AD$4/VLOOKUP($AD$6,AMORT!$A$2:$B$11,2,0)))^AA201))),0),0)</f>
        <v>#N/A</v>
      </c>
    </row>
    <row r="202" spans="1:37" x14ac:dyDescent="0.2">
      <c r="A202" s="61" t="e">
        <f t="shared" si="15"/>
        <v>#N/A</v>
      </c>
      <c r="B202" s="62" t="e">
        <f>IF(A202="","",IF(OR($D$6="Diaria",$D$6="Semanal",$D$6="Decadal",$D$6="Quincenal"),B201+VLOOKUP($D$6,AMORT!$A$2:$D$11,4,0),IF(DAY($B$13)=DAY(EOMONTH($B$13,0)),EOMONTH(B201,VLOOKUP($D$6,AMORT!$A$2:$C$11,3,0)),EDATE($B$13,VLOOKUP($D$6,AMORT!$A$2:$C$11,3,0)*A202))))</f>
        <v>#N/A</v>
      </c>
      <c r="C202" s="55" t="e">
        <f>IF(A202="",IF(A201="","",SUM(C$13:C201)),G202+H202)</f>
        <v>#N/A</v>
      </c>
      <c r="D202" s="44"/>
      <c r="E202" s="55" t="e">
        <f>IF(A202="",IF(A201="","",SUM($E$13:E201)),ROUND(((I201*$D$8)/30)*VLOOKUP($D$6,AMORT!$A$2:$D$11,4,0),0))</f>
        <v>#N/A</v>
      </c>
      <c r="F202" s="55" t="e">
        <f>IF(A202="",IF(A201="","",SUM($F$13:F201)),IF(A202&lt;=MAX($I$6:$I$7),0,C202+E202))</f>
        <v>#N/A</v>
      </c>
      <c r="G202" s="55" t="e">
        <f>IF(A202="",IF(A201="","",SUM($G$13:G201)),IF(A202=$E$5,I201,IF($I$8="Cuota fija",IF(A202&lt;=MAX($I$6:$I$7),0,$D$7+D202-H202),IF($I$8="Capital Constante",IF(A202&lt;=MAX($I$6:$I$7),0,$D$3/(($C$5/VLOOKUP($D$6,AMORT!$A$2:$C$11,3,0))-MAX($I$6:$I$7))   ),C202-H202-E202)       )))</f>
        <v>#N/A</v>
      </c>
      <c r="H202" s="55" t="e">
        <f>IF(A202="",IF(A201="","",SUM($H$13:H201)),ROUND($E$4*I201,0))</f>
        <v>#N/A</v>
      </c>
      <c r="I202" s="55" t="e">
        <f t="shared" si="16"/>
        <v>#N/A</v>
      </c>
      <c r="J202" s="15"/>
      <c r="K202" s="55" t="e">
        <f>IF(AND(A202&gt;0,A202&lt;&gt;"",D202&gt;0), ROUND( ((D202/((1+($D$4/VLOOKUP($D$6,AMORT!$A$2:$B$11,2,0)))^A202))),0),0)</f>
        <v>#N/A</v>
      </c>
      <c r="N202" s="61" t="e">
        <f t="shared" si="19"/>
        <v>#N/A</v>
      </c>
      <c r="O202" s="62" t="e">
        <f>IF(N202="","",IF(OR($Q$6="Diaria",$Q$6="Semanal",$Q$6="Decadal",$Q$6="Quincenal"),O201+VLOOKUP($Q$6,AMORT!$A$2:$D$11,4,0),IF(DAY($O$13)=DAY(EOMONTH($O$13,0)),EOMONTH(O201,VLOOKUP($Q$6,AMORT!$A$2:$C$11,3,0)),EDATE($O$13,VLOOKUP($Q$6,AMORT!$A$2:$C$11,3,0)*N202))))</f>
        <v>#N/A</v>
      </c>
      <c r="P202" s="55" t="e">
        <f>IF(N202="",IF(N201="","",SUM(P$13:P201)),T202+U202)</f>
        <v>#N/A</v>
      </c>
      <c r="Q202" s="44"/>
      <c r="R202" s="55" t="e">
        <f>IF(N202="",IF(N201="","",SUM($R$13:R201)),ROUND(((V201*$Q$8)/30)*VLOOKUP($Q$6,AMORT!$A$2:$D$11,4,0),0))</f>
        <v>#N/A</v>
      </c>
      <c r="S202" s="55" t="e">
        <f>IF(N202="",IF(N201="","",SUM($S$13:S201)),IF(N202&lt;=MAX($V$6:$V$7),0,P202+R202))</f>
        <v>#N/A</v>
      </c>
      <c r="T202" s="55" t="e">
        <f>IF(N202="",IF(N201="","",SUM($T$13:T201)),IF(N202=$R$5,V201,IF($V$8="Cuota fija",IF(N202&lt;=MAX($V$6:$V$7),0,$Q$7+Q202-U202),IF($V$8="Capital Constante",IF(N202&lt;=MAX($V$6:$V$7),0,$Q$3/(($P$5/VLOOKUP($Q$6,AMORT!$A$2:$C$11,3,0))-MAX($V$6:$V$7))   ),P202-U202-R202)       )))</f>
        <v>#N/A</v>
      </c>
      <c r="U202" s="55" t="e">
        <f>IF(N202="",IF(N201="","",SUM($U$13:U201)),ROUND($R$4*V201,0))</f>
        <v>#N/A</v>
      </c>
      <c r="V202" s="55" t="e">
        <f t="shared" si="17"/>
        <v>#N/A</v>
      </c>
      <c r="W202" s="15"/>
      <c r="X202" s="55" t="e">
        <f>IF(AND(N202&gt;0,N202&lt;&gt;"",Q202&gt;0), ROUND( ((Q202/((1+($Q$4/VLOOKUP($Q$6,AMORT!$A$2:$B$11,2,0)))^N202))),0),0)</f>
        <v>#N/A</v>
      </c>
      <c r="AA202" s="61" t="e">
        <f t="shared" si="20"/>
        <v>#N/A</v>
      </c>
      <c r="AB202" s="62" t="e">
        <f>IF(AA202="","",IF(OR($AD$6="Diaria",$AD$6="Semanal",$AD$6="Decadal",$AD$6="Quincenal"),AB201+VLOOKUP($AD$6,AMORT!$A$2:$D$11,4,0),IF(DAY($B$13)=DAY(EOMONTH($B$13,0)),EOMONTH(AB201,VLOOKUP($AD$6,AMORT!$A$2:$C$11,3,0)),EDATE($B$13,VLOOKUP($AD$6,AMORT!$A$2:$C$11,3,0)*AA202))))</f>
        <v>#N/A</v>
      </c>
      <c r="AC202" s="55" t="e">
        <f>IF(AA202="",IF(AA201="","",SUM(AC$13:AC201)),AG202+AH202)</f>
        <v>#N/A</v>
      </c>
      <c r="AD202" s="44"/>
      <c r="AE202" s="55" t="e">
        <f>IF(AA202="",IF(AA201="","",SUM($AE$13:AE201)),ROUND(((AI201*$AD$8)/30)*VLOOKUP($AD$6,AMORT!$A$2:$D$11,4,0),0))</f>
        <v>#N/A</v>
      </c>
      <c r="AF202" s="55" t="e">
        <f>IF(AA202="",IF(AA201="","",SUM($AF$13:AF201)),IF(AA202&lt;=MAX($AI$6:$AI$7),0,AC202+AE202))</f>
        <v>#N/A</v>
      </c>
      <c r="AG202" s="55" t="e">
        <f>IF(AA202="",IF(AA201="","",SUM($AG$13:AG201)),IF(AA202=$AE$5,AI201,IF($AI$8="Cuota fija",IF(AA202&lt;=MAX($AI$6:$AI$7),0,$AD$7+AD202-AH202),IF($AI$8="Capital Constante",IF(AA202&lt;=MAX($AI$6:$AI$7),0,$AD$3/(($AC$5/VLOOKUP($AD$6,AMORT!$A$2:$C$11,3,0))-MAX($AI$6:$AI$7))   ),AC202-AH202-AE202)       )))</f>
        <v>#N/A</v>
      </c>
      <c r="AH202" s="55" t="e">
        <f>IF(AA202="",IF(AA201="","",SUM($AH$13:AH201)),ROUND($AE$4*AI201,0))</f>
        <v>#N/A</v>
      </c>
      <c r="AI202" s="55" t="e">
        <f t="shared" si="18"/>
        <v>#N/A</v>
      </c>
      <c r="AJ202" s="15"/>
      <c r="AK202" s="55" t="e">
        <f>IF(AND(AA202&gt;0,AA202&lt;&gt;"",AD202&gt;0), ROUND( ((AD202/((1+($AD$4/VLOOKUP($AD$6,AMORT!$A$2:$B$11,2,0)))^AA202))),0),0)</f>
        <v>#N/A</v>
      </c>
    </row>
    <row r="203" spans="1:37" x14ac:dyDescent="0.2">
      <c r="A203" s="61" t="e">
        <f t="shared" si="15"/>
        <v>#N/A</v>
      </c>
      <c r="B203" s="62" t="e">
        <f>IF(A203="","",IF(OR($D$6="Diaria",$D$6="Semanal",$D$6="Decadal",$D$6="Quincenal"),B202+VLOOKUP($D$6,AMORT!$A$2:$D$11,4,0),IF(DAY($B$13)=DAY(EOMONTH($B$13,0)),EOMONTH(B202,VLOOKUP($D$6,AMORT!$A$2:$C$11,3,0)),EDATE($B$13,VLOOKUP($D$6,AMORT!$A$2:$C$11,3,0)*A203))))</f>
        <v>#N/A</v>
      </c>
      <c r="C203" s="55" t="e">
        <f>IF(A203="",IF(A202="","",SUM(C$13:C202)),G203+H203)</f>
        <v>#N/A</v>
      </c>
      <c r="D203" s="44"/>
      <c r="E203" s="55" t="e">
        <f>IF(A203="",IF(A202="","",SUM($E$13:E202)),ROUND(((I202*$D$8)/30)*VLOOKUP($D$6,AMORT!$A$2:$D$11,4,0),0))</f>
        <v>#N/A</v>
      </c>
      <c r="F203" s="55" t="e">
        <f>IF(A203="",IF(A202="","",SUM($F$13:F202)),IF(A203&lt;=MAX($I$6:$I$7),0,C203+E203))</f>
        <v>#N/A</v>
      </c>
      <c r="G203" s="55" t="e">
        <f>IF(A203="",IF(A202="","",SUM($G$13:G202)),IF(A203=$E$5,I202,IF($I$8="Cuota fija",IF(A203&lt;=MAX($I$6:$I$7),0,$D$7+D203-H203),IF($I$8="Capital Constante",IF(A203&lt;=MAX($I$6:$I$7),0,$D$3/(($C$5/VLOOKUP($D$6,AMORT!$A$2:$C$11,3,0))-MAX($I$6:$I$7))   ),C203-H203-E203)       )))</f>
        <v>#N/A</v>
      </c>
      <c r="H203" s="55" t="e">
        <f>IF(A203="",IF(A202="","",SUM($H$13:H202)),ROUND($E$4*I202,0))</f>
        <v>#N/A</v>
      </c>
      <c r="I203" s="55" t="e">
        <f t="shared" si="16"/>
        <v>#N/A</v>
      </c>
      <c r="J203" s="15"/>
      <c r="K203" s="55" t="e">
        <f>IF(AND(A203&gt;0,A203&lt;&gt;"",D203&gt;0), ROUND( ((D203/((1+($D$4/VLOOKUP($D$6,AMORT!$A$2:$B$11,2,0)))^A203))),0),0)</f>
        <v>#N/A</v>
      </c>
      <c r="N203" s="61" t="e">
        <f t="shared" si="19"/>
        <v>#N/A</v>
      </c>
      <c r="O203" s="62" t="e">
        <f>IF(N203="","",IF(OR($Q$6="Diaria",$Q$6="Semanal",$Q$6="Decadal",$Q$6="Quincenal"),O202+VLOOKUP($Q$6,AMORT!$A$2:$D$11,4,0),IF(DAY($O$13)=DAY(EOMONTH($O$13,0)),EOMONTH(O202,VLOOKUP($Q$6,AMORT!$A$2:$C$11,3,0)),EDATE($O$13,VLOOKUP($Q$6,AMORT!$A$2:$C$11,3,0)*N203))))</f>
        <v>#N/A</v>
      </c>
      <c r="P203" s="55" t="e">
        <f>IF(N203="",IF(N202="","",SUM(P$13:P202)),T203+U203)</f>
        <v>#N/A</v>
      </c>
      <c r="Q203" s="44"/>
      <c r="R203" s="55" t="e">
        <f>IF(N203="",IF(N202="","",SUM($R$13:R202)),ROUND(((V202*$Q$8)/30)*VLOOKUP($Q$6,AMORT!$A$2:$D$11,4,0),0))</f>
        <v>#N/A</v>
      </c>
      <c r="S203" s="55" t="e">
        <f>IF(N203="",IF(N202="","",SUM($S$13:S202)),IF(N203&lt;=MAX($V$6:$V$7),0,P203+R203))</f>
        <v>#N/A</v>
      </c>
      <c r="T203" s="55" t="e">
        <f>IF(N203="",IF(N202="","",SUM($T$13:T202)),IF(N203=$R$5,V202,IF($V$8="Cuota fija",IF(N203&lt;=MAX($V$6:$V$7),0,$Q$7+Q203-U203),IF($V$8="Capital Constante",IF(N203&lt;=MAX($V$6:$V$7),0,$Q$3/(($P$5/VLOOKUP($Q$6,AMORT!$A$2:$C$11,3,0))-MAX($V$6:$V$7))   ),P203-U203-R203)       )))</f>
        <v>#N/A</v>
      </c>
      <c r="U203" s="55" t="e">
        <f>IF(N203="",IF(N202="","",SUM($U$13:U202)),ROUND($R$4*V202,0))</f>
        <v>#N/A</v>
      </c>
      <c r="V203" s="55" t="e">
        <f t="shared" si="17"/>
        <v>#N/A</v>
      </c>
      <c r="W203" s="15"/>
      <c r="X203" s="55" t="e">
        <f>IF(AND(N203&gt;0,N203&lt;&gt;"",Q203&gt;0), ROUND( ((Q203/((1+($Q$4/VLOOKUP($Q$6,AMORT!$A$2:$B$11,2,0)))^N203))),0),0)</f>
        <v>#N/A</v>
      </c>
      <c r="AA203" s="61" t="e">
        <f t="shared" si="20"/>
        <v>#N/A</v>
      </c>
      <c r="AB203" s="62" t="e">
        <f>IF(AA203="","",IF(OR($AD$6="Diaria",$AD$6="Semanal",$AD$6="Decadal",$AD$6="Quincenal"),AB202+VLOOKUP($AD$6,AMORT!$A$2:$D$11,4,0),IF(DAY($B$13)=DAY(EOMONTH($B$13,0)),EOMONTH(AB202,VLOOKUP($AD$6,AMORT!$A$2:$C$11,3,0)),EDATE($B$13,VLOOKUP($AD$6,AMORT!$A$2:$C$11,3,0)*AA203))))</f>
        <v>#N/A</v>
      </c>
      <c r="AC203" s="55" t="e">
        <f>IF(AA203="",IF(AA202="","",SUM(AC$13:AC202)),AG203+AH203)</f>
        <v>#N/A</v>
      </c>
      <c r="AD203" s="44"/>
      <c r="AE203" s="55" t="e">
        <f>IF(AA203="",IF(AA202="","",SUM($AE$13:AE202)),ROUND(((AI202*$AD$8)/30)*VLOOKUP($AD$6,AMORT!$A$2:$D$11,4,0),0))</f>
        <v>#N/A</v>
      </c>
      <c r="AF203" s="55" t="e">
        <f>IF(AA203="",IF(AA202="","",SUM($AF$13:AF202)),IF(AA203&lt;=MAX($AI$6:$AI$7),0,AC203+AE203))</f>
        <v>#N/A</v>
      </c>
      <c r="AG203" s="55" t="e">
        <f>IF(AA203="",IF(AA202="","",SUM($AG$13:AG202)),IF(AA203=$AE$5,AI202,IF($AI$8="Cuota fija",IF(AA203&lt;=MAX($AI$6:$AI$7),0,$AD$7+AD203-AH203),IF($AI$8="Capital Constante",IF(AA203&lt;=MAX($AI$6:$AI$7),0,$AD$3/(($AC$5/VLOOKUP($AD$6,AMORT!$A$2:$C$11,3,0))-MAX($AI$6:$AI$7))   ),AC203-AH203-AE203)       )))</f>
        <v>#N/A</v>
      </c>
      <c r="AH203" s="55" t="e">
        <f>IF(AA203="",IF(AA202="","",SUM($AH$13:AH202)),ROUND($AE$4*AI202,0))</f>
        <v>#N/A</v>
      </c>
      <c r="AI203" s="55" t="e">
        <f t="shared" si="18"/>
        <v>#N/A</v>
      </c>
      <c r="AJ203" s="15"/>
      <c r="AK203" s="55" t="e">
        <f>IF(AND(AA203&gt;0,AA203&lt;&gt;"",AD203&gt;0), ROUND( ((AD203/((1+($AD$4/VLOOKUP($AD$6,AMORT!$A$2:$B$11,2,0)))^AA203))),0),0)</f>
        <v>#N/A</v>
      </c>
    </row>
    <row r="204" spans="1:37" x14ac:dyDescent="0.2">
      <c r="A204" s="61" t="e">
        <f t="shared" si="15"/>
        <v>#N/A</v>
      </c>
      <c r="B204" s="62" t="e">
        <f>IF(A204="","",IF(OR($D$6="Diaria",$D$6="Semanal",$D$6="Decadal",$D$6="Quincenal"),B203+VLOOKUP($D$6,AMORT!$A$2:$D$11,4,0),IF(DAY($B$13)=DAY(EOMONTH($B$13,0)),EOMONTH(B203,VLOOKUP($D$6,AMORT!$A$2:$C$11,3,0)),EDATE($B$13,VLOOKUP($D$6,AMORT!$A$2:$C$11,3,0)*A204))))</f>
        <v>#N/A</v>
      </c>
      <c r="C204" s="55" t="e">
        <f>IF(A204="",IF(A203="","",SUM(C$13:C203)),G204+H204)</f>
        <v>#N/A</v>
      </c>
      <c r="D204" s="44"/>
      <c r="E204" s="55" t="e">
        <f>IF(A204="",IF(A203="","",SUM($E$13:E203)),ROUND(((I203*$D$8)/30)*VLOOKUP($D$6,AMORT!$A$2:$D$11,4,0),0))</f>
        <v>#N/A</v>
      </c>
      <c r="F204" s="55" t="e">
        <f>IF(A204="",IF(A203="","",SUM($F$13:F203)),IF(A204&lt;=MAX($I$6:$I$7),0,C204+E204))</f>
        <v>#N/A</v>
      </c>
      <c r="G204" s="55" t="e">
        <f>IF(A204="",IF(A203="","",SUM($G$13:G203)),IF(A204=$E$5,I203,IF($I$8="Cuota fija",IF(A204&lt;=MAX($I$6:$I$7),0,$D$7+D204-H204),IF($I$8="Capital Constante",IF(A204&lt;=MAX($I$6:$I$7),0,$D$3/(($C$5/VLOOKUP($D$6,AMORT!$A$2:$C$11,3,0))-MAX($I$6:$I$7))   ),C204-H204-E204)       )))</f>
        <v>#N/A</v>
      </c>
      <c r="H204" s="55" t="e">
        <f>IF(A204="",IF(A203="","",SUM($H$13:H203)),ROUND($E$4*I203,0))</f>
        <v>#N/A</v>
      </c>
      <c r="I204" s="55" t="e">
        <f t="shared" si="16"/>
        <v>#N/A</v>
      </c>
      <c r="J204" s="15"/>
      <c r="K204" s="55" t="e">
        <f>IF(AND(A204&gt;0,A204&lt;&gt;"",D204&gt;0), ROUND( ((D204/((1+($D$4/VLOOKUP($D$6,AMORT!$A$2:$B$11,2,0)))^A204))),0),0)</f>
        <v>#N/A</v>
      </c>
      <c r="N204" s="61" t="e">
        <f t="shared" si="19"/>
        <v>#N/A</v>
      </c>
      <c r="O204" s="62" t="e">
        <f>IF(N204="","",IF(OR($Q$6="Diaria",$Q$6="Semanal",$Q$6="Decadal",$Q$6="Quincenal"),O203+VLOOKUP($Q$6,AMORT!$A$2:$D$11,4,0),IF(DAY($O$13)=DAY(EOMONTH($O$13,0)),EOMONTH(O203,VLOOKUP($Q$6,AMORT!$A$2:$C$11,3,0)),EDATE($O$13,VLOOKUP($Q$6,AMORT!$A$2:$C$11,3,0)*N204))))</f>
        <v>#N/A</v>
      </c>
      <c r="P204" s="55" t="e">
        <f>IF(N204="",IF(N203="","",SUM(P$13:P203)),T204+U204)</f>
        <v>#N/A</v>
      </c>
      <c r="Q204" s="44"/>
      <c r="R204" s="55" t="e">
        <f>IF(N204="",IF(N203="","",SUM($R$13:R203)),ROUND(((V203*$Q$8)/30)*VLOOKUP($Q$6,AMORT!$A$2:$D$11,4,0),0))</f>
        <v>#N/A</v>
      </c>
      <c r="S204" s="55" t="e">
        <f>IF(N204="",IF(N203="","",SUM($S$13:S203)),IF(N204&lt;=MAX($V$6:$V$7),0,P204+R204))</f>
        <v>#N/A</v>
      </c>
      <c r="T204" s="55" t="e">
        <f>IF(N204="",IF(N203="","",SUM($T$13:T203)),IF(N204=$R$5,V203,IF($V$8="Cuota fija",IF(N204&lt;=MAX($V$6:$V$7),0,$Q$7+Q204-U204),IF($V$8="Capital Constante",IF(N204&lt;=MAX($V$6:$V$7),0,$Q$3/(($P$5/VLOOKUP($Q$6,AMORT!$A$2:$C$11,3,0))-MAX($V$6:$V$7))   ),P204-U204-R204)       )))</f>
        <v>#N/A</v>
      </c>
      <c r="U204" s="55" t="e">
        <f>IF(N204="",IF(N203="","",SUM($U$13:U203)),ROUND($R$4*V203,0))</f>
        <v>#N/A</v>
      </c>
      <c r="V204" s="55" t="e">
        <f t="shared" si="17"/>
        <v>#N/A</v>
      </c>
      <c r="W204" s="15"/>
      <c r="X204" s="55" t="e">
        <f>IF(AND(N204&gt;0,N204&lt;&gt;"",Q204&gt;0), ROUND( ((Q204/((1+($Q$4/VLOOKUP($Q$6,AMORT!$A$2:$B$11,2,0)))^N204))),0),0)</f>
        <v>#N/A</v>
      </c>
      <c r="AA204" s="61" t="e">
        <f t="shared" si="20"/>
        <v>#N/A</v>
      </c>
      <c r="AB204" s="62" t="e">
        <f>IF(AA204="","",IF(OR($AD$6="Diaria",$AD$6="Semanal",$AD$6="Decadal",$AD$6="Quincenal"),AB203+VLOOKUP($AD$6,AMORT!$A$2:$D$11,4,0),IF(DAY($B$13)=DAY(EOMONTH($B$13,0)),EOMONTH(AB203,VLOOKUP($AD$6,AMORT!$A$2:$C$11,3,0)),EDATE($B$13,VLOOKUP($AD$6,AMORT!$A$2:$C$11,3,0)*AA204))))</f>
        <v>#N/A</v>
      </c>
      <c r="AC204" s="55" t="e">
        <f>IF(AA204="",IF(AA203="","",SUM(AC$13:AC203)),AG204+AH204)</f>
        <v>#N/A</v>
      </c>
      <c r="AD204" s="44"/>
      <c r="AE204" s="55" t="e">
        <f>IF(AA204="",IF(AA203="","",SUM($AE$13:AE203)),ROUND(((AI203*$AD$8)/30)*VLOOKUP($AD$6,AMORT!$A$2:$D$11,4,0),0))</f>
        <v>#N/A</v>
      </c>
      <c r="AF204" s="55" t="e">
        <f>IF(AA204="",IF(AA203="","",SUM($AF$13:AF203)),IF(AA204&lt;=MAX($AI$6:$AI$7),0,AC204+AE204))</f>
        <v>#N/A</v>
      </c>
      <c r="AG204" s="55" t="e">
        <f>IF(AA204="",IF(AA203="","",SUM($AG$13:AG203)),IF(AA204=$AE$5,AI203,IF($AI$8="Cuota fija",IF(AA204&lt;=MAX($AI$6:$AI$7),0,$AD$7+AD204-AH204),IF($AI$8="Capital Constante",IF(AA204&lt;=MAX($AI$6:$AI$7),0,$AD$3/(($AC$5/VLOOKUP($AD$6,AMORT!$A$2:$C$11,3,0))-MAX($AI$6:$AI$7))   ),AC204-AH204-AE204)       )))</f>
        <v>#N/A</v>
      </c>
      <c r="AH204" s="55" t="e">
        <f>IF(AA204="",IF(AA203="","",SUM($AH$13:AH203)),ROUND($AE$4*AI203,0))</f>
        <v>#N/A</v>
      </c>
      <c r="AI204" s="55" t="e">
        <f t="shared" si="18"/>
        <v>#N/A</v>
      </c>
      <c r="AJ204" s="15"/>
      <c r="AK204" s="55" t="e">
        <f>IF(AND(AA204&gt;0,AA204&lt;&gt;"",AD204&gt;0), ROUND( ((AD204/((1+($AD$4/VLOOKUP($AD$6,AMORT!$A$2:$B$11,2,0)))^AA204))),0),0)</f>
        <v>#N/A</v>
      </c>
    </row>
    <row r="205" spans="1:37" x14ac:dyDescent="0.2">
      <c r="A205" s="61" t="e">
        <f t="shared" si="15"/>
        <v>#N/A</v>
      </c>
      <c r="B205" s="62" t="e">
        <f>IF(A205="","",IF(OR($D$6="Diaria",$D$6="Semanal",$D$6="Decadal",$D$6="Quincenal"),B204+VLOOKUP($D$6,AMORT!$A$2:$D$11,4,0),IF(DAY($B$13)=DAY(EOMONTH($B$13,0)),EOMONTH(B204,VLOOKUP($D$6,AMORT!$A$2:$C$11,3,0)),EDATE($B$13,VLOOKUP($D$6,AMORT!$A$2:$C$11,3,0)*A205))))</f>
        <v>#N/A</v>
      </c>
      <c r="C205" s="55" t="e">
        <f>IF(A205="",IF(A204="","",SUM(C$13:C204)),G205+H205)</f>
        <v>#N/A</v>
      </c>
      <c r="D205" s="44"/>
      <c r="E205" s="55" t="e">
        <f>IF(A205="",IF(A204="","",SUM($E$13:E204)),ROUND(((I204*$D$8)/30)*VLOOKUP($D$6,AMORT!$A$2:$D$11,4,0),0))</f>
        <v>#N/A</v>
      </c>
      <c r="F205" s="55" t="e">
        <f>IF(A205="",IF(A204="","",SUM($F$13:F204)),IF(A205&lt;=MAX($I$6:$I$7),0,C205+E205))</f>
        <v>#N/A</v>
      </c>
      <c r="G205" s="55" t="e">
        <f>IF(A205="",IF(A204="","",SUM($G$13:G204)),IF(A205=$E$5,I204,IF($I$8="Cuota fija",IF(A205&lt;=MAX($I$6:$I$7),0,$D$7+D205-H205),IF($I$8="Capital Constante",IF(A205&lt;=MAX($I$6:$I$7),0,$D$3/(($C$5/VLOOKUP($D$6,AMORT!$A$2:$C$11,3,0))-MAX($I$6:$I$7))   ),C205-H205-E205)       )))</f>
        <v>#N/A</v>
      </c>
      <c r="H205" s="55" t="e">
        <f>IF(A205="",IF(A204="","",SUM($H$13:H204)),ROUND($E$4*I204,0))</f>
        <v>#N/A</v>
      </c>
      <c r="I205" s="55" t="e">
        <f t="shared" si="16"/>
        <v>#N/A</v>
      </c>
      <c r="J205" s="15"/>
      <c r="K205" s="55" t="e">
        <f>IF(AND(A205&gt;0,A205&lt;&gt;"",D205&gt;0), ROUND( ((D205/((1+($D$4/VLOOKUP($D$6,AMORT!$A$2:$B$11,2,0)))^A205))),0),0)</f>
        <v>#N/A</v>
      </c>
      <c r="N205" s="61" t="e">
        <f t="shared" si="19"/>
        <v>#N/A</v>
      </c>
      <c r="O205" s="62" t="e">
        <f>IF(N205="","",IF(OR($Q$6="Diaria",$Q$6="Semanal",$Q$6="Decadal",$Q$6="Quincenal"),O204+VLOOKUP($Q$6,AMORT!$A$2:$D$11,4,0),IF(DAY($O$13)=DAY(EOMONTH($O$13,0)),EOMONTH(O204,VLOOKUP($Q$6,AMORT!$A$2:$C$11,3,0)),EDATE($O$13,VLOOKUP($Q$6,AMORT!$A$2:$C$11,3,0)*N205))))</f>
        <v>#N/A</v>
      </c>
      <c r="P205" s="55" t="e">
        <f>IF(N205="",IF(N204="","",SUM(P$13:P204)),T205+U205)</f>
        <v>#N/A</v>
      </c>
      <c r="Q205" s="44"/>
      <c r="R205" s="55" t="e">
        <f>IF(N205="",IF(N204="","",SUM($R$13:R204)),ROUND(((V204*$Q$8)/30)*VLOOKUP($Q$6,AMORT!$A$2:$D$11,4,0),0))</f>
        <v>#N/A</v>
      </c>
      <c r="S205" s="55" t="e">
        <f>IF(N205="",IF(N204="","",SUM($S$13:S204)),IF(N205&lt;=MAX($V$6:$V$7),0,P205+R205))</f>
        <v>#N/A</v>
      </c>
      <c r="T205" s="55" t="e">
        <f>IF(N205="",IF(N204="","",SUM($T$13:T204)),IF(N205=$R$5,V204,IF($V$8="Cuota fija",IF(N205&lt;=MAX($V$6:$V$7),0,$Q$7+Q205-U205),IF($V$8="Capital Constante",IF(N205&lt;=MAX($V$6:$V$7),0,$Q$3/(($P$5/VLOOKUP($Q$6,AMORT!$A$2:$C$11,3,0))-MAX($V$6:$V$7))   ),P205-U205-R205)       )))</f>
        <v>#N/A</v>
      </c>
      <c r="U205" s="55" t="e">
        <f>IF(N205="",IF(N204="","",SUM($U$13:U204)),ROUND($R$4*V204,0))</f>
        <v>#N/A</v>
      </c>
      <c r="V205" s="55" t="e">
        <f t="shared" si="17"/>
        <v>#N/A</v>
      </c>
      <c r="W205" s="15"/>
      <c r="X205" s="55" t="e">
        <f>IF(AND(N205&gt;0,N205&lt;&gt;"",Q205&gt;0), ROUND( ((Q205/((1+($Q$4/VLOOKUP($Q$6,AMORT!$A$2:$B$11,2,0)))^N205))),0),0)</f>
        <v>#N/A</v>
      </c>
      <c r="AA205" s="61" t="e">
        <f t="shared" si="20"/>
        <v>#N/A</v>
      </c>
      <c r="AB205" s="62" t="e">
        <f>IF(AA205="","",IF(OR($AD$6="Diaria",$AD$6="Semanal",$AD$6="Decadal",$AD$6="Quincenal"),AB204+VLOOKUP($AD$6,AMORT!$A$2:$D$11,4,0),IF(DAY($B$13)=DAY(EOMONTH($B$13,0)),EOMONTH(AB204,VLOOKUP($AD$6,AMORT!$A$2:$C$11,3,0)),EDATE($B$13,VLOOKUP($AD$6,AMORT!$A$2:$C$11,3,0)*AA205))))</f>
        <v>#N/A</v>
      </c>
      <c r="AC205" s="55" t="e">
        <f>IF(AA205="",IF(AA204="","",SUM(AC$13:AC204)),AG205+AH205)</f>
        <v>#N/A</v>
      </c>
      <c r="AD205" s="44"/>
      <c r="AE205" s="55" t="e">
        <f>IF(AA205="",IF(AA204="","",SUM($AE$13:AE204)),ROUND(((AI204*$AD$8)/30)*VLOOKUP($AD$6,AMORT!$A$2:$D$11,4,0),0))</f>
        <v>#N/A</v>
      </c>
      <c r="AF205" s="55" t="e">
        <f>IF(AA205="",IF(AA204="","",SUM($AF$13:AF204)),IF(AA205&lt;=MAX($AI$6:$AI$7),0,AC205+AE205))</f>
        <v>#N/A</v>
      </c>
      <c r="AG205" s="55" t="e">
        <f>IF(AA205="",IF(AA204="","",SUM($AG$13:AG204)),IF(AA205=$AE$5,AI204,IF($AI$8="Cuota fija",IF(AA205&lt;=MAX($AI$6:$AI$7),0,$AD$7+AD205-AH205),IF($AI$8="Capital Constante",IF(AA205&lt;=MAX($AI$6:$AI$7),0,$AD$3/(($AC$5/VLOOKUP($AD$6,AMORT!$A$2:$C$11,3,0))-MAX($AI$6:$AI$7))   ),AC205-AH205-AE205)       )))</f>
        <v>#N/A</v>
      </c>
      <c r="AH205" s="55" t="e">
        <f>IF(AA205="",IF(AA204="","",SUM($AH$13:AH204)),ROUND($AE$4*AI204,0))</f>
        <v>#N/A</v>
      </c>
      <c r="AI205" s="55" t="e">
        <f t="shared" si="18"/>
        <v>#N/A</v>
      </c>
      <c r="AJ205" s="15"/>
      <c r="AK205" s="55" t="e">
        <f>IF(AND(AA205&gt;0,AA205&lt;&gt;"",AD205&gt;0), ROUND( ((AD205/((1+($AD$4/VLOOKUP($AD$6,AMORT!$A$2:$B$11,2,0)))^AA205))),0),0)</f>
        <v>#N/A</v>
      </c>
    </row>
    <row r="206" spans="1:37" x14ac:dyDescent="0.2">
      <c r="A206" s="61" t="e">
        <f t="shared" ref="A206:A269" si="21">+IF(OR(A205="",ISERROR(A205)),"",IF(A205+1&gt;$E$5,"",A205+1))</f>
        <v>#N/A</v>
      </c>
      <c r="B206" s="62" t="e">
        <f>IF(A206="","",IF(OR($D$6="Diaria",$D$6="Semanal",$D$6="Decadal",$D$6="Quincenal"),B205+VLOOKUP($D$6,AMORT!$A$2:$D$11,4,0),IF(DAY($B$13)=DAY(EOMONTH($B$13,0)),EOMONTH(B205,VLOOKUP($D$6,AMORT!$A$2:$C$11,3,0)),EDATE($B$13,VLOOKUP($D$6,AMORT!$A$2:$C$11,3,0)*A206))))</f>
        <v>#N/A</v>
      </c>
      <c r="C206" s="55" t="e">
        <f>IF(A206="",IF(A205="","",SUM(C$13:C205)),G206+H206)</f>
        <v>#N/A</v>
      </c>
      <c r="D206" s="44"/>
      <c r="E206" s="55" t="e">
        <f>IF(A206="",IF(A205="","",SUM($E$13:E205)),ROUND(((I205*$D$8)/30)*VLOOKUP($D$6,AMORT!$A$2:$D$11,4,0),0))</f>
        <v>#N/A</v>
      </c>
      <c r="F206" s="55" t="e">
        <f>IF(A206="",IF(A205="","",SUM($F$13:F205)),IF(A206&lt;=MAX($I$6:$I$7),0,C206+E206))</f>
        <v>#N/A</v>
      </c>
      <c r="G206" s="55" t="e">
        <f>IF(A206="",IF(A205="","",SUM($G$13:G205)),IF(A206=$E$5,I205,IF($I$8="Cuota fija",IF(A206&lt;=MAX($I$6:$I$7),0,$D$7+D206-H206),IF($I$8="Capital Constante",IF(A206&lt;=MAX($I$6:$I$7),0,$D$3/(($C$5/VLOOKUP($D$6,AMORT!$A$2:$C$11,3,0))-MAX($I$6:$I$7))   ),C206-H206-E206)       )))</f>
        <v>#N/A</v>
      </c>
      <c r="H206" s="55" t="e">
        <f>IF(A206="",IF(A205="","",SUM($H$13:H205)),ROUND($E$4*I205,0))</f>
        <v>#N/A</v>
      </c>
      <c r="I206" s="55" t="e">
        <f t="shared" ref="I206:I269" si="22">IF(A206="","",+I205-G206)</f>
        <v>#N/A</v>
      </c>
      <c r="J206" s="15"/>
      <c r="K206" s="55" t="e">
        <f>IF(AND(A206&gt;0,A206&lt;&gt;"",D206&gt;0), ROUND( ((D206/((1+($D$4/VLOOKUP($D$6,AMORT!$A$2:$B$11,2,0)))^A206))),0),0)</f>
        <v>#N/A</v>
      </c>
      <c r="N206" s="61" t="e">
        <f t="shared" si="19"/>
        <v>#N/A</v>
      </c>
      <c r="O206" s="62" t="e">
        <f>IF(N206="","",IF(OR($Q$6="Diaria",$Q$6="Semanal",$Q$6="Decadal",$Q$6="Quincenal"),O205+VLOOKUP($Q$6,AMORT!$A$2:$D$11,4,0),IF(DAY($O$13)=DAY(EOMONTH($O$13,0)),EOMONTH(O205,VLOOKUP($Q$6,AMORT!$A$2:$C$11,3,0)),EDATE($O$13,VLOOKUP($Q$6,AMORT!$A$2:$C$11,3,0)*N206))))</f>
        <v>#N/A</v>
      </c>
      <c r="P206" s="55" t="e">
        <f>IF(N206="",IF(N205="","",SUM(P$13:P205)),T206+U206)</f>
        <v>#N/A</v>
      </c>
      <c r="Q206" s="44"/>
      <c r="R206" s="55" t="e">
        <f>IF(N206="",IF(N205="","",SUM($R$13:R205)),ROUND(((V205*$Q$8)/30)*VLOOKUP($Q$6,AMORT!$A$2:$D$11,4,0),0))</f>
        <v>#N/A</v>
      </c>
      <c r="S206" s="55" t="e">
        <f>IF(N206="",IF(N205="","",SUM($S$13:S205)),IF(N206&lt;=MAX($V$6:$V$7),0,P206+R206))</f>
        <v>#N/A</v>
      </c>
      <c r="T206" s="55" t="e">
        <f>IF(N206="",IF(N205="","",SUM($T$13:T205)),IF(N206=$R$5,V205,IF($V$8="Cuota fija",IF(N206&lt;=MAX($V$6:$V$7),0,$Q$7+Q206-U206),IF($V$8="Capital Constante",IF(N206&lt;=MAX($V$6:$V$7),0,$Q$3/(($P$5/VLOOKUP($Q$6,AMORT!$A$2:$C$11,3,0))-MAX($V$6:$V$7))   ),P206-U206-R206)       )))</f>
        <v>#N/A</v>
      </c>
      <c r="U206" s="55" t="e">
        <f>IF(N206="",IF(N205="","",SUM($U$13:U205)),ROUND($R$4*V205,0))</f>
        <v>#N/A</v>
      </c>
      <c r="V206" s="55" t="e">
        <f t="shared" ref="V206:V269" si="23">IF(N206="","",+V205-T206)</f>
        <v>#N/A</v>
      </c>
      <c r="W206" s="15"/>
      <c r="X206" s="55" t="e">
        <f>IF(AND(N206&gt;0,N206&lt;&gt;"",Q206&gt;0), ROUND( ((Q206/((1+($Q$4/VLOOKUP($Q$6,AMORT!$A$2:$B$11,2,0)))^N206))),0),0)</f>
        <v>#N/A</v>
      </c>
      <c r="AA206" s="61" t="e">
        <f t="shared" si="20"/>
        <v>#N/A</v>
      </c>
      <c r="AB206" s="62" t="e">
        <f>IF(AA206="","",IF(OR($AD$6="Diaria",$AD$6="Semanal",$AD$6="Decadal",$AD$6="Quincenal"),AB205+VLOOKUP($AD$6,AMORT!$A$2:$D$11,4,0),IF(DAY($B$13)=DAY(EOMONTH($B$13,0)),EOMONTH(AB205,VLOOKUP($AD$6,AMORT!$A$2:$C$11,3,0)),EDATE($B$13,VLOOKUP($AD$6,AMORT!$A$2:$C$11,3,0)*AA206))))</f>
        <v>#N/A</v>
      </c>
      <c r="AC206" s="55" t="e">
        <f>IF(AA206="",IF(AA205="","",SUM(AC$13:AC205)),AG206+AH206)</f>
        <v>#N/A</v>
      </c>
      <c r="AD206" s="44"/>
      <c r="AE206" s="55" t="e">
        <f>IF(AA206="",IF(AA205="","",SUM($AE$13:AE205)),ROUND(((AI205*$AD$8)/30)*VLOOKUP($AD$6,AMORT!$A$2:$D$11,4,0),0))</f>
        <v>#N/A</v>
      </c>
      <c r="AF206" s="55" t="e">
        <f>IF(AA206="",IF(AA205="","",SUM($AF$13:AF205)),IF(AA206&lt;=MAX($AI$6:$AI$7),0,AC206+AE206))</f>
        <v>#N/A</v>
      </c>
      <c r="AG206" s="55" t="e">
        <f>IF(AA206="",IF(AA205="","",SUM($AG$13:AG205)),IF(AA206=$AE$5,AI205,IF($AI$8="Cuota fija",IF(AA206&lt;=MAX($AI$6:$AI$7),0,$AD$7+AD206-AH206),IF($AI$8="Capital Constante",IF(AA206&lt;=MAX($AI$6:$AI$7),0,$AD$3/(($AC$5/VLOOKUP($AD$6,AMORT!$A$2:$C$11,3,0))-MAX($AI$6:$AI$7))   ),AC206-AH206-AE206)       )))</f>
        <v>#N/A</v>
      </c>
      <c r="AH206" s="55" t="e">
        <f>IF(AA206="",IF(AA205="","",SUM($AH$13:AH205)),ROUND($AE$4*AI205,0))</f>
        <v>#N/A</v>
      </c>
      <c r="AI206" s="55" t="e">
        <f t="shared" ref="AI206:AI269" si="24">IF(AA206="","",+AI205-AG206)</f>
        <v>#N/A</v>
      </c>
      <c r="AJ206" s="15"/>
      <c r="AK206" s="55" t="e">
        <f>IF(AND(AA206&gt;0,AA206&lt;&gt;"",AD206&gt;0), ROUND( ((AD206/((1+($AD$4/VLOOKUP($AD$6,AMORT!$A$2:$B$11,2,0)))^AA206))),0),0)</f>
        <v>#N/A</v>
      </c>
    </row>
    <row r="207" spans="1:37" x14ac:dyDescent="0.2">
      <c r="A207" s="61" t="e">
        <f t="shared" si="21"/>
        <v>#N/A</v>
      </c>
      <c r="B207" s="62" t="e">
        <f>IF(A207="","",IF(OR($D$6="Diaria",$D$6="Semanal",$D$6="Decadal",$D$6="Quincenal"),B206+VLOOKUP($D$6,AMORT!$A$2:$D$11,4,0),IF(DAY($B$13)=DAY(EOMONTH($B$13,0)),EOMONTH(B206,VLOOKUP($D$6,AMORT!$A$2:$C$11,3,0)),EDATE($B$13,VLOOKUP($D$6,AMORT!$A$2:$C$11,3,0)*A207))))</f>
        <v>#N/A</v>
      </c>
      <c r="C207" s="55" t="e">
        <f>IF(A207="",IF(A206="","",SUM(C$13:C206)),G207+H207)</f>
        <v>#N/A</v>
      </c>
      <c r="D207" s="44"/>
      <c r="E207" s="55" t="e">
        <f>IF(A207="",IF(A206="","",SUM($E$13:E206)),ROUND(((I206*$D$8)/30)*VLOOKUP($D$6,AMORT!$A$2:$D$11,4,0),0))</f>
        <v>#N/A</v>
      </c>
      <c r="F207" s="55" t="e">
        <f>IF(A207="",IF(A206="","",SUM($F$13:F206)),IF(A207&lt;=MAX($I$6:$I$7),0,C207+E207))</f>
        <v>#N/A</v>
      </c>
      <c r="G207" s="55" t="e">
        <f>IF(A207="",IF(A206="","",SUM($G$13:G206)),IF(A207=$E$5,I206,IF($I$8="Cuota fija",IF(A207&lt;=MAX($I$6:$I$7),0,$D$7+D207-H207),IF($I$8="Capital Constante",IF(A207&lt;=MAX($I$6:$I$7),0,$D$3/(($C$5/VLOOKUP($D$6,AMORT!$A$2:$C$11,3,0))-MAX($I$6:$I$7))   ),C207-H207-E207)       )))</f>
        <v>#N/A</v>
      </c>
      <c r="H207" s="55" t="e">
        <f>IF(A207="",IF(A206="","",SUM($H$13:H206)),ROUND($E$4*I206,0))</f>
        <v>#N/A</v>
      </c>
      <c r="I207" s="55" t="e">
        <f t="shared" si="22"/>
        <v>#N/A</v>
      </c>
      <c r="J207" s="15"/>
      <c r="K207" s="55" t="e">
        <f>IF(AND(A207&gt;0,A207&lt;&gt;"",D207&gt;0), ROUND( ((D207/((1+($D$4/VLOOKUP($D$6,AMORT!$A$2:$B$11,2,0)))^A207))),0),0)</f>
        <v>#N/A</v>
      </c>
      <c r="N207" s="61" t="e">
        <f t="shared" ref="N207:N270" si="25">+IF(OR(N206="",ISERROR(N206)),"",IF(N206+1&gt;$R$5,"",N206+1))</f>
        <v>#N/A</v>
      </c>
      <c r="O207" s="62" t="e">
        <f>IF(N207="","",IF(OR($Q$6="Diaria",$Q$6="Semanal",$Q$6="Decadal",$Q$6="Quincenal"),O206+VLOOKUP($Q$6,AMORT!$A$2:$D$11,4,0),IF(DAY($O$13)=DAY(EOMONTH($O$13,0)),EOMONTH(O206,VLOOKUP($Q$6,AMORT!$A$2:$C$11,3,0)),EDATE($O$13,VLOOKUP($Q$6,AMORT!$A$2:$C$11,3,0)*N207))))</f>
        <v>#N/A</v>
      </c>
      <c r="P207" s="55" t="e">
        <f>IF(N207="",IF(N206="","",SUM(P$13:P206)),T207+U207)</f>
        <v>#N/A</v>
      </c>
      <c r="Q207" s="44"/>
      <c r="R207" s="55" t="e">
        <f>IF(N207="",IF(N206="","",SUM($R$13:R206)),ROUND(((V206*$Q$8)/30)*VLOOKUP($Q$6,AMORT!$A$2:$D$11,4,0),0))</f>
        <v>#N/A</v>
      </c>
      <c r="S207" s="55" t="e">
        <f>IF(N207="",IF(N206="","",SUM($S$13:S206)),IF(N207&lt;=MAX($V$6:$V$7),0,P207+R207))</f>
        <v>#N/A</v>
      </c>
      <c r="T207" s="55" t="e">
        <f>IF(N207="",IF(N206="","",SUM($T$13:T206)),IF(N207=$R$5,V206,IF($V$8="Cuota fija",IF(N207&lt;=MAX($V$6:$V$7),0,$Q$7+Q207-U207),IF($V$8="Capital Constante",IF(N207&lt;=MAX($V$6:$V$7),0,$Q$3/(($P$5/VLOOKUP($Q$6,AMORT!$A$2:$C$11,3,0))-MAX($V$6:$V$7))   ),P207-U207-R207)       )))</f>
        <v>#N/A</v>
      </c>
      <c r="U207" s="55" t="e">
        <f>IF(N207="",IF(N206="","",SUM($U$13:U206)),ROUND($R$4*V206,0))</f>
        <v>#N/A</v>
      </c>
      <c r="V207" s="55" t="e">
        <f t="shared" si="23"/>
        <v>#N/A</v>
      </c>
      <c r="W207" s="15"/>
      <c r="X207" s="55" t="e">
        <f>IF(AND(N207&gt;0,N207&lt;&gt;"",Q207&gt;0), ROUND( ((Q207/((1+($Q$4/VLOOKUP($Q$6,AMORT!$A$2:$B$11,2,0)))^N207))),0),0)</f>
        <v>#N/A</v>
      </c>
      <c r="AA207" s="61" t="e">
        <f t="shared" ref="AA207:AA270" si="26">+IF(OR(AA206="",ISERROR(AA206)),"",IF(AA206+1&gt;$AE$5,"",AA206+1))</f>
        <v>#N/A</v>
      </c>
      <c r="AB207" s="62" t="e">
        <f>IF(AA207="","",IF(OR($AD$6="Diaria",$AD$6="Semanal",$AD$6="Decadal",$AD$6="Quincenal"),AB206+VLOOKUP($AD$6,AMORT!$A$2:$D$11,4,0),IF(DAY($B$13)=DAY(EOMONTH($B$13,0)),EOMONTH(AB206,VLOOKUP($AD$6,AMORT!$A$2:$C$11,3,0)),EDATE($B$13,VLOOKUP($AD$6,AMORT!$A$2:$C$11,3,0)*AA207))))</f>
        <v>#N/A</v>
      </c>
      <c r="AC207" s="55" t="e">
        <f>IF(AA207="",IF(AA206="","",SUM(AC$13:AC206)),AG207+AH207)</f>
        <v>#N/A</v>
      </c>
      <c r="AD207" s="44"/>
      <c r="AE207" s="55" t="e">
        <f>IF(AA207="",IF(AA206="","",SUM($AE$13:AE206)),ROUND(((AI206*$AD$8)/30)*VLOOKUP($AD$6,AMORT!$A$2:$D$11,4,0),0))</f>
        <v>#N/A</v>
      </c>
      <c r="AF207" s="55" t="e">
        <f>IF(AA207="",IF(AA206="","",SUM($AF$13:AF206)),IF(AA207&lt;=MAX($AI$6:$AI$7),0,AC207+AE207))</f>
        <v>#N/A</v>
      </c>
      <c r="AG207" s="55" t="e">
        <f>IF(AA207="",IF(AA206="","",SUM($AG$13:AG206)),IF(AA207=$AE$5,AI206,IF($AI$8="Cuota fija",IF(AA207&lt;=MAX($AI$6:$AI$7),0,$AD$7+AD207-AH207),IF($AI$8="Capital Constante",IF(AA207&lt;=MAX($AI$6:$AI$7),0,$AD$3/(($AC$5/VLOOKUP($AD$6,AMORT!$A$2:$C$11,3,0))-MAX($AI$6:$AI$7))   ),AC207-AH207-AE207)       )))</f>
        <v>#N/A</v>
      </c>
      <c r="AH207" s="55" t="e">
        <f>IF(AA207="",IF(AA206="","",SUM($AH$13:AH206)),ROUND($AE$4*AI206,0))</f>
        <v>#N/A</v>
      </c>
      <c r="AI207" s="55" t="e">
        <f t="shared" si="24"/>
        <v>#N/A</v>
      </c>
      <c r="AJ207" s="15"/>
      <c r="AK207" s="55" t="e">
        <f>IF(AND(AA207&gt;0,AA207&lt;&gt;"",AD207&gt;0), ROUND( ((AD207/((1+($AD$4/VLOOKUP($AD$6,AMORT!$A$2:$B$11,2,0)))^AA207))),0),0)</f>
        <v>#N/A</v>
      </c>
    </row>
    <row r="208" spans="1:37" x14ac:dyDescent="0.2">
      <c r="A208" s="61" t="e">
        <f t="shared" si="21"/>
        <v>#N/A</v>
      </c>
      <c r="B208" s="62" t="e">
        <f>IF(A208="","",IF(OR($D$6="Diaria",$D$6="Semanal",$D$6="Decadal",$D$6="Quincenal"),B207+VLOOKUP($D$6,AMORT!$A$2:$D$11,4,0),IF(DAY($B$13)=DAY(EOMONTH($B$13,0)),EOMONTH(B207,VLOOKUP($D$6,AMORT!$A$2:$C$11,3,0)),EDATE($B$13,VLOOKUP($D$6,AMORT!$A$2:$C$11,3,0)*A208))))</f>
        <v>#N/A</v>
      </c>
      <c r="C208" s="55" t="e">
        <f>IF(A208="",IF(A207="","",SUM(C$13:C207)),G208+H208)</f>
        <v>#N/A</v>
      </c>
      <c r="D208" s="44"/>
      <c r="E208" s="55" t="e">
        <f>IF(A208="",IF(A207="","",SUM($E$13:E207)),ROUND(((I207*$D$8)/30)*VLOOKUP($D$6,AMORT!$A$2:$D$11,4,0),0))</f>
        <v>#N/A</v>
      </c>
      <c r="F208" s="55" t="e">
        <f>IF(A208="",IF(A207="","",SUM($F$13:F207)),IF(A208&lt;=MAX($I$6:$I$7),0,C208+E208))</f>
        <v>#N/A</v>
      </c>
      <c r="G208" s="55" t="e">
        <f>IF(A208="",IF(A207="","",SUM($G$13:G207)),IF(A208=$E$5,I207,IF($I$8="Cuota fija",IF(A208&lt;=MAX($I$6:$I$7),0,$D$7+D208-H208),IF($I$8="Capital Constante",IF(A208&lt;=MAX($I$6:$I$7),0,$D$3/(($C$5/VLOOKUP($D$6,AMORT!$A$2:$C$11,3,0))-MAX($I$6:$I$7))   ),C208-H208-E208)       )))</f>
        <v>#N/A</v>
      </c>
      <c r="H208" s="55" t="e">
        <f>IF(A208="",IF(A207="","",SUM($H$13:H207)),ROUND($E$4*I207,0))</f>
        <v>#N/A</v>
      </c>
      <c r="I208" s="55" t="e">
        <f t="shared" si="22"/>
        <v>#N/A</v>
      </c>
      <c r="J208" s="15"/>
      <c r="K208" s="55" t="e">
        <f>IF(AND(A208&gt;0,A208&lt;&gt;"",D208&gt;0), ROUND( ((D208/((1+($D$4/VLOOKUP($D$6,AMORT!$A$2:$B$11,2,0)))^A208))),0),0)</f>
        <v>#N/A</v>
      </c>
      <c r="N208" s="61" t="e">
        <f t="shared" si="25"/>
        <v>#N/A</v>
      </c>
      <c r="O208" s="62" t="e">
        <f>IF(N208="","",IF(OR($Q$6="Diaria",$Q$6="Semanal",$Q$6="Decadal",$Q$6="Quincenal"),O207+VLOOKUP($Q$6,AMORT!$A$2:$D$11,4,0),IF(DAY($O$13)=DAY(EOMONTH($O$13,0)),EOMONTH(O207,VLOOKUP($Q$6,AMORT!$A$2:$C$11,3,0)),EDATE($O$13,VLOOKUP($Q$6,AMORT!$A$2:$C$11,3,0)*N208))))</f>
        <v>#N/A</v>
      </c>
      <c r="P208" s="55" t="e">
        <f>IF(N208="",IF(N207="","",SUM(P$13:P207)),T208+U208)</f>
        <v>#N/A</v>
      </c>
      <c r="Q208" s="44"/>
      <c r="R208" s="55" t="e">
        <f>IF(N208="",IF(N207="","",SUM($R$13:R207)),ROUND(((V207*$Q$8)/30)*VLOOKUP($Q$6,AMORT!$A$2:$D$11,4,0),0))</f>
        <v>#N/A</v>
      </c>
      <c r="S208" s="55" t="e">
        <f>IF(N208="",IF(N207="","",SUM($S$13:S207)),IF(N208&lt;=MAX($V$6:$V$7),0,P208+R208))</f>
        <v>#N/A</v>
      </c>
      <c r="T208" s="55" t="e">
        <f>IF(N208="",IF(N207="","",SUM($T$13:T207)),IF(N208=$R$5,V207,IF($V$8="Cuota fija",IF(N208&lt;=MAX($V$6:$V$7),0,$Q$7+Q208-U208),IF($V$8="Capital Constante",IF(N208&lt;=MAX($V$6:$V$7),0,$Q$3/(($P$5/VLOOKUP($Q$6,AMORT!$A$2:$C$11,3,0))-MAX($V$6:$V$7))   ),P208-U208-R208)       )))</f>
        <v>#N/A</v>
      </c>
      <c r="U208" s="55" t="e">
        <f>IF(N208="",IF(N207="","",SUM($U$13:U207)),ROUND($R$4*V207,0))</f>
        <v>#N/A</v>
      </c>
      <c r="V208" s="55" t="e">
        <f t="shared" si="23"/>
        <v>#N/A</v>
      </c>
      <c r="W208" s="15"/>
      <c r="X208" s="55" t="e">
        <f>IF(AND(N208&gt;0,N208&lt;&gt;"",Q208&gt;0), ROUND( ((Q208/((1+($Q$4/VLOOKUP($Q$6,AMORT!$A$2:$B$11,2,0)))^N208))),0),0)</f>
        <v>#N/A</v>
      </c>
      <c r="AA208" s="61" t="e">
        <f t="shared" si="26"/>
        <v>#N/A</v>
      </c>
      <c r="AB208" s="62" t="e">
        <f>IF(AA208="","",IF(OR($AD$6="Diaria",$AD$6="Semanal",$AD$6="Decadal",$AD$6="Quincenal"),AB207+VLOOKUP($AD$6,AMORT!$A$2:$D$11,4,0),IF(DAY($B$13)=DAY(EOMONTH($B$13,0)),EOMONTH(AB207,VLOOKUP($AD$6,AMORT!$A$2:$C$11,3,0)),EDATE($B$13,VLOOKUP($AD$6,AMORT!$A$2:$C$11,3,0)*AA208))))</f>
        <v>#N/A</v>
      </c>
      <c r="AC208" s="55" t="e">
        <f>IF(AA208="",IF(AA207="","",SUM(AC$13:AC207)),AG208+AH208)</f>
        <v>#N/A</v>
      </c>
      <c r="AD208" s="44"/>
      <c r="AE208" s="55" t="e">
        <f>IF(AA208="",IF(AA207="","",SUM($AE$13:AE207)),ROUND(((AI207*$AD$8)/30)*VLOOKUP($AD$6,AMORT!$A$2:$D$11,4,0),0))</f>
        <v>#N/A</v>
      </c>
      <c r="AF208" s="55" t="e">
        <f>IF(AA208="",IF(AA207="","",SUM($AF$13:AF207)),IF(AA208&lt;=MAX($AI$6:$AI$7),0,AC208+AE208))</f>
        <v>#N/A</v>
      </c>
      <c r="AG208" s="55" t="e">
        <f>IF(AA208="",IF(AA207="","",SUM($AG$13:AG207)),IF(AA208=$AE$5,AI207,IF($AI$8="Cuota fija",IF(AA208&lt;=MAX($AI$6:$AI$7),0,$AD$7+AD208-AH208),IF($AI$8="Capital Constante",IF(AA208&lt;=MAX($AI$6:$AI$7),0,$AD$3/(($AC$5/VLOOKUP($AD$6,AMORT!$A$2:$C$11,3,0))-MAX($AI$6:$AI$7))   ),AC208-AH208-AE208)       )))</f>
        <v>#N/A</v>
      </c>
      <c r="AH208" s="55" t="e">
        <f>IF(AA208="",IF(AA207="","",SUM($AH$13:AH207)),ROUND($AE$4*AI207,0))</f>
        <v>#N/A</v>
      </c>
      <c r="AI208" s="55" t="e">
        <f t="shared" si="24"/>
        <v>#N/A</v>
      </c>
      <c r="AJ208" s="15"/>
      <c r="AK208" s="55" t="e">
        <f>IF(AND(AA208&gt;0,AA208&lt;&gt;"",AD208&gt;0), ROUND( ((AD208/((1+($AD$4/VLOOKUP($AD$6,AMORT!$A$2:$B$11,2,0)))^AA208))),0),0)</f>
        <v>#N/A</v>
      </c>
    </row>
    <row r="209" spans="1:37" x14ac:dyDescent="0.2">
      <c r="A209" s="61" t="e">
        <f t="shared" si="21"/>
        <v>#N/A</v>
      </c>
      <c r="B209" s="62" t="e">
        <f>IF(A209="","",IF(OR($D$6="Diaria",$D$6="Semanal",$D$6="Decadal",$D$6="Quincenal"),B208+VLOOKUP($D$6,AMORT!$A$2:$D$11,4,0),IF(DAY($B$13)=DAY(EOMONTH($B$13,0)),EOMONTH(B208,VLOOKUP($D$6,AMORT!$A$2:$C$11,3,0)),EDATE($B$13,VLOOKUP($D$6,AMORT!$A$2:$C$11,3,0)*A209))))</f>
        <v>#N/A</v>
      </c>
      <c r="C209" s="55" t="e">
        <f>IF(A209="",IF(A208="","",SUM(C$13:C208)),G209+H209)</f>
        <v>#N/A</v>
      </c>
      <c r="D209" s="44"/>
      <c r="E209" s="55" t="e">
        <f>IF(A209="",IF(A208="","",SUM($E$13:E208)),ROUND(((I208*$D$8)/30)*VLOOKUP($D$6,AMORT!$A$2:$D$11,4,0),0))</f>
        <v>#N/A</v>
      </c>
      <c r="F209" s="55" t="e">
        <f>IF(A209="",IF(A208="","",SUM($F$13:F208)),IF(A209&lt;=MAX($I$6:$I$7),0,C209+E209))</f>
        <v>#N/A</v>
      </c>
      <c r="G209" s="55" t="e">
        <f>IF(A209="",IF(A208="","",SUM($G$13:G208)),IF(A209=$E$5,I208,IF($I$8="Cuota fija",IF(A209&lt;=MAX($I$6:$I$7),0,$D$7+D209-H209),IF($I$8="Capital Constante",IF(A209&lt;=MAX($I$6:$I$7),0,$D$3/(($C$5/VLOOKUP($D$6,AMORT!$A$2:$C$11,3,0))-MAX($I$6:$I$7))   ),C209-H209-E209)       )))</f>
        <v>#N/A</v>
      </c>
      <c r="H209" s="55" t="e">
        <f>IF(A209="",IF(A208="","",SUM($H$13:H208)),ROUND($E$4*I208,0))</f>
        <v>#N/A</v>
      </c>
      <c r="I209" s="55" t="e">
        <f t="shared" si="22"/>
        <v>#N/A</v>
      </c>
      <c r="J209" s="15"/>
      <c r="K209" s="55" t="e">
        <f>IF(AND(A209&gt;0,A209&lt;&gt;"",D209&gt;0), ROUND( ((D209/((1+($D$4/VLOOKUP($D$6,AMORT!$A$2:$B$11,2,0)))^A209))),0),0)</f>
        <v>#N/A</v>
      </c>
      <c r="N209" s="61" t="e">
        <f t="shared" si="25"/>
        <v>#N/A</v>
      </c>
      <c r="O209" s="62" t="e">
        <f>IF(N209="","",IF(OR($Q$6="Diaria",$Q$6="Semanal",$Q$6="Decadal",$Q$6="Quincenal"),O208+VLOOKUP($Q$6,AMORT!$A$2:$D$11,4,0),IF(DAY($O$13)=DAY(EOMONTH($O$13,0)),EOMONTH(O208,VLOOKUP($Q$6,AMORT!$A$2:$C$11,3,0)),EDATE($O$13,VLOOKUP($Q$6,AMORT!$A$2:$C$11,3,0)*N209))))</f>
        <v>#N/A</v>
      </c>
      <c r="P209" s="55" t="e">
        <f>IF(N209="",IF(N208="","",SUM(P$13:P208)),T209+U209)</f>
        <v>#N/A</v>
      </c>
      <c r="Q209" s="44"/>
      <c r="R209" s="55" t="e">
        <f>IF(N209="",IF(N208="","",SUM($R$13:R208)),ROUND(((V208*$Q$8)/30)*VLOOKUP($Q$6,AMORT!$A$2:$D$11,4,0),0))</f>
        <v>#N/A</v>
      </c>
      <c r="S209" s="55" t="e">
        <f>IF(N209="",IF(N208="","",SUM($S$13:S208)),IF(N209&lt;=MAX($V$6:$V$7),0,P209+R209))</f>
        <v>#N/A</v>
      </c>
      <c r="T209" s="55" t="e">
        <f>IF(N209="",IF(N208="","",SUM($T$13:T208)),IF(N209=$R$5,V208,IF($V$8="Cuota fija",IF(N209&lt;=MAX($V$6:$V$7),0,$Q$7+Q209-U209),IF($V$8="Capital Constante",IF(N209&lt;=MAX($V$6:$V$7),0,$Q$3/(($P$5/VLOOKUP($Q$6,AMORT!$A$2:$C$11,3,0))-MAX($V$6:$V$7))   ),P209-U209-R209)       )))</f>
        <v>#N/A</v>
      </c>
      <c r="U209" s="55" t="e">
        <f>IF(N209="",IF(N208="","",SUM($U$13:U208)),ROUND($R$4*V208,0))</f>
        <v>#N/A</v>
      </c>
      <c r="V209" s="55" t="e">
        <f t="shared" si="23"/>
        <v>#N/A</v>
      </c>
      <c r="W209" s="15"/>
      <c r="X209" s="55" t="e">
        <f>IF(AND(N209&gt;0,N209&lt;&gt;"",Q209&gt;0), ROUND( ((Q209/((1+($Q$4/VLOOKUP($Q$6,AMORT!$A$2:$B$11,2,0)))^N209))),0),0)</f>
        <v>#N/A</v>
      </c>
      <c r="AA209" s="61" t="e">
        <f t="shared" si="26"/>
        <v>#N/A</v>
      </c>
      <c r="AB209" s="62" t="e">
        <f>IF(AA209="","",IF(OR($AD$6="Diaria",$AD$6="Semanal",$AD$6="Decadal",$AD$6="Quincenal"),AB208+VLOOKUP($AD$6,AMORT!$A$2:$D$11,4,0),IF(DAY($B$13)=DAY(EOMONTH($B$13,0)),EOMONTH(AB208,VLOOKUP($AD$6,AMORT!$A$2:$C$11,3,0)),EDATE($B$13,VLOOKUP($AD$6,AMORT!$A$2:$C$11,3,0)*AA209))))</f>
        <v>#N/A</v>
      </c>
      <c r="AC209" s="55" t="e">
        <f>IF(AA209="",IF(AA208="","",SUM(AC$13:AC208)),AG209+AH209)</f>
        <v>#N/A</v>
      </c>
      <c r="AD209" s="44"/>
      <c r="AE209" s="55" t="e">
        <f>IF(AA209="",IF(AA208="","",SUM($AE$13:AE208)),ROUND(((AI208*$AD$8)/30)*VLOOKUP($AD$6,AMORT!$A$2:$D$11,4,0),0))</f>
        <v>#N/A</v>
      </c>
      <c r="AF209" s="55" t="e">
        <f>IF(AA209="",IF(AA208="","",SUM($AF$13:AF208)),IF(AA209&lt;=MAX($AI$6:$AI$7),0,AC209+AE209))</f>
        <v>#N/A</v>
      </c>
      <c r="AG209" s="55" t="e">
        <f>IF(AA209="",IF(AA208="","",SUM($AG$13:AG208)),IF(AA209=$AE$5,AI208,IF($AI$8="Cuota fija",IF(AA209&lt;=MAX($AI$6:$AI$7),0,$AD$7+AD209-AH209),IF($AI$8="Capital Constante",IF(AA209&lt;=MAX($AI$6:$AI$7),0,$AD$3/(($AC$5/VLOOKUP($AD$6,AMORT!$A$2:$C$11,3,0))-MAX($AI$6:$AI$7))   ),AC209-AH209-AE209)       )))</f>
        <v>#N/A</v>
      </c>
      <c r="AH209" s="55" t="e">
        <f>IF(AA209="",IF(AA208="","",SUM($AH$13:AH208)),ROUND($AE$4*AI208,0))</f>
        <v>#N/A</v>
      </c>
      <c r="AI209" s="55" t="e">
        <f t="shared" si="24"/>
        <v>#N/A</v>
      </c>
      <c r="AJ209" s="15"/>
      <c r="AK209" s="55" t="e">
        <f>IF(AND(AA209&gt;0,AA209&lt;&gt;"",AD209&gt;0), ROUND( ((AD209/((1+($AD$4/VLOOKUP($AD$6,AMORT!$A$2:$B$11,2,0)))^AA209))),0),0)</f>
        <v>#N/A</v>
      </c>
    </row>
    <row r="210" spans="1:37" x14ac:dyDescent="0.2">
      <c r="A210" s="61" t="e">
        <f t="shared" si="21"/>
        <v>#N/A</v>
      </c>
      <c r="B210" s="62" t="e">
        <f>IF(A210="","",IF(OR($D$6="Diaria",$D$6="Semanal",$D$6="Decadal",$D$6="Quincenal"),B209+VLOOKUP($D$6,AMORT!$A$2:$D$11,4,0),IF(DAY($B$13)=DAY(EOMONTH($B$13,0)),EOMONTH(B209,VLOOKUP($D$6,AMORT!$A$2:$C$11,3,0)),EDATE($B$13,VLOOKUP($D$6,AMORT!$A$2:$C$11,3,0)*A210))))</f>
        <v>#N/A</v>
      </c>
      <c r="C210" s="55" t="e">
        <f>IF(A210="",IF(A209="","",SUM(C$13:C209)),G210+H210)</f>
        <v>#N/A</v>
      </c>
      <c r="D210" s="44"/>
      <c r="E210" s="55" t="e">
        <f>IF(A210="",IF(A209="","",SUM($E$13:E209)),ROUND(((I209*$D$8)/30)*VLOOKUP($D$6,AMORT!$A$2:$D$11,4,0),0))</f>
        <v>#N/A</v>
      </c>
      <c r="F210" s="55" t="e">
        <f>IF(A210="",IF(A209="","",SUM($F$13:F209)),IF(A210&lt;=MAX($I$6:$I$7),0,C210+E210))</f>
        <v>#N/A</v>
      </c>
      <c r="G210" s="55" t="e">
        <f>IF(A210="",IF(A209="","",SUM($G$13:G209)),IF(A210=$E$5,I209,IF($I$8="Cuota fija",IF(A210&lt;=MAX($I$6:$I$7),0,$D$7+D210-H210),IF($I$8="Capital Constante",IF(A210&lt;=MAX($I$6:$I$7),0,$D$3/(($C$5/VLOOKUP($D$6,AMORT!$A$2:$C$11,3,0))-MAX($I$6:$I$7))   ),C210-H210-E210)       )))</f>
        <v>#N/A</v>
      </c>
      <c r="H210" s="55" t="e">
        <f>IF(A210="",IF(A209="","",SUM($H$13:H209)),ROUND($E$4*I209,0))</f>
        <v>#N/A</v>
      </c>
      <c r="I210" s="55" t="e">
        <f t="shared" si="22"/>
        <v>#N/A</v>
      </c>
      <c r="J210" s="15"/>
      <c r="K210" s="55" t="e">
        <f>IF(AND(A210&gt;0,A210&lt;&gt;"",D210&gt;0), ROUND( ((D210/((1+($D$4/VLOOKUP($D$6,AMORT!$A$2:$B$11,2,0)))^A210))),0),0)</f>
        <v>#N/A</v>
      </c>
      <c r="N210" s="61" t="e">
        <f t="shared" si="25"/>
        <v>#N/A</v>
      </c>
      <c r="O210" s="62" t="e">
        <f>IF(N210="","",IF(OR($Q$6="Diaria",$Q$6="Semanal",$Q$6="Decadal",$Q$6="Quincenal"),O209+VLOOKUP($Q$6,AMORT!$A$2:$D$11,4,0),IF(DAY($O$13)=DAY(EOMONTH($O$13,0)),EOMONTH(O209,VLOOKUP($Q$6,AMORT!$A$2:$C$11,3,0)),EDATE($O$13,VLOOKUP($Q$6,AMORT!$A$2:$C$11,3,0)*N210))))</f>
        <v>#N/A</v>
      </c>
      <c r="P210" s="55" t="e">
        <f>IF(N210="",IF(N209="","",SUM(P$13:P209)),T210+U210)</f>
        <v>#N/A</v>
      </c>
      <c r="Q210" s="44"/>
      <c r="R210" s="55" t="e">
        <f>IF(N210="",IF(N209="","",SUM($R$13:R209)),ROUND(((V209*$Q$8)/30)*VLOOKUP($Q$6,AMORT!$A$2:$D$11,4,0),0))</f>
        <v>#N/A</v>
      </c>
      <c r="S210" s="55" t="e">
        <f>IF(N210="",IF(N209="","",SUM($S$13:S209)),IF(N210&lt;=MAX($V$6:$V$7),0,P210+R210))</f>
        <v>#N/A</v>
      </c>
      <c r="T210" s="55" t="e">
        <f>IF(N210="",IF(N209="","",SUM($T$13:T209)),IF(N210=$R$5,V209,IF($V$8="Cuota fija",IF(N210&lt;=MAX($V$6:$V$7),0,$Q$7+Q210-U210),IF($V$8="Capital Constante",IF(N210&lt;=MAX($V$6:$V$7),0,$Q$3/(($P$5/VLOOKUP($Q$6,AMORT!$A$2:$C$11,3,0))-MAX($V$6:$V$7))   ),P210-U210-R210)       )))</f>
        <v>#N/A</v>
      </c>
      <c r="U210" s="55" t="e">
        <f>IF(N210="",IF(N209="","",SUM($U$13:U209)),ROUND($R$4*V209,0))</f>
        <v>#N/A</v>
      </c>
      <c r="V210" s="55" t="e">
        <f t="shared" si="23"/>
        <v>#N/A</v>
      </c>
      <c r="W210" s="15"/>
      <c r="X210" s="55" t="e">
        <f>IF(AND(N210&gt;0,N210&lt;&gt;"",Q210&gt;0), ROUND( ((Q210/((1+($Q$4/VLOOKUP($Q$6,AMORT!$A$2:$B$11,2,0)))^N210))),0),0)</f>
        <v>#N/A</v>
      </c>
      <c r="AA210" s="61" t="e">
        <f t="shared" si="26"/>
        <v>#N/A</v>
      </c>
      <c r="AB210" s="62" t="e">
        <f>IF(AA210="","",IF(OR($AD$6="Diaria",$AD$6="Semanal",$AD$6="Decadal",$AD$6="Quincenal"),AB209+VLOOKUP($AD$6,AMORT!$A$2:$D$11,4,0),IF(DAY($B$13)=DAY(EOMONTH($B$13,0)),EOMONTH(AB209,VLOOKUP($AD$6,AMORT!$A$2:$C$11,3,0)),EDATE($B$13,VLOOKUP($AD$6,AMORT!$A$2:$C$11,3,0)*AA210))))</f>
        <v>#N/A</v>
      </c>
      <c r="AC210" s="55" t="e">
        <f>IF(AA210="",IF(AA209="","",SUM(AC$13:AC209)),AG210+AH210)</f>
        <v>#N/A</v>
      </c>
      <c r="AD210" s="44"/>
      <c r="AE210" s="55" t="e">
        <f>IF(AA210="",IF(AA209="","",SUM($AE$13:AE209)),ROUND(((AI209*$AD$8)/30)*VLOOKUP($AD$6,AMORT!$A$2:$D$11,4,0),0))</f>
        <v>#N/A</v>
      </c>
      <c r="AF210" s="55" t="e">
        <f>IF(AA210="",IF(AA209="","",SUM($AF$13:AF209)),IF(AA210&lt;=MAX($AI$6:$AI$7),0,AC210+AE210))</f>
        <v>#N/A</v>
      </c>
      <c r="AG210" s="55" t="e">
        <f>IF(AA210="",IF(AA209="","",SUM($AG$13:AG209)),IF(AA210=$AE$5,AI209,IF($AI$8="Cuota fija",IF(AA210&lt;=MAX($AI$6:$AI$7),0,$AD$7+AD210-AH210),IF($AI$8="Capital Constante",IF(AA210&lt;=MAX($AI$6:$AI$7),0,$AD$3/(($AC$5/VLOOKUP($AD$6,AMORT!$A$2:$C$11,3,0))-MAX($AI$6:$AI$7))   ),AC210-AH210-AE210)       )))</f>
        <v>#N/A</v>
      </c>
      <c r="AH210" s="55" t="e">
        <f>IF(AA210="",IF(AA209="","",SUM($AH$13:AH209)),ROUND($AE$4*AI209,0))</f>
        <v>#N/A</v>
      </c>
      <c r="AI210" s="55" t="e">
        <f t="shared" si="24"/>
        <v>#N/A</v>
      </c>
      <c r="AJ210" s="15"/>
      <c r="AK210" s="55" t="e">
        <f>IF(AND(AA210&gt;0,AA210&lt;&gt;"",AD210&gt;0), ROUND( ((AD210/((1+($AD$4/VLOOKUP($AD$6,AMORT!$A$2:$B$11,2,0)))^AA210))),0),0)</f>
        <v>#N/A</v>
      </c>
    </row>
    <row r="211" spans="1:37" x14ac:dyDescent="0.2">
      <c r="A211" s="61" t="e">
        <f t="shared" si="21"/>
        <v>#N/A</v>
      </c>
      <c r="B211" s="62" t="e">
        <f>IF(A211="","",IF(OR($D$6="Diaria",$D$6="Semanal",$D$6="Decadal",$D$6="Quincenal"),B210+VLOOKUP($D$6,AMORT!$A$2:$D$11,4,0),IF(DAY($B$13)=DAY(EOMONTH($B$13,0)),EOMONTH(B210,VLOOKUP($D$6,AMORT!$A$2:$C$11,3,0)),EDATE($B$13,VLOOKUP($D$6,AMORT!$A$2:$C$11,3,0)*A211))))</f>
        <v>#N/A</v>
      </c>
      <c r="C211" s="55" t="e">
        <f>IF(A211="",IF(A210="","",SUM(C$13:C210)),G211+H211)</f>
        <v>#N/A</v>
      </c>
      <c r="D211" s="44"/>
      <c r="E211" s="55" t="e">
        <f>IF(A211="",IF(A210="","",SUM($E$13:E210)),ROUND(((I210*$D$8)/30)*VLOOKUP($D$6,AMORT!$A$2:$D$11,4,0),0))</f>
        <v>#N/A</v>
      </c>
      <c r="F211" s="55" t="e">
        <f>IF(A211="",IF(A210="","",SUM($F$13:F210)),IF(A211&lt;=MAX($I$6:$I$7),0,C211+E211))</f>
        <v>#N/A</v>
      </c>
      <c r="G211" s="55" t="e">
        <f>IF(A211="",IF(A210="","",SUM($G$13:G210)),IF(A211=$E$5,I210,IF($I$8="Cuota fija",IF(A211&lt;=MAX($I$6:$I$7),0,$D$7+D211-H211),IF($I$8="Capital Constante",IF(A211&lt;=MAX($I$6:$I$7),0,$D$3/(($C$5/VLOOKUP($D$6,AMORT!$A$2:$C$11,3,0))-MAX($I$6:$I$7))   ),C211-H211-E211)       )))</f>
        <v>#N/A</v>
      </c>
      <c r="H211" s="55" t="e">
        <f>IF(A211="",IF(A210="","",SUM($H$13:H210)),ROUND($E$4*I210,0))</f>
        <v>#N/A</v>
      </c>
      <c r="I211" s="55" t="e">
        <f t="shared" si="22"/>
        <v>#N/A</v>
      </c>
      <c r="J211" s="15"/>
      <c r="K211" s="55" t="e">
        <f>IF(AND(A211&gt;0,A211&lt;&gt;"",D211&gt;0), ROUND( ((D211/((1+($D$4/VLOOKUP($D$6,AMORT!$A$2:$B$11,2,0)))^A211))),0),0)</f>
        <v>#N/A</v>
      </c>
      <c r="N211" s="61" t="e">
        <f t="shared" si="25"/>
        <v>#N/A</v>
      </c>
      <c r="O211" s="62" t="e">
        <f>IF(N211="","",IF(OR($Q$6="Diaria",$Q$6="Semanal",$Q$6="Decadal",$Q$6="Quincenal"),O210+VLOOKUP($Q$6,AMORT!$A$2:$D$11,4,0),IF(DAY($O$13)=DAY(EOMONTH($O$13,0)),EOMONTH(O210,VLOOKUP($Q$6,AMORT!$A$2:$C$11,3,0)),EDATE($O$13,VLOOKUP($Q$6,AMORT!$A$2:$C$11,3,0)*N211))))</f>
        <v>#N/A</v>
      </c>
      <c r="P211" s="55" t="e">
        <f>IF(N211="",IF(N210="","",SUM(P$13:P210)),T211+U211)</f>
        <v>#N/A</v>
      </c>
      <c r="Q211" s="44"/>
      <c r="R211" s="55" t="e">
        <f>IF(N211="",IF(N210="","",SUM($R$13:R210)),ROUND(((V210*$Q$8)/30)*VLOOKUP($Q$6,AMORT!$A$2:$D$11,4,0),0))</f>
        <v>#N/A</v>
      </c>
      <c r="S211" s="55" t="e">
        <f>IF(N211="",IF(N210="","",SUM($S$13:S210)),IF(N211&lt;=MAX($V$6:$V$7),0,P211+R211))</f>
        <v>#N/A</v>
      </c>
      <c r="T211" s="55" t="e">
        <f>IF(N211="",IF(N210="","",SUM($T$13:T210)),IF(N211=$R$5,V210,IF($V$8="Cuota fija",IF(N211&lt;=MAX($V$6:$V$7),0,$Q$7+Q211-U211),IF($V$8="Capital Constante",IF(N211&lt;=MAX($V$6:$V$7),0,$Q$3/(($P$5/VLOOKUP($Q$6,AMORT!$A$2:$C$11,3,0))-MAX($V$6:$V$7))   ),P211-U211-R211)       )))</f>
        <v>#N/A</v>
      </c>
      <c r="U211" s="55" t="e">
        <f>IF(N211="",IF(N210="","",SUM($U$13:U210)),ROUND($R$4*V210,0))</f>
        <v>#N/A</v>
      </c>
      <c r="V211" s="55" t="e">
        <f t="shared" si="23"/>
        <v>#N/A</v>
      </c>
      <c r="W211" s="15"/>
      <c r="X211" s="55" t="e">
        <f>IF(AND(N211&gt;0,N211&lt;&gt;"",Q211&gt;0), ROUND( ((Q211/((1+($Q$4/VLOOKUP($Q$6,AMORT!$A$2:$B$11,2,0)))^N211))),0),0)</f>
        <v>#N/A</v>
      </c>
      <c r="AA211" s="61" t="e">
        <f t="shared" si="26"/>
        <v>#N/A</v>
      </c>
      <c r="AB211" s="62" t="e">
        <f>IF(AA211="","",IF(OR($AD$6="Diaria",$AD$6="Semanal",$AD$6="Decadal",$AD$6="Quincenal"),AB210+VLOOKUP($AD$6,AMORT!$A$2:$D$11,4,0),IF(DAY($B$13)=DAY(EOMONTH($B$13,0)),EOMONTH(AB210,VLOOKUP($AD$6,AMORT!$A$2:$C$11,3,0)),EDATE($B$13,VLOOKUP($AD$6,AMORT!$A$2:$C$11,3,0)*AA211))))</f>
        <v>#N/A</v>
      </c>
      <c r="AC211" s="55" t="e">
        <f>IF(AA211="",IF(AA210="","",SUM(AC$13:AC210)),AG211+AH211)</f>
        <v>#N/A</v>
      </c>
      <c r="AD211" s="44"/>
      <c r="AE211" s="55" t="e">
        <f>IF(AA211="",IF(AA210="","",SUM($AE$13:AE210)),ROUND(((AI210*$AD$8)/30)*VLOOKUP($AD$6,AMORT!$A$2:$D$11,4,0),0))</f>
        <v>#N/A</v>
      </c>
      <c r="AF211" s="55" t="e">
        <f>IF(AA211="",IF(AA210="","",SUM($AF$13:AF210)),IF(AA211&lt;=MAX($AI$6:$AI$7),0,AC211+AE211))</f>
        <v>#N/A</v>
      </c>
      <c r="AG211" s="55" t="e">
        <f>IF(AA211="",IF(AA210="","",SUM($AG$13:AG210)),IF(AA211=$AE$5,AI210,IF($AI$8="Cuota fija",IF(AA211&lt;=MAX($AI$6:$AI$7),0,$AD$7+AD211-AH211),IF($AI$8="Capital Constante",IF(AA211&lt;=MAX($AI$6:$AI$7),0,$AD$3/(($AC$5/VLOOKUP($AD$6,AMORT!$A$2:$C$11,3,0))-MAX($AI$6:$AI$7))   ),AC211-AH211-AE211)       )))</f>
        <v>#N/A</v>
      </c>
      <c r="AH211" s="55" t="e">
        <f>IF(AA211="",IF(AA210="","",SUM($AH$13:AH210)),ROUND($AE$4*AI210,0))</f>
        <v>#N/A</v>
      </c>
      <c r="AI211" s="55" t="e">
        <f t="shared" si="24"/>
        <v>#N/A</v>
      </c>
      <c r="AJ211" s="15"/>
      <c r="AK211" s="55" t="e">
        <f>IF(AND(AA211&gt;0,AA211&lt;&gt;"",AD211&gt;0), ROUND( ((AD211/((1+($AD$4/VLOOKUP($AD$6,AMORT!$A$2:$B$11,2,0)))^AA211))),0),0)</f>
        <v>#N/A</v>
      </c>
    </row>
    <row r="212" spans="1:37" x14ac:dyDescent="0.2">
      <c r="A212" s="61" t="e">
        <f t="shared" si="21"/>
        <v>#N/A</v>
      </c>
      <c r="B212" s="62" t="e">
        <f>IF(A212="","",IF(OR($D$6="Diaria",$D$6="Semanal",$D$6="Decadal",$D$6="Quincenal"),B211+VLOOKUP($D$6,AMORT!$A$2:$D$11,4,0),IF(DAY($B$13)=DAY(EOMONTH($B$13,0)),EOMONTH(B211,VLOOKUP($D$6,AMORT!$A$2:$C$11,3,0)),EDATE($B$13,VLOOKUP($D$6,AMORT!$A$2:$C$11,3,0)*A212))))</f>
        <v>#N/A</v>
      </c>
      <c r="C212" s="55" t="e">
        <f>IF(A212="",IF(A211="","",SUM(C$13:C211)),G212+H212)</f>
        <v>#N/A</v>
      </c>
      <c r="D212" s="44"/>
      <c r="E212" s="55" t="e">
        <f>IF(A212="",IF(A211="","",SUM($E$13:E211)),ROUND(((I211*$D$8)/30)*VLOOKUP($D$6,AMORT!$A$2:$D$11,4,0),0))</f>
        <v>#N/A</v>
      </c>
      <c r="F212" s="55" t="e">
        <f>IF(A212="",IF(A211="","",SUM($F$13:F211)),IF(A212&lt;=MAX($I$6:$I$7),0,C212+E212))</f>
        <v>#N/A</v>
      </c>
      <c r="G212" s="55" t="e">
        <f>IF(A212="",IF(A211="","",SUM($G$13:G211)),IF(A212=$E$5,I211,IF($I$8="Cuota fija",IF(A212&lt;=MAX($I$6:$I$7),0,$D$7+D212-H212),IF($I$8="Capital Constante",IF(A212&lt;=MAX($I$6:$I$7),0,$D$3/(($C$5/VLOOKUP($D$6,AMORT!$A$2:$C$11,3,0))-MAX($I$6:$I$7))   ),C212-H212-E212)       )))</f>
        <v>#N/A</v>
      </c>
      <c r="H212" s="55" t="e">
        <f>IF(A212="",IF(A211="","",SUM($H$13:H211)),ROUND($E$4*I211,0))</f>
        <v>#N/A</v>
      </c>
      <c r="I212" s="55" t="e">
        <f t="shared" si="22"/>
        <v>#N/A</v>
      </c>
      <c r="J212" s="15"/>
      <c r="K212" s="55" t="e">
        <f>IF(AND(A212&gt;0,A212&lt;&gt;"",D212&gt;0), ROUND( ((D212/((1+($D$4/VLOOKUP($D$6,AMORT!$A$2:$B$11,2,0)))^A212))),0),0)</f>
        <v>#N/A</v>
      </c>
      <c r="N212" s="61" t="e">
        <f t="shared" si="25"/>
        <v>#N/A</v>
      </c>
      <c r="O212" s="62" t="e">
        <f>IF(N212="","",IF(OR($Q$6="Diaria",$Q$6="Semanal",$Q$6="Decadal",$Q$6="Quincenal"),O211+VLOOKUP($Q$6,AMORT!$A$2:$D$11,4,0),IF(DAY($O$13)=DAY(EOMONTH($O$13,0)),EOMONTH(O211,VLOOKUP($Q$6,AMORT!$A$2:$C$11,3,0)),EDATE($O$13,VLOOKUP($Q$6,AMORT!$A$2:$C$11,3,0)*N212))))</f>
        <v>#N/A</v>
      </c>
      <c r="P212" s="55" t="e">
        <f>IF(N212="",IF(N211="","",SUM(P$13:P211)),T212+U212)</f>
        <v>#N/A</v>
      </c>
      <c r="Q212" s="44"/>
      <c r="R212" s="55" t="e">
        <f>IF(N212="",IF(N211="","",SUM($R$13:R211)),ROUND(((V211*$Q$8)/30)*VLOOKUP($Q$6,AMORT!$A$2:$D$11,4,0),0))</f>
        <v>#N/A</v>
      </c>
      <c r="S212" s="55" t="e">
        <f>IF(N212="",IF(N211="","",SUM($S$13:S211)),IF(N212&lt;=MAX($V$6:$V$7),0,P212+R212))</f>
        <v>#N/A</v>
      </c>
      <c r="T212" s="55" t="e">
        <f>IF(N212="",IF(N211="","",SUM($T$13:T211)),IF(N212=$R$5,V211,IF($V$8="Cuota fija",IF(N212&lt;=MAX($V$6:$V$7),0,$Q$7+Q212-U212),IF($V$8="Capital Constante",IF(N212&lt;=MAX($V$6:$V$7),0,$Q$3/(($P$5/VLOOKUP($Q$6,AMORT!$A$2:$C$11,3,0))-MAX($V$6:$V$7))   ),P212-U212-R212)       )))</f>
        <v>#N/A</v>
      </c>
      <c r="U212" s="55" t="e">
        <f>IF(N212="",IF(N211="","",SUM($U$13:U211)),ROUND($R$4*V211,0))</f>
        <v>#N/A</v>
      </c>
      <c r="V212" s="55" t="e">
        <f t="shared" si="23"/>
        <v>#N/A</v>
      </c>
      <c r="W212" s="15"/>
      <c r="X212" s="55" t="e">
        <f>IF(AND(N212&gt;0,N212&lt;&gt;"",Q212&gt;0), ROUND( ((Q212/((1+($Q$4/VLOOKUP($Q$6,AMORT!$A$2:$B$11,2,0)))^N212))),0),0)</f>
        <v>#N/A</v>
      </c>
      <c r="AA212" s="61" t="e">
        <f t="shared" si="26"/>
        <v>#N/A</v>
      </c>
      <c r="AB212" s="62" t="e">
        <f>IF(AA212="","",IF(OR($AD$6="Diaria",$AD$6="Semanal",$AD$6="Decadal",$AD$6="Quincenal"),AB211+VLOOKUP($AD$6,AMORT!$A$2:$D$11,4,0),IF(DAY($B$13)=DAY(EOMONTH($B$13,0)),EOMONTH(AB211,VLOOKUP($AD$6,AMORT!$A$2:$C$11,3,0)),EDATE($B$13,VLOOKUP($AD$6,AMORT!$A$2:$C$11,3,0)*AA212))))</f>
        <v>#N/A</v>
      </c>
      <c r="AC212" s="55" t="e">
        <f>IF(AA212="",IF(AA211="","",SUM(AC$13:AC211)),AG212+AH212)</f>
        <v>#N/A</v>
      </c>
      <c r="AD212" s="44"/>
      <c r="AE212" s="55" t="e">
        <f>IF(AA212="",IF(AA211="","",SUM($AE$13:AE211)),ROUND(((AI211*$AD$8)/30)*VLOOKUP($AD$6,AMORT!$A$2:$D$11,4,0),0))</f>
        <v>#N/A</v>
      </c>
      <c r="AF212" s="55" t="e">
        <f>IF(AA212="",IF(AA211="","",SUM($AF$13:AF211)),IF(AA212&lt;=MAX($AI$6:$AI$7),0,AC212+AE212))</f>
        <v>#N/A</v>
      </c>
      <c r="AG212" s="55" t="e">
        <f>IF(AA212="",IF(AA211="","",SUM($AG$13:AG211)),IF(AA212=$AE$5,AI211,IF($AI$8="Cuota fija",IF(AA212&lt;=MAX($AI$6:$AI$7),0,$AD$7+AD212-AH212),IF($AI$8="Capital Constante",IF(AA212&lt;=MAX($AI$6:$AI$7),0,$AD$3/(($AC$5/VLOOKUP($AD$6,AMORT!$A$2:$C$11,3,0))-MAX($AI$6:$AI$7))   ),AC212-AH212-AE212)       )))</f>
        <v>#N/A</v>
      </c>
      <c r="AH212" s="55" t="e">
        <f>IF(AA212="",IF(AA211="","",SUM($AH$13:AH211)),ROUND($AE$4*AI211,0))</f>
        <v>#N/A</v>
      </c>
      <c r="AI212" s="55" t="e">
        <f t="shared" si="24"/>
        <v>#N/A</v>
      </c>
      <c r="AJ212" s="15"/>
      <c r="AK212" s="55" t="e">
        <f>IF(AND(AA212&gt;0,AA212&lt;&gt;"",AD212&gt;0), ROUND( ((AD212/((1+($AD$4/VLOOKUP($AD$6,AMORT!$A$2:$B$11,2,0)))^AA212))),0),0)</f>
        <v>#N/A</v>
      </c>
    </row>
    <row r="213" spans="1:37" x14ac:dyDescent="0.2">
      <c r="A213" s="61" t="e">
        <f t="shared" si="21"/>
        <v>#N/A</v>
      </c>
      <c r="B213" s="62" t="e">
        <f>IF(A213="","",IF(OR($D$6="Diaria",$D$6="Semanal",$D$6="Decadal",$D$6="Quincenal"),B212+VLOOKUP($D$6,AMORT!$A$2:$D$11,4,0),IF(DAY($B$13)=DAY(EOMONTH($B$13,0)),EOMONTH(B212,VLOOKUP($D$6,AMORT!$A$2:$C$11,3,0)),EDATE($B$13,VLOOKUP($D$6,AMORT!$A$2:$C$11,3,0)*A213))))</f>
        <v>#N/A</v>
      </c>
      <c r="C213" s="55" t="e">
        <f>IF(A213="",IF(A212="","",SUM(C$13:C212)),G213+H213)</f>
        <v>#N/A</v>
      </c>
      <c r="D213" s="44"/>
      <c r="E213" s="55" t="e">
        <f>IF(A213="",IF(A212="","",SUM($E$13:E212)),ROUND(((I212*$D$8)/30)*VLOOKUP($D$6,AMORT!$A$2:$D$11,4,0),0))</f>
        <v>#N/A</v>
      </c>
      <c r="F213" s="55" t="e">
        <f>IF(A213="",IF(A212="","",SUM($F$13:F212)),IF(A213&lt;=MAX($I$6:$I$7),0,C213+E213))</f>
        <v>#N/A</v>
      </c>
      <c r="G213" s="55" t="e">
        <f>IF(A213="",IF(A212="","",SUM($G$13:G212)),IF(A213=$E$5,I212,IF($I$8="Cuota fija",IF(A213&lt;=MAX($I$6:$I$7),0,$D$7+D213-H213),IF($I$8="Capital Constante",IF(A213&lt;=MAX($I$6:$I$7),0,$D$3/(($C$5/VLOOKUP($D$6,AMORT!$A$2:$C$11,3,0))-MAX($I$6:$I$7))   ),C213-H213-E213)       )))</f>
        <v>#N/A</v>
      </c>
      <c r="H213" s="55" t="e">
        <f>IF(A213="",IF(A212="","",SUM($H$13:H212)),ROUND($E$4*I212,0))</f>
        <v>#N/A</v>
      </c>
      <c r="I213" s="55" t="e">
        <f t="shared" si="22"/>
        <v>#N/A</v>
      </c>
      <c r="J213" s="15"/>
      <c r="K213" s="55" t="e">
        <f>IF(AND(A213&gt;0,A213&lt;&gt;"",D213&gt;0), ROUND( ((D213/((1+($D$4/VLOOKUP($D$6,AMORT!$A$2:$B$11,2,0)))^A213))),0),0)</f>
        <v>#N/A</v>
      </c>
      <c r="N213" s="61" t="e">
        <f t="shared" si="25"/>
        <v>#N/A</v>
      </c>
      <c r="O213" s="62" t="e">
        <f>IF(N213="","",IF(OR($Q$6="Diaria",$Q$6="Semanal",$Q$6="Decadal",$Q$6="Quincenal"),O212+VLOOKUP($Q$6,AMORT!$A$2:$D$11,4,0),IF(DAY($O$13)=DAY(EOMONTH($O$13,0)),EOMONTH(O212,VLOOKUP($Q$6,AMORT!$A$2:$C$11,3,0)),EDATE($O$13,VLOOKUP($Q$6,AMORT!$A$2:$C$11,3,0)*N213))))</f>
        <v>#N/A</v>
      </c>
      <c r="P213" s="55" t="e">
        <f>IF(N213="",IF(N212="","",SUM(P$13:P212)),T213+U213)</f>
        <v>#N/A</v>
      </c>
      <c r="Q213" s="44"/>
      <c r="R213" s="55" t="e">
        <f>IF(N213="",IF(N212="","",SUM($R$13:R212)),ROUND(((V212*$Q$8)/30)*VLOOKUP($Q$6,AMORT!$A$2:$D$11,4,0),0))</f>
        <v>#N/A</v>
      </c>
      <c r="S213" s="55" t="e">
        <f>IF(N213="",IF(N212="","",SUM($S$13:S212)),IF(N213&lt;=MAX($V$6:$V$7),0,P213+R213))</f>
        <v>#N/A</v>
      </c>
      <c r="T213" s="55" t="e">
        <f>IF(N213="",IF(N212="","",SUM($T$13:T212)),IF(N213=$R$5,V212,IF($V$8="Cuota fija",IF(N213&lt;=MAX($V$6:$V$7),0,$Q$7+Q213-U213),IF($V$8="Capital Constante",IF(N213&lt;=MAX($V$6:$V$7),0,$Q$3/(($P$5/VLOOKUP($Q$6,AMORT!$A$2:$C$11,3,0))-MAX($V$6:$V$7))   ),P213-U213-R213)       )))</f>
        <v>#N/A</v>
      </c>
      <c r="U213" s="55" t="e">
        <f>IF(N213="",IF(N212="","",SUM($U$13:U212)),ROUND($R$4*V212,0))</f>
        <v>#N/A</v>
      </c>
      <c r="V213" s="55" t="e">
        <f t="shared" si="23"/>
        <v>#N/A</v>
      </c>
      <c r="W213" s="15"/>
      <c r="X213" s="55" t="e">
        <f>IF(AND(N213&gt;0,N213&lt;&gt;"",Q213&gt;0), ROUND( ((Q213/((1+($Q$4/VLOOKUP($Q$6,AMORT!$A$2:$B$11,2,0)))^N213))),0),0)</f>
        <v>#N/A</v>
      </c>
      <c r="AA213" s="61" t="e">
        <f t="shared" si="26"/>
        <v>#N/A</v>
      </c>
      <c r="AB213" s="62" t="e">
        <f>IF(AA213="","",IF(OR($AD$6="Diaria",$AD$6="Semanal",$AD$6="Decadal",$AD$6="Quincenal"),AB212+VLOOKUP($AD$6,AMORT!$A$2:$D$11,4,0),IF(DAY($B$13)=DAY(EOMONTH($B$13,0)),EOMONTH(AB212,VLOOKUP($AD$6,AMORT!$A$2:$C$11,3,0)),EDATE($B$13,VLOOKUP($AD$6,AMORT!$A$2:$C$11,3,0)*AA213))))</f>
        <v>#N/A</v>
      </c>
      <c r="AC213" s="55" t="e">
        <f>IF(AA213="",IF(AA212="","",SUM(AC$13:AC212)),AG213+AH213)</f>
        <v>#N/A</v>
      </c>
      <c r="AD213" s="44"/>
      <c r="AE213" s="55" t="e">
        <f>IF(AA213="",IF(AA212="","",SUM($AE$13:AE212)),ROUND(((AI212*$AD$8)/30)*VLOOKUP($AD$6,AMORT!$A$2:$D$11,4,0),0))</f>
        <v>#N/A</v>
      </c>
      <c r="AF213" s="55" t="e">
        <f>IF(AA213="",IF(AA212="","",SUM($AF$13:AF212)),IF(AA213&lt;=MAX($AI$6:$AI$7),0,AC213+AE213))</f>
        <v>#N/A</v>
      </c>
      <c r="AG213" s="55" t="e">
        <f>IF(AA213="",IF(AA212="","",SUM($AG$13:AG212)),IF(AA213=$AE$5,AI212,IF($AI$8="Cuota fija",IF(AA213&lt;=MAX($AI$6:$AI$7),0,$AD$7+AD213-AH213),IF($AI$8="Capital Constante",IF(AA213&lt;=MAX($AI$6:$AI$7),0,$AD$3/(($AC$5/VLOOKUP($AD$6,AMORT!$A$2:$C$11,3,0))-MAX($AI$6:$AI$7))   ),AC213-AH213-AE213)       )))</f>
        <v>#N/A</v>
      </c>
      <c r="AH213" s="55" t="e">
        <f>IF(AA213="",IF(AA212="","",SUM($AH$13:AH212)),ROUND($AE$4*AI212,0))</f>
        <v>#N/A</v>
      </c>
      <c r="AI213" s="55" t="e">
        <f t="shared" si="24"/>
        <v>#N/A</v>
      </c>
      <c r="AJ213" s="15"/>
      <c r="AK213" s="55" t="e">
        <f>IF(AND(AA213&gt;0,AA213&lt;&gt;"",AD213&gt;0), ROUND( ((AD213/((1+($AD$4/VLOOKUP($AD$6,AMORT!$A$2:$B$11,2,0)))^AA213))),0),0)</f>
        <v>#N/A</v>
      </c>
    </row>
    <row r="214" spans="1:37" x14ac:dyDescent="0.2">
      <c r="A214" s="61" t="e">
        <f t="shared" si="21"/>
        <v>#N/A</v>
      </c>
      <c r="B214" s="62" t="e">
        <f>IF(A214="","",IF(OR($D$6="Diaria",$D$6="Semanal",$D$6="Decadal",$D$6="Quincenal"),B213+VLOOKUP($D$6,AMORT!$A$2:$D$11,4,0),IF(DAY($B$13)=DAY(EOMONTH($B$13,0)),EOMONTH(B213,VLOOKUP($D$6,AMORT!$A$2:$C$11,3,0)),EDATE($B$13,VLOOKUP($D$6,AMORT!$A$2:$C$11,3,0)*A214))))</f>
        <v>#N/A</v>
      </c>
      <c r="C214" s="55" t="e">
        <f>IF(A214="",IF(A213="","",SUM(C$13:C213)),G214+H214)</f>
        <v>#N/A</v>
      </c>
      <c r="D214" s="44"/>
      <c r="E214" s="55" t="e">
        <f>IF(A214="",IF(A213="","",SUM($E$13:E213)),ROUND(((I213*$D$8)/30)*VLOOKUP($D$6,AMORT!$A$2:$D$11,4,0),0))</f>
        <v>#N/A</v>
      </c>
      <c r="F214" s="55" t="e">
        <f>IF(A214="",IF(A213="","",SUM($F$13:F213)),IF(A214&lt;=MAX($I$6:$I$7),0,C214+E214))</f>
        <v>#N/A</v>
      </c>
      <c r="G214" s="55" t="e">
        <f>IF(A214="",IF(A213="","",SUM($G$13:G213)),IF(A214=$E$5,I213,IF($I$8="Cuota fija",IF(A214&lt;=MAX($I$6:$I$7),0,$D$7+D214-H214),IF($I$8="Capital Constante",IF(A214&lt;=MAX($I$6:$I$7),0,$D$3/(($C$5/VLOOKUP($D$6,AMORT!$A$2:$C$11,3,0))-MAX($I$6:$I$7))   ),C214-H214-E214)       )))</f>
        <v>#N/A</v>
      </c>
      <c r="H214" s="55" t="e">
        <f>IF(A214="",IF(A213="","",SUM($H$13:H213)),ROUND($E$4*I213,0))</f>
        <v>#N/A</v>
      </c>
      <c r="I214" s="55" t="e">
        <f t="shared" si="22"/>
        <v>#N/A</v>
      </c>
      <c r="J214" s="15"/>
      <c r="K214" s="55" t="e">
        <f>IF(AND(A214&gt;0,A214&lt;&gt;"",D214&gt;0), ROUND( ((D214/((1+($D$4/VLOOKUP($D$6,AMORT!$A$2:$B$11,2,0)))^A214))),0),0)</f>
        <v>#N/A</v>
      </c>
      <c r="N214" s="61" t="e">
        <f t="shared" si="25"/>
        <v>#N/A</v>
      </c>
      <c r="O214" s="62" t="e">
        <f>IF(N214="","",IF(OR($Q$6="Diaria",$Q$6="Semanal",$Q$6="Decadal",$Q$6="Quincenal"),O213+VLOOKUP($Q$6,AMORT!$A$2:$D$11,4,0),IF(DAY($O$13)=DAY(EOMONTH($O$13,0)),EOMONTH(O213,VLOOKUP($Q$6,AMORT!$A$2:$C$11,3,0)),EDATE($O$13,VLOOKUP($Q$6,AMORT!$A$2:$C$11,3,0)*N214))))</f>
        <v>#N/A</v>
      </c>
      <c r="P214" s="55" t="e">
        <f>IF(N214="",IF(N213="","",SUM(P$13:P213)),T214+U214)</f>
        <v>#N/A</v>
      </c>
      <c r="Q214" s="44"/>
      <c r="R214" s="55" t="e">
        <f>IF(N214="",IF(N213="","",SUM($R$13:R213)),ROUND(((V213*$Q$8)/30)*VLOOKUP($Q$6,AMORT!$A$2:$D$11,4,0),0))</f>
        <v>#N/A</v>
      </c>
      <c r="S214" s="55" t="e">
        <f>IF(N214="",IF(N213="","",SUM($S$13:S213)),IF(N214&lt;=MAX($V$6:$V$7),0,P214+R214))</f>
        <v>#N/A</v>
      </c>
      <c r="T214" s="55" t="e">
        <f>IF(N214="",IF(N213="","",SUM($T$13:T213)),IF(N214=$R$5,V213,IF($V$8="Cuota fija",IF(N214&lt;=MAX($V$6:$V$7),0,$Q$7+Q214-U214),IF($V$8="Capital Constante",IF(N214&lt;=MAX($V$6:$V$7),0,$Q$3/(($P$5/VLOOKUP($Q$6,AMORT!$A$2:$C$11,3,0))-MAX($V$6:$V$7))   ),P214-U214-R214)       )))</f>
        <v>#N/A</v>
      </c>
      <c r="U214" s="55" t="e">
        <f>IF(N214="",IF(N213="","",SUM($U$13:U213)),ROUND($R$4*V213,0))</f>
        <v>#N/A</v>
      </c>
      <c r="V214" s="55" t="e">
        <f t="shared" si="23"/>
        <v>#N/A</v>
      </c>
      <c r="W214" s="15"/>
      <c r="X214" s="55" t="e">
        <f>IF(AND(N214&gt;0,N214&lt;&gt;"",Q214&gt;0), ROUND( ((Q214/((1+($Q$4/VLOOKUP($Q$6,AMORT!$A$2:$B$11,2,0)))^N214))),0),0)</f>
        <v>#N/A</v>
      </c>
      <c r="AA214" s="61" t="e">
        <f t="shared" si="26"/>
        <v>#N/A</v>
      </c>
      <c r="AB214" s="62" t="e">
        <f>IF(AA214="","",IF(OR($AD$6="Diaria",$AD$6="Semanal",$AD$6="Decadal",$AD$6="Quincenal"),AB213+VLOOKUP($AD$6,AMORT!$A$2:$D$11,4,0),IF(DAY($B$13)=DAY(EOMONTH($B$13,0)),EOMONTH(AB213,VLOOKUP($AD$6,AMORT!$A$2:$C$11,3,0)),EDATE($B$13,VLOOKUP($AD$6,AMORT!$A$2:$C$11,3,0)*AA214))))</f>
        <v>#N/A</v>
      </c>
      <c r="AC214" s="55" t="e">
        <f>IF(AA214="",IF(AA213="","",SUM(AC$13:AC213)),AG214+AH214)</f>
        <v>#N/A</v>
      </c>
      <c r="AD214" s="44"/>
      <c r="AE214" s="55" t="e">
        <f>IF(AA214="",IF(AA213="","",SUM($AE$13:AE213)),ROUND(((AI213*$AD$8)/30)*VLOOKUP($AD$6,AMORT!$A$2:$D$11,4,0),0))</f>
        <v>#N/A</v>
      </c>
      <c r="AF214" s="55" t="e">
        <f>IF(AA214="",IF(AA213="","",SUM($AF$13:AF213)),IF(AA214&lt;=MAX($AI$6:$AI$7),0,AC214+AE214))</f>
        <v>#N/A</v>
      </c>
      <c r="AG214" s="55" t="e">
        <f>IF(AA214="",IF(AA213="","",SUM($AG$13:AG213)),IF(AA214=$AE$5,AI213,IF($AI$8="Cuota fija",IF(AA214&lt;=MAX($AI$6:$AI$7),0,$AD$7+AD214-AH214),IF($AI$8="Capital Constante",IF(AA214&lt;=MAX($AI$6:$AI$7),0,$AD$3/(($AC$5/VLOOKUP($AD$6,AMORT!$A$2:$C$11,3,0))-MAX($AI$6:$AI$7))   ),AC214-AH214-AE214)       )))</f>
        <v>#N/A</v>
      </c>
      <c r="AH214" s="55" t="e">
        <f>IF(AA214="",IF(AA213="","",SUM($AH$13:AH213)),ROUND($AE$4*AI213,0))</f>
        <v>#N/A</v>
      </c>
      <c r="AI214" s="55" t="e">
        <f t="shared" si="24"/>
        <v>#N/A</v>
      </c>
      <c r="AJ214" s="15"/>
      <c r="AK214" s="55" t="e">
        <f>IF(AND(AA214&gt;0,AA214&lt;&gt;"",AD214&gt;0), ROUND( ((AD214/((1+($AD$4/VLOOKUP($AD$6,AMORT!$A$2:$B$11,2,0)))^AA214))),0),0)</f>
        <v>#N/A</v>
      </c>
    </row>
    <row r="215" spans="1:37" x14ac:dyDescent="0.2">
      <c r="A215" s="61" t="e">
        <f t="shared" si="21"/>
        <v>#N/A</v>
      </c>
      <c r="B215" s="62" t="e">
        <f>IF(A215="","",IF(OR($D$6="Diaria",$D$6="Semanal",$D$6="Decadal",$D$6="Quincenal"),B214+VLOOKUP($D$6,AMORT!$A$2:$D$11,4,0),IF(DAY($B$13)=DAY(EOMONTH($B$13,0)),EOMONTH(B214,VLOOKUP($D$6,AMORT!$A$2:$C$11,3,0)),EDATE($B$13,VLOOKUP($D$6,AMORT!$A$2:$C$11,3,0)*A215))))</f>
        <v>#N/A</v>
      </c>
      <c r="C215" s="55" t="e">
        <f>IF(A215="",IF(A214="","",SUM(C$13:C214)),G215+H215)</f>
        <v>#N/A</v>
      </c>
      <c r="D215" s="44"/>
      <c r="E215" s="55" t="e">
        <f>IF(A215="",IF(A214="","",SUM($E$13:E214)),ROUND(((I214*$D$8)/30)*VLOOKUP($D$6,AMORT!$A$2:$D$11,4,0),0))</f>
        <v>#N/A</v>
      </c>
      <c r="F215" s="55" t="e">
        <f>IF(A215="",IF(A214="","",SUM($F$13:F214)),IF(A215&lt;=MAX($I$6:$I$7),0,C215+E215))</f>
        <v>#N/A</v>
      </c>
      <c r="G215" s="55" t="e">
        <f>IF(A215="",IF(A214="","",SUM($G$13:G214)),IF(A215=$E$5,I214,IF($I$8="Cuota fija",IF(A215&lt;=MAX($I$6:$I$7),0,$D$7+D215-H215),IF($I$8="Capital Constante",IF(A215&lt;=MAX($I$6:$I$7),0,$D$3/(($C$5/VLOOKUP($D$6,AMORT!$A$2:$C$11,3,0))-MAX($I$6:$I$7))   ),C215-H215-E215)       )))</f>
        <v>#N/A</v>
      </c>
      <c r="H215" s="55" t="e">
        <f>IF(A215="",IF(A214="","",SUM($H$13:H214)),ROUND($E$4*I214,0))</f>
        <v>#N/A</v>
      </c>
      <c r="I215" s="55" t="e">
        <f t="shared" si="22"/>
        <v>#N/A</v>
      </c>
      <c r="J215" s="15"/>
      <c r="K215" s="55" t="e">
        <f>IF(AND(A215&gt;0,A215&lt;&gt;"",D215&gt;0), ROUND( ((D215/((1+($D$4/VLOOKUP($D$6,AMORT!$A$2:$B$11,2,0)))^A215))),0),0)</f>
        <v>#N/A</v>
      </c>
      <c r="N215" s="61" t="e">
        <f t="shared" si="25"/>
        <v>#N/A</v>
      </c>
      <c r="O215" s="62" t="e">
        <f>IF(N215="","",IF(OR($Q$6="Diaria",$Q$6="Semanal",$Q$6="Decadal",$Q$6="Quincenal"),O214+VLOOKUP($Q$6,AMORT!$A$2:$D$11,4,0),IF(DAY($O$13)=DAY(EOMONTH($O$13,0)),EOMONTH(O214,VLOOKUP($Q$6,AMORT!$A$2:$C$11,3,0)),EDATE($O$13,VLOOKUP($Q$6,AMORT!$A$2:$C$11,3,0)*N215))))</f>
        <v>#N/A</v>
      </c>
      <c r="P215" s="55" t="e">
        <f>IF(N215="",IF(N214="","",SUM(P$13:P214)),T215+U215)</f>
        <v>#N/A</v>
      </c>
      <c r="Q215" s="44"/>
      <c r="R215" s="55" t="e">
        <f>IF(N215="",IF(N214="","",SUM($R$13:R214)),ROUND(((V214*$Q$8)/30)*VLOOKUP($Q$6,AMORT!$A$2:$D$11,4,0),0))</f>
        <v>#N/A</v>
      </c>
      <c r="S215" s="55" t="e">
        <f>IF(N215="",IF(N214="","",SUM($S$13:S214)),IF(N215&lt;=MAX($V$6:$V$7),0,P215+R215))</f>
        <v>#N/A</v>
      </c>
      <c r="T215" s="55" t="e">
        <f>IF(N215="",IF(N214="","",SUM($T$13:T214)),IF(N215=$R$5,V214,IF($V$8="Cuota fija",IF(N215&lt;=MAX($V$6:$V$7),0,$Q$7+Q215-U215),IF($V$8="Capital Constante",IF(N215&lt;=MAX($V$6:$V$7),0,$Q$3/(($P$5/VLOOKUP($Q$6,AMORT!$A$2:$C$11,3,0))-MAX($V$6:$V$7))   ),P215-U215-R215)       )))</f>
        <v>#N/A</v>
      </c>
      <c r="U215" s="55" t="e">
        <f>IF(N215="",IF(N214="","",SUM($U$13:U214)),ROUND($R$4*V214,0))</f>
        <v>#N/A</v>
      </c>
      <c r="V215" s="55" t="e">
        <f t="shared" si="23"/>
        <v>#N/A</v>
      </c>
      <c r="W215" s="15"/>
      <c r="X215" s="55" t="e">
        <f>IF(AND(N215&gt;0,N215&lt;&gt;"",Q215&gt;0), ROUND( ((Q215/((1+($Q$4/VLOOKUP($Q$6,AMORT!$A$2:$B$11,2,0)))^N215))),0),0)</f>
        <v>#N/A</v>
      </c>
      <c r="AA215" s="61" t="e">
        <f t="shared" si="26"/>
        <v>#N/A</v>
      </c>
      <c r="AB215" s="62" t="e">
        <f>IF(AA215="","",IF(OR($AD$6="Diaria",$AD$6="Semanal",$AD$6="Decadal",$AD$6="Quincenal"),AB214+VLOOKUP($AD$6,AMORT!$A$2:$D$11,4,0),IF(DAY($B$13)=DAY(EOMONTH($B$13,0)),EOMONTH(AB214,VLOOKUP($AD$6,AMORT!$A$2:$C$11,3,0)),EDATE($B$13,VLOOKUP($AD$6,AMORT!$A$2:$C$11,3,0)*AA215))))</f>
        <v>#N/A</v>
      </c>
      <c r="AC215" s="55" t="e">
        <f>IF(AA215="",IF(AA214="","",SUM(AC$13:AC214)),AG215+AH215)</f>
        <v>#N/A</v>
      </c>
      <c r="AD215" s="44"/>
      <c r="AE215" s="55" t="e">
        <f>IF(AA215="",IF(AA214="","",SUM($AE$13:AE214)),ROUND(((AI214*$AD$8)/30)*VLOOKUP($AD$6,AMORT!$A$2:$D$11,4,0),0))</f>
        <v>#N/A</v>
      </c>
      <c r="AF215" s="55" t="e">
        <f>IF(AA215="",IF(AA214="","",SUM($AF$13:AF214)),IF(AA215&lt;=MAX($AI$6:$AI$7),0,AC215+AE215))</f>
        <v>#N/A</v>
      </c>
      <c r="AG215" s="55" t="e">
        <f>IF(AA215="",IF(AA214="","",SUM($AG$13:AG214)),IF(AA215=$AE$5,AI214,IF($AI$8="Cuota fija",IF(AA215&lt;=MAX($AI$6:$AI$7),0,$AD$7+AD215-AH215),IF($AI$8="Capital Constante",IF(AA215&lt;=MAX($AI$6:$AI$7),0,$AD$3/(($AC$5/VLOOKUP($AD$6,AMORT!$A$2:$C$11,3,0))-MAX($AI$6:$AI$7))   ),AC215-AH215-AE215)       )))</f>
        <v>#N/A</v>
      </c>
      <c r="AH215" s="55" t="e">
        <f>IF(AA215="",IF(AA214="","",SUM($AH$13:AH214)),ROUND($AE$4*AI214,0))</f>
        <v>#N/A</v>
      </c>
      <c r="AI215" s="55" t="e">
        <f t="shared" si="24"/>
        <v>#N/A</v>
      </c>
      <c r="AJ215" s="15"/>
      <c r="AK215" s="55" t="e">
        <f>IF(AND(AA215&gt;0,AA215&lt;&gt;"",AD215&gt;0), ROUND( ((AD215/((1+($AD$4/VLOOKUP($AD$6,AMORT!$A$2:$B$11,2,0)))^AA215))),0),0)</f>
        <v>#N/A</v>
      </c>
    </row>
    <row r="216" spans="1:37" x14ac:dyDescent="0.2">
      <c r="A216" s="61" t="e">
        <f t="shared" si="21"/>
        <v>#N/A</v>
      </c>
      <c r="B216" s="62" t="e">
        <f>IF(A216="","",IF(OR($D$6="Diaria",$D$6="Semanal",$D$6="Decadal",$D$6="Quincenal"),B215+VLOOKUP($D$6,AMORT!$A$2:$D$11,4,0),IF(DAY($B$13)=DAY(EOMONTH($B$13,0)),EOMONTH(B215,VLOOKUP($D$6,AMORT!$A$2:$C$11,3,0)),EDATE($B$13,VLOOKUP($D$6,AMORT!$A$2:$C$11,3,0)*A216))))</f>
        <v>#N/A</v>
      </c>
      <c r="C216" s="55" t="e">
        <f>IF(A216="",IF(A215="","",SUM(C$13:C215)),G216+H216)</f>
        <v>#N/A</v>
      </c>
      <c r="D216" s="44"/>
      <c r="E216" s="55" t="e">
        <f>IF(A216="",IF(A215="","",SUM($E$13:E215)),ROUND(((I215*$D$8)/30)*VLOOKUP($D$6,AMORT!$A$2:$D$11,4,0),0))</f>
        <v>#N/A</v>
      </c>
      <c r="F216" s="55" t="e">
        <f>IF(A216="",IF(A215="","",SUM($F$13:F215)),IF(A216&lt;=MAX($I$6:$I$7),0,C216+E216))</f>
        <v>#N/A</v>
      </c>
      <c r="G216" s="55" t="e">
        <f>IF(A216="",IF(A215="","",SUM($G$13:G215)),IF(A216=$E$5,I215,IF($I$8="Cuota fija",IF(A216&lt;=MAX($I$6:$I$7),0,$D$7+D216-H216),IF($I$8="Capital Constante",IF(A216&lt;=MAX($I$6:$I$7),0,$D$3/(($C$5/VLOOKUP($D$6,AMORT!$A$2:$C$11,3,0))-MAX($I$6:$I$7))   ),C216-H216-E216)       )))</f>
        <v>#N/A</v>
      </c>
      <c r="H216" s="55" t="e">
        <f>IF(A216="",IF(A215="","",SUM($H$13:H215)),ROUND($E$4*I215,0))</f>
        <v>#N/A</v>
      </c>
      <c r="I216" s="55" t="e">
        <f t="shared" si="22"/>
        <v>#N/A</v>
      </c>
      <c r="J216" s="15"/>
      <c r="K216" s="55" t="e">
        <f>IF(AND(A216&gt;0,A216&lt;&gt;"",D216&gt;0), ROUND( ((D216/((1+($D$4/VLOOKUP($D$6,AMORT!$A$2:$B$11,2,0)))^A216))),0),0)</f>
        <v>#N/A</v>
      </c>
      <c r="N216" s="61" t="e">
        <f t="shared" si="25"/>
        <v>#N/A</v>
      </c>
      <c r="O216" s="62" t="e">
        <f>IF(N216="","",IF(OR($Q$6="Diaria",$Q$6="Semanal",$Q$6="Decadal",$Q$6="Quincenal"),O215+VLOOKUP($Q$6,AMORT!$A$2:$D$11,4,0),IF(DAY($O$13)=DAY(EOMONTH($O$13,0)),EOMONTH(O215,VLOOKUP($Q$6,AMORT!$A$2:$C$11,3,0)),EDATE($O$13,VLOOKUP($Q$6,AMORT!$A$2:$C$11,3,0)*N216))))</f>
        <v>#N/A</v>
      </c>
      <c r="P216" s="55" t="e">
        <f>IF(N216="",IF(N215="","",SUM(P$13:P215)),T216+U216)</f>
        <v>#N/A</v>
      </c>
      <c r="Q216" s="44"/>
      <c r="R216" s="55" t="e">
        <f>IF(N216="",IF(N215="","",SUM($R$13:R215)),ROUND(((V215*$Q$8)/30)*VLOOKUP($Q$6,AMORT!$A$2:$D$11,4,0),0))</f>
        <v>#N/A</v>
      </c>
      <c r="S216" s="55" t="e">
        <f>IF(N216="",IF(N215="","",SUM($S$13:S215)),IF(N216&lt;=MAX($V$6:$V$7),0,P216+R216))</f>
        <v>#N/A</v>
      </c>
      <c r="T216" s="55" t="e">
        <f>IF(N216="",IF(N215="","",SUM($T$13:T215)),IF(N216=$R$5,V215,IF($V$8="Cuota fija",IF(N216&lt;=MAX($V$6:$V$7),0,$Q$7+Q216-U216),IF($V$8="Capital Constante",IF(N216&lt;=MAX($V$6:$V$7),0,$Q$3/(($P$5/VLOOKUP($Q$6,AMORT!$A$2:$C$11,3,0))-MAX($V$6:$V$7))   ),P216-U216-R216)       )))</f>
        <v>#N/A</v>
      </c>
      <c r="U216" s="55" t="e">
        <f>IF(N216="",IF(N215="","",SUM($U$13:U215)),ROUND($R$4*V215,0))</f>
        <v>#N/A</v>
      </c>
      <c r="V216" s="55" t="e">
        <f t="shared" si="23"/>
        <v>#N/A</v>
      </c>
      <c r="W216" s="15"/>
      <c r="X216" s="55" t="e">
        <f>IF(AND(N216&gt;0,N216&lt;&gt;"",Q216&gt;0), ROUND( ((Q216/((1+($Q$4/VLOOKUP($Q$6,AMORT!$A$2:$B$11,2,0)))^N216))),0),0)</f>
        <v>#N/A</v>
      </c>
      <c r="AA216" s="61" t="e">
        <f t="shared" si="26"/>
        <v>#N/A</v>
      </c>
      <c r="AB216" s="62" t="e">
        <f>IF(AA216="","",IF(OR($AD$6="Diaria",$AD$6="Semanal",$AD$6="Decadal",$AD$6="Quincenal"),AB215+VLOOKUP($AD$6,AMORT!$A$2:$D$11,4,0),IF(DAY($B$13)=DAY(EOMONTH($B$13,0)),EOMONTH(AB215,VLOOKUP($AD$6,AMORT!$A$2:$C$11,3,0)),EDATE($B$13,VLOOKUP($AD$6,AMORT!$A$2:$C$11,3,0)*AA216))))</f>
        <v>#N/A</v>
      </c>
      <c r="AC216" s="55" t="e">
        <f>IF(AA216="",IF(AA215="","",SUM(AC$13:AC215)),AG216+AH216)</f>
        <v>#N/A</v>
      </c>
      <c r="AD216" s="44"/>
      <c r="AE216" s="55" t="e">
        <f>IF(AA216="",IF(AA215="","",SUM($AE$13:AE215)),ROUND(((AI215*$AD$8)/30)*VLOOKUP($AD$6,AMORT!$A$2:$D$11,4,0),0))</f>
        <v>#N/A</v>
      </c>
      <c r="AF216" s="55" t="e">
        <f>IF(AA216="",IF(AA215="","",SUM($AF$13:AF215)),IF(AA216&lt;=MAX($AI$6:$AI$7),0,AC216+AE216))</f>
        <v>#N/A</v>
      </c>
      <c r="AG216" s="55" t="e">
        <f>IF(AA216="",IF(AA215="","",SUM($AG$13:AG215)),IF(AA216=$AE$5,AI215,IF($AI$8="Cuota fija",IF(AA216&lt;=MAX($AI$6:$AI$7),0,$AD$7+AD216-AH216),IF($AI$8="Capital Constante",IF(AA216&lt;=MAX($AI$6:$AI$7),0,$AD$3/(($AC$5/VLOOKUP($AD$6,AMORT!$A$2:$C$11,3,0))-MAX($AI$6:$AI$7))   ),AC216-AH216-AE216)       )))</f>
        <v>#N/A</v>
      </c>
      <c r="AH216" s="55" t="e">
        <f>IF(AA216="",IF(AA215="","",SUM($AH$13:AH215)),ROUND($AE$4*AI215,0))</f>
        <v>#N/A</v>
      </c>
      <c r="AI216" s="55" t="e">
        <f t="shared" si="24"/>
        <v>#N/A</v>
      </c>
      <c r="AJ216" s="15"/>
      <c r="AK216" s="55" t="e">
        <f>IF(AND(AA216&gt;0,AA216&lt;&gt;"",AD216&gt;0), ROUND( ((AD216/((1+($AD$4/VLOOKUP($AD$6,AMORT!$A$2:$B$11,2,0)))^AA216))),0),0)</f>
        <v>#N/A</v>
      </c>
    </row>
    <row r="217" spans="1:37" x14ac:dyDescent="0.2">
      <c r="A217" s="61" t="e">
        <f t="shared" si="21"/>
        <v>#N/A</v>
      </c>
      <c r="B217" s="62" t="e">
        <f>IF(A217="","",IF(OR($D$6="Diaria",$D$6="Semanal",$D$6="Decadal",$D$6="Quincenal"),B216+VLOOKUP($D$6,AMORT!$A$2:$D$11,4,0),IF(DAY($B$13)=DAY(EOMONTH($B$13,0)),EOMONTH(B216,VLOOKUP($D$6,AMORT!$A$2:$C$11,3,0)),EDATE($B$13,VLOOKUP($D$6,AMORT!$A$2:$C$11,3,0)*A217))))</f>
        <v>#N/A</v>
      </c>
      <c r="C217" s="55" t="e">
        <f>IF(A217="",IF(A216="","",SUM(C$13:C216)),G217+H217)</f>
        <v>#N/A</v>
      </c>
      <c r="D217" s="44"/>
      <c r="E217" s="55" t="e">
        <f>IF(A217="",IF(A216="","",SUM($E$13:E216)),ROUND(((I216*$D$8)/30)*VLOOKUP($D$6,AMORT!$A$2:$D$11,4,0),0))</f>
        <v>#N/A</v>
      </c>
      <c r="F217" s="55" t="e">
        <f>IF(A217="",IF(A216="","",SUM($F$13:F216)),IF(A217&lt;=MAX($I$6:$I$7),0,C217+E217))</f>
        <v>#N/A</v>
      </c>
      <c r="G217" s="55" t="e">
        <f>IF(A217="",IF(A216="","",SUM($G$13:G216)),IF(A217=$E$5,I216,IF($I$8="Cuota fija",IF(A217&lt;=MAX($I$6:$I$7),0,$D$7+D217-H217),IF($I$8="Capital Constante",IF(A217&lt;=MAX($I$6:$I$7),0,$D$3/(($C$5/VLOOKUP($D$6,AMORT!$A$2:$C$11,3,0))-MAX($I$6:$I$7))   ),C217-H217-E217)       )))</f>
        <v>#N/A</v>
      </c>
      <c r="H217" s="55" t="e">
        <f>IF(A217="",IF(A216="","",SUM($H$13:H216)),ROUND($E$4*I216,0))</f>
        <v>#N/A</v>
      </c>
      <c r="I217" s="55" t="e">
        <f t="shared" si="22"/>
        <v>#N/A</v>
      </c>
      <c r="J217" s="15"/>
      <c r="K217" s="55" t="e">
        <f>IF(AND(A217&gt;0,A217&lt;&gt;"",D217&gt;0), ROUND( ((D217/((1+($D$4/VLOOKUP($D$6,AMORT!$A$2:$B$11,2,0)))^A217))),0),0)</f>
        <v>#N/A</v>
      </c>
      <c r="N217" s="61" t="e">
        <f t="shared" si="25"/>
        <v>#N/A</v>
      </c>
      <c r="O217" s="62" t="e">
        <f>IF(N217="","",IF(OR($Q$6="Diaria",$Q$6="Semanal",$Q$6="Decadal",$Q$6="Quincenal"),O216+VLOOKUP($Q$6,AMORT!$A$2:$D$11,4,0),IF(DAY($O$13)=DAY(EOMONTH($O$13,0)),EOMONTH(O216,VLOOKUP($Q$6,AMORT!$A$2:$C$11,3,0)),EDATE($O$13,VLOOKUP($Q$6,AMORT!$A$2:$C$11,3,0)*N217))))</f>
        <v>#N/A</v>
      </c>
      <c r="P217" s="55" t="e">
        <f>IF(N217="",IF(N216="","",SUM(P$13:P216)),T217+U217)</f>
        <v>#N/A</v>
      </c>
      <c r="Q217" s="44"/>
      <c r="R217" s="55" t="e">
        <f>IF(N217="",IF(N216="","",SUM($R$13:R216)),ROUND(((V216*$Q$8)/30)*VLOOKUP($Q$6,AMORT!$A$2:$D$11,4,0),0))</f>
        <v>#N/A</v>
      </c>
      <c r="S217" s="55" t="e">
        <f>IF(N217="",IF(N216="","",SUM($S$13:S216)),IF(N217&lt;=MAX($V$6:$V$7),0,P217+R217))</f>
        <v>#N/A</v>
      </c>
      <c r="T217" s="55" t="e">
        <f>IF(N217="",IF(N216="","",SUM($T$13:T216)),IF(N217=$R$5,V216,IF($V$8="Cuota fija",IF(N217&lt;=MAX($V$6:$V$7),0,$Q$7+Q217-U217),IF($V$8="Capital Constante",IF(N217&lt;=MAX($V$6:$V$7),0,$Q$3/(($P$5/VLOOKUP($Q$6,AMORT!$A$2:$C$11,3,0))-MAX($V$6:$V$7))   ),P217-U217-R217)       )))</f>
        <v>#N/A</v>
      </c>
      <c r="U217" s="55" t="e">
        <f>IF(N217="",IF(N216="","",SUM($U$13:U216)),ROUND($R$4*V216,0))</f>
        <v>#N/A</v>
      </c>
      <c r="V217" s="55" t="e">
        <f t="shared" si="23"/>
        <v>#N/A</v>
      </c>
      <c r="W217" s="15"/>
      <c r="X217" s="55" t="e">
        <f>IF(AND(N217&gt;0,N217&lt;&gt;"",Q217&gt;0), ROUND( ((Q217/((1+($Q$4/VLOOKUP($Q$6,AMORT!$A$2:$B$11,2,0)))^N217))),0),0)</f>
        <v>#N/A</v>
      </c>
      <c r="AA217" s="61" t="e">
        <f t="shared" si="26"/>
        <v>#N/A</v>
      </c>
      <c r="AB217" s="62" t="e">
        <f>IF(AA217="","",IF(OR($AD$6="Diaria",$AD$6="Semanal",$AD$6="Decadal",$AD$6="Quincenal"),AB216+VLOOKUP($AD$6,AMORT!$A$2:$D$11,4,0),IF(DAY($B$13)=DAY(EOMONTH($B$13,0)),EOMONTH(AB216,VLOOKUP($AD$6,AMORT!$A$2:$C$11,3,0)),EDATE($B$13,VLOOKUP($AD$6,AMORT!$A$2:$C$11,3,0)*AA217))))</f>
        <v>#N/A</v>
      </c>
      <c r="AC217" s="55" t="e">
        <f>IF(AA217="",IF(AA216="","",SUM(AC$13:AC216)),AG217+AH217)</f>
        <v>#N/A</v>
      </c>
      <c r="AD217" s="44"/>
      <c r="AE217" s="55" t="e">
        <f>IF(AA217="",IF(AA216="","",SUM($AE$13:AE216)),ROUND(((AI216*$AD$8)/30)*VLOOKUP($AD$6,AMORT!$A$2:$D$11,4,0),0))</f>
        <v>#N/A</v>
      </c>
      <c r="AF217" s="55" t="e">
        <f>IF(AA217="",IF(AA216="","",SUM($AF$13:AF216)),IF(AA217&lt;=MAX($AI$6:$AI$7),0,AC217+AE217))</f>
        <v>#N/A</v>
      </c>
      <c r="AG217" s="55" t="e">
        <f>IF(AA217="",IF(AA216="","",SUM($AG$13:AG216)),IF(AA217=$AE$5,AI216,IF($AI$8="Cuota fija",IF(AA217&lt;=MAX($AI$6:$AI$7),0,$AD$7+AD217-AH217),IF($AI$8="Capital Constante",IF(AA217&lt;=MAX($AI$6:$AI$7),0,$AD$3/(($AC$5/VLOOKUP($AD$6,AMORT!$A$2:$C$11,3,0))-MAX($AI$6:$AI$7))   ),AC217-AH217-AE217)       )))</f>
        <v>#N/A</v>
      </c>
      <c r="AH217" s="55" t="e">
        <f>IF(AA217="",IF(AA216="","",SUM($AH$13:AH216)),ROUND($AE$4*AI216,0))</f>
        <v>#N/A</v>
      </c>
      <c r="AI217" s="55" t="e">
        <f t="shared" si="24"/>
        <v>#N/A</v>
      </c>
      <c r="AJ217" s="15"/>
      <c r="AK217" s="55" t="e">
        <f>IF(AND(AA217&gt;0,AA217&lt;&gt;"",AD217&gt;0), ROUND( ((AD217/((1+($AD$4/VLOOKUP($AD$6,AMORT!$A$2:$B$11,2,0)))^AA217))),0),0)</f>
        <v>#N/A</v>
      </c>
    </row>
    <row r="218" spans="1:37" x14ac:dyDescent="0.2">
      <c r="A218" s="61" t="e">
        <f t="shared" si="21"/>
        <v>#N/A</v>
      </c>
      <c r="B218" s="62" t="e">
        <f>IF(A218="","",IF(OR($D$6="Diaria",$D$6="Semanal",$D$6="Decadal",$D$6="Quincenal"),B217+VLOOKUP($D$6,AMORT!$A$2:$D$11,4,0),IF(DAY($B$13)=DAY(EOMONTH($B$13,0)),EOMONTH(B217,VLOOKUP($D$6,AMORT!$A$2:$C$11,3,0)),EDATE($B$13,VLOOKUP($D$6,AMORT!$A$2:$C$11,3,0)*A218))))</f>
        <v>#N/A</v>
      </c>
      <c r="C218" s="55" t="e">
        <f>IF(A218="",IF(A217="","",SUM(C$13:C217)),G218+H218)</f>
        <v>#N/A</v>
      </c>
      <c r="D218" s="44"/>
      <c r="E218" s="55" t="e">
        <f>IF(A218="",IF(A217="","",SUM($E$13:E217)),ROUND(((I217*$D$8)/30)*VLOOKUP($D$6,AMORT!$A$2:$D$11,4,0),0))</f>
        <v>#N/A</v>
      </c>
      <c r="F218" s="55" t="e">
        <f>IF(A218="",IF(A217="","",SUM($F$13:F217)),IF(A218&lt;=MAX($I$6:$I$7),0,C218+E218))</f>
        <v>#N/A</v>
      </c>
      <c r="G218" s="55" t="e">
        <f>IF(A218="",IF(A217="","",SUM($G$13:G217)),IF(A218=$E$5,I217,IF($I$8="Cuota fija",IF(A218&lt;=MAX($I$6:$I$7),0,$D$7+D218-H218),IF($I$8="Capital Constante",IF(A218&lt;=MAX($I$6:$I$7),0,$D$3/(($C$5/VLOOKUP($D$6,AMORT!$A$2:$C$11,3,0))-MAX($I$6:$I$7))   ),C218-H218-E218)       )))</f>
        <v>#N/A</v>
      </c>
      <c r="H218" s="55" t="e">
        <f>IF(A218="",IF(A217="","",SUM($H$13:H217)),ROUND($E$4*I217,0))</f>
        <v>#N/A</v>
      </c>
      <c r="I218" s="55" t="e">
        <f t="shared" si="22"/>
        <v>#N/A</v>
      </c>
      <c r="J218" s="15"/>
      <c r="K218" s="55" t="e">
        <f>IF(AND(A218&gt;0,A218&lt;&gt;"",D218&gt;0), ROUND( ((D218/((1+($D$4/VLOOKUP($D$6,AMORT!$A$2:$B$11,2,0)))^A218))),0),0)</f>
        <v>#N/A</v>
      </c>
      <c r="N218" s="61" t="e">
        <f t="shared" si="25"/>
        <v>#N/A</v>
      </c>
      <c r="O218" s="62" t="e">
        <f>IF(N218="","",IF(OR($Q$6="Diaria",$Q$6="Semanal",$Q$6="Decadal",$Q$6="Quincenal"),O217+VLOOKUP($Q$6,AMORT!$A$2:$D$11,4,0),IF(DAY($O$13)=DAY(EOMONTH($O$13,0)),EOMONTH(O217,VLOOKUP($Q$6,AMORT!$A$2:$C$11,3,0)),EDATE($O$13,VLOOKUP($Q$6,AMORT!$A$2:$C$11,3,0)*N218))))</f>
        <v>#N/A</v>
      </c>
      <c r="P218" s="55" t="e">
        <f>IF(N218="",IF(N217="","",SUM(P$13:P217)),T218+U218)</f>
        <v>#N/A</v>
      </c>
      <c r="Q218" s="44"/>
      <c r="R218" s="55" t="e">
        <f>IF(N218="",IF(N217="","",SUM($R$13:R217)),ROUND(((V217*$Q$8)/30)*VLOOKUP($Q$6,AMORT!$A$2:$D$11,4,0),0))</f>
        <v>#N/A</v>
      </c>
      <c r="S218" s="55" t="e">
        <f>IF(N218="",IF(N217="","",SUM($S$13:S217)),IF(N218&lt;=MAX($V$6:$V$7),0,P218+R218))</f>
        <v>#N/A</v>
      </c>
      <c r="T218" s="55" t="e">
        <f>IF(N218="",IF(N217="","",SUM($T$13:T217)),IF(N218=$R$5,V217,IF($V$8="Cuota fija",IF(N218&lt;=MAX($V$6:$V$7),0,$Q$7+Q218-U218),IF($V$8="Capital Constante",IF(N218&lt;=MAX($V$6:$V$7),0,$Q$3/(($P$5/VLOOKUP($Q$6,AMORT!$A$2:$C$11,3,0))-MAX($V$6:$V$7))   ),P218-U218-R218)       )))</f>
        <v>#N/A</v>
      </c>
      <c r="U218" s="55" t="e">
        <f>IF(N218="",IF(N217="","",SUM($U$13:U217)),ROUND($R$4*V217,0))</f>
        <v>#N/A</v>
      </c>
      <c r="V218" s="55" t="e">
        <f t="shared" si="23"/>
        <v>#N/A</v>
      </c>
      <c r="W218" s="15"/>
      <c r="X218" s="55" t="e">
        <f>IF(AND(N218&gt;0,N218&lt;&gt;"",Q218&gt;0), ROUND( ((Q218/((1+($Q$4/VLOOKUP($Q$6,AMORT!$A$2:$B$11,2,0)))^N218))),0),0)</f>
        <v>#N/A</v>
      </c>
      <c r="AA218" s="61" t="e">
        <f t="shared" si="26"/>
        <v>#N/A</v>
      </c>
      <c r="AB218" s="62" t="e">
        <f>IF(AA218="","",IF(OR($AD$6="Diaria",$AD$6="Semanal",$AD$6="Decadal",$AD$6="Quincenal"),AB217+VLOOKUP($AD$6,AMORT!$A$2:$D$11,4,0),IF(DAY($B$13)=DAY(EOMONTH($B$13,0)),EOMONTH(AB217,VLOOKUP($AD$6,AMORT!$A$2:$C$11,3,0)),EDATE($B$13,VLOOKUP($AD$6,AMORT!$A$2:$C$11,3,0)*AA218))))</f>
        <v>#N/A</v>
      </c>
      <c r="AC218" s="55" t="e">
        <f>IF(AA218="",IF(AA217="","",SUM(AC$13:AC217)),AG218+AH218)</f>
        <v>#N/A</v>
      </c>
      <c r="AD218" s="44"/>
      <c r="AE218" s="55" t="e">
        <f>IF(AA218="",IF(AA217="","",SUM($AE$13:AE217)),ROUND(((AI217*$AD$8)/30)*VLOOKUP($AD$6,AMORT!$A$2:$D$11,4,0),0))</f>
        <v>#N/A</v>
      </c>
      <c r="AF218" s="55" t="e">
        <f>IF(AA218="",IF(AA217="","",SUM($AF$13:AF217)),IF(AA218&lt;=MAX($AI$6:$AI$7),0,AC218+AE218))</f>
        <v>#N/A</v>
      </c>
      <c r="AG218" s="55" t="e">
        <f>IF(AA218="",IF(AA217="","",SUM($AG$13:AG217)),IF(AA218=$AE$5,AI217,IF($AI$8="Cuota fija",IF(AA218&lt;=MAX($AI$6:$AI$7),0,$AD$7+AD218-AH218),IF($AI$8="Capital Constante",IF(AA218&lt;=MAX($AI$6:$AI$7),0,$AD$3/(($AC$5/VLOOKUP($AD$6,AMORT!$A$2:$C$11,3,0))-MAX($AI$6:$AI$7))   ),AC218-AH218-AE218)       )))</f>
        <v>#N/A</v>
      </c>
      <c r="AH218" s="55" t="e">
        <f>IF(AA218="",IF(AA217="","",SUM($AH$13:AH217)),ROUND($AE$4*AI217,0))</f>
        <v>#N/A</v>
      </c>
      <c r="AI218" s="55" t="e">
        <f t="shared" si="24"/>
        <v>#N/A</v>
      </c>
      <c r="AJ218" s="15"/>
      <c r="AK218" s="55" t="e">
        <f>IF(AND(AA218&gt;0,AA218&lt;&gt;"",AD218&gt;0), ROUND( ((AD218/((1+($AD$4/VLOOKUP($AD$6,AMORT!$A$2:$B$11,2,0)))^AA218))),0),0)</f>
        <v>#N/A</v>
      </c>
    </row>
    <row r="219" spans="1:37" x14ac:dyDescent="0.2">
      <c r="A219" s="61" t="e">
        <f t="shared" si="21"/>
        <v>#N/A</v>
      </c>
      <c r="B219" s="62" t="e">
        <f>IF(A219="","",IF(OR($D$6="Diaria",$D$6="Semanal",$D$6="Decadal",$D$6="Quincenal"),B218+VLOOKUP($D$6,AMORT!$A$2:$D$11,4,0),IF(DAY($B$13)=DAY(EOMONTH($B$13,0)),EOMONTH(B218,VLOOKUP($D$6,AMORT!$A$2:$C$11,3,0)),EDATE($B$13,VLOOKUP($D$6,AMORT!$A$2:$C$11,3,0)*A219))))</f>
        <v>#N/A</v>
      </c>
      <c r="C219" s="55" t="e">
        <f>IF(A219="",IF(A218="","",SUM(C$13:C218)),G219+H219)</f>
        <v>#N/A</v>
      </c>
      <c r="D219" s="44"/>
      <c r="E219" s="55" t="e">
        <f>IF(A219="",IF(A218="","",SUM($E$13:E218)),ROUND(((I218*$D$8)/30)*VLOOKUP($D$6,AMORT!$A$2:$D$11,4,0),0))</f>
        <v>#N/A</v>
      </c>
      <c r="F219" s="55" t="e">
        <f>IF(A219="",IF(A218="","",SUM($F$13:F218)),IF(A219&lt;=MAX($I$6:$I$7),0,C219+E219))</f>
        <v>#N/A</v>
      </c>
      <c r="G219" s="55" t="e">
        <f>IF(A219="",IF(A218="","",SUM($G$13:G218)),IF(A219=$E$5,I218,IF($I$8="Cuota fija",IF(A219&lt;=MAX($I$6:$I$7),0,$D$7+D219-H219),IF($I$8="Capital Constante",IF(A219&lt;=MAX($I$6:$I$7),0,$D$3/(($C$5/VLOOKUP($D$6,AMORT!$A$2:$C$11,3,0))-MAX($I$6:$I$7))   ),C219-H219-E219)       )))</f>
        <v>#N/A</v>
      </c>
      <c r="H219" s="55" t="e">
        <f>IF(A219="",IF(A218="","",SUM($H$13:H218)),ROUND($E$4*I218,0))</f>
        <v>#N/A</v>
      </c>
      <c r="I219" s="55" t="e">
        <f t="shared" si="22"/>
        <v>#N/A</v>
      </c>
      <c r="J219" s="15"/>
      <c r="K219" s="55" t="e">
        <f>IF(AND(A219&gt;0,A219&lt;&gt;"",D219&gt;0), ROUND( ((D219/((1+($D$4/VLOOKUP($D$6,AMORT!$A$2:$B$11,2,0)))^A219))),0),0)</f>
        <v>#N/A</v>
      </c>
      <c r="N219" s="61" t="e">
        <f t="shared" si="25"/>
        <v>#N/A</v>
      </c>
      <c r="O219" s="62" t="e">
        <f>IF(N219="","",IF(OR($Q$6="Diaria",$Q$6="Semanal",$Q$6="Decadal",$Q$6="Quincenal"),O218+VLOOKUP($Q$6,AMORT!$A$2:$D$11,4,0),IF(DAY($O$13)=DAY(EOMONTH($O$13,0)),EOMONTH(O218,VLOOKUP($Q$6,AMORT!$A$2:$C$11,3,0)),EDATE($O$13,VLOOKUP($Q$6,AMORT!$A$2:$C$11,3,0)*N219))))</f>
        <v>#N/A</v>
      </c>
      <c r="P219" s="55" t="e">
        <f>IF(N219="",IF(N218="","",SUM(P$13:P218)),T219+U219)</f>
        <v>#N/A</v>
      </c>
      <c r="Q219" s="44"/>
      <c r="R219" s="55" t="e">
        <f>IF(N219="",IF(N218="","",SUM($R$13:R218)),ROUND(((V218*$Q$8)/30)*VLOOKUP($Q$6,AMORT!$A$2:$D$11,4,0),0))</f>
        <v>#N/A</v>
      </c>
      <c r="S219" s="55" t="e">
        <f>IF(N219="",IF(N218="","",SUM($S$13:S218)),IF(N219&lt;=MAX($V$6:$V$7),0,P219+R219))</f>
        <v>#N/A</v>
      </c>
      <c r="T219" s="55" t="e">
        <f>IF(N219="",IF(N218="","",SUM($T$13:T218)),IF(N219=$R$5,V218,IF($V$8="Cuota fija",IF(N219&lt;=MAX($V$6:$V$7),0,$Q$7+Q219-U219),IF($V$8="Capital Constante",IF(N219&lt;=MAX($V$6:$V$7),0,$Q$3/(($P$5/VLOOKUP($Q$6,AMORT!$A$2:$C$11,3,0))-MAX($V$6:$V$7))   ),P219-U219-R219)       )))</f>
        <v>#N/A</v>
      </c>
      <c r="U219" s="55" t="e">
        <f>IF(N219="",IF(N218="","",SUM($U$13:U218)),ROUND($R$4*V218,0))</f>
        <v>#N/A</v>
      </c>
      <c r="V219" s="55" t="e">
        <f t="shared" si="23"/>
        <v>#N/A</v>
      </c>
      <c r="W219" s="15"/>
      <c r="X219" s="55" t="e">
        <f>IF(AND(N219&gt;0,N219&lt;&gt;"",Q219&gt;0), ROUND( ((Q219/((1+($Q$4/VLOOKUP($Q$6,AMORT!$A$2:$B$11,2,0)))^N219))),0),0)</f>
        <v>#N/A</v>
      </c>
      <c r="AA219" s="61" t="e">
        <f t="shared" si="26"/>
        <v>#N/A</v>
      </c>
      <c r="AB219" s="62" t="e">
        <f>IF(AA219="","",IF(OR($AD$6="Diaria",$AD$6="Semanal",$AD$6="Decadal",$AD$6="Quincenal"),AB218+VLOOKUP($AD$6,AMORT!$A$2:$D$11,4,0),IF(DAY($B$13)=DAY(EOMONTH($B$13,0)),EOMONTH(AB218,VLOOKUP($AD$6,AMORT!$A$2:$C$11,3,0)),EDATE($B$13,VLOOKUP($AD$6,AMORT!$A$2:$C$11,3,0)*AA219))))</f>
        <v>#N/A</v>
      </c>
      <c r="AC219" s="55" t="e">
        <f>IF(AA219="",IF(AA218="","",SUM(AC$13:AC218)),AG219+AH219)</f>
        <v>#N/A</v>
      </c>
      <c r="AD219" s="44"/>
      <c r="AE219" s="55" t="e">
        <f>IF(AA219="",IF(AA218="","",SUM($AE$13:AE218)),ROUND(((AI218*$AD$8)/30)*VLOOKUP($AD$6,AMORT!$A$2:$D$11,4,0),0))</f>
        <v>#N/A</v>
      </c>
      <c r="AF219" s="55" t="e">
        <f>IF(AA219="",IF(AA218="","",SUM($AF$13:AF218)),IF(AA219&lt;=MAX($AI$6:$AI$7),0,AC219+AE219))</f>
        <v>#N/A</v>
      </c>
      <c r="AG219" s="55" t="e">
        <f>IF(AA219="",IF(AA218="","",SUM($AG$13:AG218)),IF(AA219=$AE$5,AI218,IF($AI$8="Cuota fija",IF(AA219&lt;=MAX($AI$6:$AI$7),0,$AD$7+AD219-AH219),IF($AI$8="Capital Constante",IF(AA219&lt;=MAX($AI$6:$AI$7),0,$AD$3/(($AC$5/VLOOKUP($AD$6,AMORT!$A$2:$C$11,3,0))-MAX($AI$6:$AI$7))   ),AC219-AH219-AE219)       )))</f>
        <v>#N/A</v>
      </c>
      <c r="AH219" s="55" t="e">
        <f>IF(AA219="",IF(AA218="","",SUM($AH$13:AH218)),ROUND($AE$4*AI218,0))</f>
        <v>#N/A</v>
      </c>
      <c r="AI219" s="55" t="e">
        <f t="shared" si="24"/>
        <v>#N/A</v>
      </c>
      <c r="AJ219" s="15"/>
      <c r="AK219" s="55" t="e">
        <f>IF(AND(AA219&gt;0,AA219&lt;&gt;"",AD219&gt;0), ROUND( ((AD219/((1+($AD$4/VLOOKUP($AD$6,AMORT!$A$2:$B$11,2,0)))^AA219))),0),0)</f>
        <v>#N/A</v>
      </c>
    </row>
    <row r="220" spans="1:37" x14ac:dyDescent="0.2">
      <c r="A220" s="61" t="e">
        <f t="shared" si="21"/>
        <v>#N/A</v>
      </c>
      <c r="B220" s="62" t="e">
        <f>IF(A220="","",IF(OR($D$6="Diaria",$D$6="Semanal",$D$6="Decadal",$D$6="Quincenal"),B219+VLOOKUP($D$6,AMORT!$A$2:$D$11,4,0),IF(DAY($B$13)=DAY(EOMONTH($B$13,0)),EOMONTH(B219,VLOOKUP($D$6,AMORT!$A$2:$C$11,3,0)),EDATE($B$13,VLOOKUP($D$6,AMORT!$A$2:$C$11,3,0)*A220))))</f>
        <v>#N/A</v>
      </c>
      <c r="C220" s="55" t="e">
        <f>IF(A220="",IF(A219="","",SUM(C$13:C219)),G220+H220)</f>
        <v>#N/A</v>
      </c>
      <c r="D220" s="44"/>
      <c r="E220" s="55" t="e">
        <f>IF(A220="",IF(A219="","",SUM($E$13:E219)),ROUND(((I219*$D$8)/30)*VLOOKUP($D$6,AMORT!$A$2:$D$11,4,0),0))</f>
        <v>#N/A</v>
      </c>
      <c r="F220" s="55" t="e">
        <f>IF(A220="",IF(A219="","",SUM($F$13:F219)),IF(A220&lt;=MAX($I$6:$I$7),0,C220+E220))</f>
        <v>#N/A</v>
      </c>
      <c r="G220" s="55" t="e">
        <f>IF(A220="",IF(A219="","",SUM($G$13:G219)),IF(A220=$E$5,I219,IF($I$8="Cuota fija",IF(A220&lt;=MAX($I$6:$I$7),0,$D$7+D220-H220),IF($I$8="Capital Constante",IF(A220&lt;=MAX($I$6:$I$7),0,$D$3/(($C$5/VLOOKUP($D$6,AMORT!$A$2:$C$11,3,0))-MAX($I$6:$I$7))   ),C220-H220-E220)       )))</f>
        <v>#N/A</v>
      </c>
      <c r="H220" s="55" t="e">
        <f>IF(A220="",IF(A219="","",SUM($H$13:H219)),ROUND($E$4*I219,0))</f>
        <v>#N/A</v>
      </c>
      <c r="I220" s="55" t="e">
        <f t="shared" si="22"/>
        <v>#N/A</v>
      </c>
      <c r="J220" s="15"/>
      <c r="K220" s="55" t="e">
        <f>IF(AND(A220&gt;0,A220&lt;&gt;"",D220&gt;0), ROUND( ((D220/((1+($D$4/VLOOKUP($D$6,AMORT!$A$2:$B$11,2,0)))^A220))),0),0)</f>
        <v>#N/A</v>
      </c>
      <c r="N220" s="61" t="e">
        <f t="shared" si="25"/>
        <v>#N/A</v>
      </c>
      <c r="O220" s="62" t="e">
        <f>IF(N220="","",IF(OR($Q$6="Diaria",$Q$6="Semanal",$Q$6="Decadal",$Q$6="Quincenal"),O219+VLOOKUP($Q$6,AMORT!$A$2:$D$11,4,0),IF(DAY($O$13)=DAY(EOMONTH($O$13,0)),EOMONTH(O219,VLOOKUP($Q$6,AMORT!$A$2:$C$11,3,0)),EDATE($O$13,VLOOKUP($Q$6,AMORT!$A$2:$C$11,3,0)*N220))))</f>
        <v>#N/A</v>
      </c>
      <c r="P220" s="55" t="e">
        <f>IF(N220="",IF(N219="","",SUM(P$13:P219)),T220+U220)</f>
        <v>#N/A</v>
      </c>
      <c r="Q220" s="44"/>
      <c r="R220" s="55" t="e">
        <f>IF(N220="",IF(N219="","",SUM($R$13:R219)),ROUND(((V219*$Q$8)/30)*VLOOKUP($Q$6,AMORT!$A$2:$D$11,4,0),0))</f>
        <v>#N/A</v>
      </c>
      <c r="S220" s="55" t="e">
        <f>IF(N220="",IF(N219="","",SUM($S$13:S219)),IF(N220&lt;=MAX($V$6:$V$7),0,P220+R220))</f>
        <v>#N/A</v>
      </c>
      <c r="T220" s="55" t="e">
        <f>IF(N220="",IF(N219="","",SUM($T$13:T219)),IF(N220=$R$5,V219,IF($V$8="Cuota fija",IF(N220&lt;=MAX($V$6:$V$7),0,$Q$7+Q220-U220),IF($V$8="Capital Constante",IF(N220&lt;=MAX($V$6:$V$7),0,$Q$3/(($P$5/VLOOKUP($Q$6,AMORT!$A$2:$C$11,3,0))-MAX($V$6:$V$7))   ),P220-U220-R220)       )))</f>
        <v>#N/A</v>
      </c>
      <c r="U220" s="55" t="e">
        <f>IF(N220="",IF(N219="","",SUM($U$13:U219)),ROUND($R$4*V219,0))</f>
        <v>#N/A</v>
      </c>
      <c r="V220" s="55" t="e">
        <f t="shared" si="23"/>
        <v>#N/A</v>
      </c>
      <c r="W220" s="15"/>
      <c r="X220" s="55" t="e">
        <f>IF(AND(N220&gt;0,N220&lt;&gt;"",Q220&gt;0), ROUND( ((Q220/((1+($Q$4/VLOOKUP($Q$6,AMORT!$A$2:$B$11,2,0)))^N220))),0),0)</f>
        <v>#N/A</v>
      </c>
      <c r="AA220" s="61" t="e">
        <f t="shared" si="26"/>
        <v>#N/A</v>
      </c>
      <c r="AB220" s="62" t="e">
        <f>IF(AA220="","",IF(OR($AD$6="Diaria",$AD$6="Semanal",$AD$6="Decadal",$AD$6="Quincenal"),AB219+VLOOKUP($AD$6,AMORT!$A$2:$D$11,4,0),IF(DAY($B$13)=DAY(EOMONTH($B$13,0)),EOMONTH(AB219,VLOOKUP($AD$6,AMORT!$A$2:$C$11,3,0)),EDATE($B$13,VLOOKUP($AD$6,AMORT!$A$2:$C$11,3,0)*AA220))))</f>
        <v>#N/A</v>
      </c>
      <c r="AC220" s="55" t="e">
        <f>IF(AA220="",IF(AA219="","",SUM(AC$13:AC219)),AG220+AH220)</f>
        <v>#N/A</v>
      </c>
      <c r="AD220" s="44"/>
      <c r="AE220" s="55" t="e">
        <f>IF(AA220="",IF(AA219="","",SUM($AE$13:AE219)),ROUND(((AI219*$AD$8)/30)*VLOOKUP($AD$6,AMORT!$A$2:$D$11,4,0),0))</f>
        <v>#N/A</v>
      </c>
      <c r="AF220" s="55" t="e">
        <f>IF(AA220="",IF(AA219="","",SUM($AF$13:AF219)),IF(AA220&lt;=MAX($AI$6:$AI$7),0,AC220+AE220))</f>
        <v>#N/A</v>
      </c>
      <c r="AG220" s="55" t="e">
        <f>IF(AA220="",IF(AA219="","",SUM($AG$13:AG219)),IF(AA220=$AE$5,AI219,IF($AI$8="Cuota fija",IF(AA220&lt;=MAX($AI$6:$AI$7),0,$AD$7+AD220-AH220),IF($AI$8="Capital Constante",IF(AA220&lt;=MAX($AI$6:$AI$7),0,$AD$3/(($AC$5/VLOOKUP($AD$6,AMORT!$A$2:$C$11,3,0))-MAX($AI$6:$AI$7))   ),AC220-AH220-AE220)       )))</f>
        <v>#N/A</v>
      </c>
      <c r="AH220" s="55" t="e">
        <f>IF(AA220="",IF(AA219="","",SUM($AH$13:AH219)),ROUND($AE$4*AI219,0))</f>
        <v>#N/A</v>
      </c>
      <c r="AI220" s="55" t="e">
        <f t="shared" si="24"/>
        <v>#N/A</v>
      </c>
      <c r="AJ220" s="15"/>
      <c r="AK220" s="55" t="e">
        <f>IF(AND(AA220&gt;0,AA220&lt;&gt;"",AD220&gt;0), ROUND( ((AD220/((1+($AD$4/VLOOKUP($AD$6,AMORT!$A$2:$B$11,2,0)))^AA220))),0),0)</f>
        <v>#N/A</v>
      </c>
    </row>
    <row r="221" spans="1:37" x14ac:dyDescent="0.2">
      <c r="A221" s="61" t="e">
        <f t="shared" si="21"/>
        <v>#N/A</v>
      </c>
      <c r="B221" s="62" t="e">
        <f>IF(A221="","",IF(OR($D$6="Diaria",$D$6="Semanal",$D$6="Decadal",$D$6="Quincenal"),B220+VLOOKUP($D$6,AMORT!$A$2:$D$11,4,0),IF(DAY($B$13)=DAY(EOMONTH($B$13,0)),EOMONTH(B220,VLOOKUP($D$6,AMORT!$A$2:$C$11,3,0)),EDATE($B$13,VLOOKUP($D$6,AMORT!$A$2:$C$11,3,0)*A221))))</f>
        <v>#N/A</v>
      </c>
      <c r="C221" s="55" t="e">
        <f>IF(A221="",IF(A220="","",SUM(C$13:C220)),G221+H221)</f>
        <v>#N/A</v>
      </c>
      <c r="D221" s="44"/>
      <c r="E221" s="55" t="e">
        <f>IF(A221="",IF(A220="","",SUM($E$13:E220)),ROUND(((I220*$D$8)/30)*VLOOKUP($D$6,AMORT!$A$2:$D$11,4,0),0))</f>
        <v>#N/A</v>
      </c>
      <c r="F221" s="55" t="e">
        <f>IF(A221="",IF(A220="","",SUM($F$13:F220)),IF(A221&lt;=MAX($I$6:$I$7),0,C221+E221))</f>
        <v>#N/A</v>
      </c>
      <c r="G221" s="55" t="e">
        <f>IF(A221="",IF(A220="","",SUM($G$13:G220)),IF(A221=$E$5,I220,IF($I$8="Cuota fija",IF(A221&lt;=MAX($I$6:$I$7),0,$D$7+D221-H221),IF($I$8="Capital Constante",IF(A221&lt;=MAX($I$6:$I$7),0,$D$3/(($C$5/VLOOKUP($D$6,AMORT!$A$2:$C$11,3,0))-MAX($I$6:$I$7))   ),C221-H221-E221)       )))</f>
        <v>#N/A</v>
      </c>
      <c r="H221" s="55" t="e">
        <f>IF(A221="",IF(A220="","",SUM($H$13:H220)),ROUND($E$4*I220,0))</f>
        <v>#N/A</v>
      </c>
      <c r="I221" s="55" t="e">
        <f t="shared" si="22"/>
        <v>#N/A</v>
      </c>
      <c r="J221" s="15"/>
      <c r="K221" s="55" t="e">
        <f>IF(AND(A221&gt;0,A221&lt;&gt;"",D221&gt;0), ROUND( ((D221/((1+($D$4/VLOOKUP($D$6,AMORT!$A$2:$B$11,2,0)))^A221))),0),0)</f>
        <v>#N/A</v>
      </c>
      <c r="N221" s="61" t="e">
        <f t="shared" si="25"/>
        <v>#N/A</v>
      </c>
      <c r="O221" s="62" t="e">
        <f>IF(N221="","",IF(OR($Q$6="Diaria",$Q$6="Semanal",$Q$6="Decadal",$Q$6="Quincenal"),O220+VLOOKUP($Q$6,AMORT!$A$2:$D$11,4,0),IF(DAY($O$13)=DAY(EOMONTH($O$13,0)),EOMONTH(O220,VLOOKUP($Q$6,AMORT!$A$2:$C$11,3,0)),EDATE($O$13,VLOOKUP($Q$6,AMORT!$A$2:$C$11,3,0)*N221))))</f>
        <v>#N/A</v>
      </c>
      <c r="P221" s="55" t="e">
        <f>IF(N221="",IF(N220="","",SUM(P$13:P220)),T221+U221)</f>
        <v>#N/A</v>
      </c>
      <c r="Q221" s="44"/>
      <c r="R221" s="55" t="e">
        <f>IF(N221="",IF(N220="","",SUM($R$13:R220)),ROUND(((V220*$Q$8)/30)*VLOOKUP($Q$6,AMORT!$A$2:$D$11,4,0),0))</f>
        <v>#N/A</v>
      </c>
      <c r="S221" s="55" t="e">
        <f>IF(N221="",IF(N220="","",SUM($S$13:S220)),IF(N221&lt;=MAX($V$6:$V$7),0,P221+R221))</f>
        <v>#N/A</v>
      </c>
      <c r="T221" s="55" t="e">
        <f>IF(N221="",IF(N220="","",SUM($T$13:T220)),IF(N221=$R$5,V220,IF($V$8="Cuota fija",IF(N221&lt;=MAX($V$6:$V$7),0,$Q$7+Q221-U221),IF($V$8="Capital Constante",IF(N221&lt;=MAX($V$6:$V$7),0,$Q$3/(($P$5/VLOOKUP($Q$6,AMORT!$A$2:$C$11,3,0))-MAX($V$6:$V$7))   ),P221-U221-R221)       )))</f>
        <v>#N/A</v>
      </c>
      <c r="U221" s="55" t="e">
        <f>IF(N221="",IF(N220="","",SUM($U$13:U220)),ROUND($R$4*V220,0))</f>
        <v>#N/A</v>
      </c>
      <c r="V221" s="55" t="e">
        <f t="shared" si="23"/>
        <v>#N/A</v>
      </c>
      <c r="W221" s="15"/>
      <c r="X221" s="55" t="e">
        <f>IF(AND(N221&gt;0,N221&lt;&gt;"",Q221&gt;0), ROUND( ((Q221/((1+($Q$4/VLOOKUP($Q$6,AMORT!$A$2:$B$11,2,0)))^N221))),0),0)</f>
        <v>#N/A</v>
      </c>
      <c r="AA221" s="61" t="e">
        <f t="shared" si="26"/>
        <v>#N/A</v>
      </c>
      <c r="AB221" s="62" t="e">
        <f>IF(AA221="","",IF(OR($AD$6="Diaria",$AD$6="Semanal",$AD$6="Decadal",$AD$6="Quincenal"),AB220+VLOOKUP($AD$6,AMORT!$A$2:$D$11,4,0),IF(DAY($B$13)=DAY(EOMONTH($B$13,0)),EOMONTH(AB220,VLOOKUP($AD$6,AMORT!$A$2:$C$11,3,0)),EDATE($B$13,VLOOKUP($AD$6,AMORT!$A$2:$C$11,3,0)*AA221))))</f>
        <v>#N/A</v>
      </c>
      <c r="AC221" s="55" t="e">
        <f>IF(AA221="",IF(AA220="","",SUM(AC$13:AC220)),AG221+AH221)</f>
        <v>#N/A</v>
      </c>
      <c r="AD221" s="44"/>
      <c r="AE221" s="55" t="e">
        <f>IF(AA221="",IF(AA220="","",SUM($AE$13:AE220)),ROUND(((AI220*$AD$8)/30)*VLOOKUP($AD$6,AMORT!$A$2:$D$11,4,0),0))</f>
        <v>#N/A</v>
      </c>
      <c r="AF221" s="55" t="e">
        <f>IF(AA221="",IF(AA220="","",SUM($AF$13:AF220)),IF(AA221&lt;=MAX($AI$6:$AI$7),0,AC221+AE221))</f>
        <v>#N/A</v>
      </c>
      <c r="AG221" s="55" t="e">
        <f>IF(AA221="",IF(AA220="","",SUM($AG$13:AG220)),IF(AA221=$AE$5,AI220,IF($AI$8="Cuota fija",IF(AA221&lt;=MAX($AI$6:$AI$7),0,$AD$7+AD221-AH221),IF($AI$8="Capital Constante",IF(AA221&lt;=MAX($AI$6:$AI$7),0,$AD$3/(($AC$5/VLOOKUP($AD$6,AMORT!$A$2:$C$11,3,0))-MAX($AI$6:$AI$7))   ),AC221-AH221-AE221)       )))</f>
        <v>#N/A</v>
      </c>
      <c r="AH221" s="55" t="e">
        <f>IF(AA221="",IF(AA220="","",SUM($AH$13:AH220)),ROUND($AE$4*AI220,0))</f>
        <v>#N/A</v>
      </c>
      <c r="AI221" s="55" t="e">
        <f t="shared" si="24"/>
        <v>#N/A</v>
      </c>
      <c r="AJ221" s="15"/>
      <c r="AK221" s="55" t="e">
        <f>IF(AND(AA221&gt;0,AA221&lt;&gt;"",AD221&gt;0), ROUND( ((AD221/((1+($AD$4/VLOOKUP($AD$6,AMORT!$A$2:$B$11,2,0)))^AA221))),0),0)</f>
        <v>#N/A</v>
      </c>
    </row>
    <row r="222" spans="1:37" x14ac:dyDescent="0.2">
      <c r="A222" s="61" t="e">
        <f t="shared" si="21"/>
        <v>#N/A</v>
      </c>
      <c r="B222" s="62" t="e">
        <f>IF(A222="","",IF(OR($D$6="Diaria",$D$6="Semanal",$D$6="Decadal",$D$6="Quincenal"),B221+VLOOKUP($D$6,AMORT!$A$2:$D$11,4,0),IF(DAY($B$13)=DAY(EOMONTH($B$13,0)),EOMONTH(B221,VLOOKUP($D$6,AMORT!$A$2:$C$11,3,0)),EDATE($B$13,VLOOKUP($D$6,AMORT!$A$2:$C$11,3,0)*A222))))</f>
        <v>#N/A</v>
      </c>
      <c r="C222" s="55" t="e">
        <f>IF(A222="",IF(A221="","",SUM(C$13:C221)),G222+H222)</f>
        <v>#N/A</v>
      </c>
      <c r="D222" s="44"/>
      <c r="E222" s="55" t="e">
        <f>IF(A222="",IF(A221="","",SUM($E$13:E221)),ROUND(((I221*$D$8)/30)*VLOOKUP($D$6,AMORT!$A$2:$D$11,4,0),0))</f>
        <v>#N/A</v>
      </c>
      <c r="F222" s="55" t="e">
        <f>IF(A222="",IF(A221="","",SUM($F$13:F221)),IF(A222&lt;=MAX($I$6:$I$7),0,C222+E222))</f>
        <v>#N/A</v>
      </c>
      <c r="G222" s="55" t="e">
        <f>IF(A222="",IF(A221="","",SUM($G$13:G221)),IF(A222=$E$5,I221,IF($I$8="Cuota fija",IF(A222&lt;=MAX($I$6:$I$7),0,$D$7+D222-H222),IF($I$8="Capital Constante",IF(A222&lt;=MAX($I$6:$I$7),0,$D$3/(($C$5/VLOOKUP($D$6,AMORT!$A$2:$C$11,3,0))-MAX($I$6:$I$7))   ),C222-H222-E222)       )))</f>
        <v>#N/A</v>
      </c>
      <c r="H222" s="55" t="e">
        <f>IF(A222="",IF(A221="","",SUM($H$13:H221)),ROUND($E$4*I221,0))</f>
        <v>#N/A</v>
      </c>
      <c r="I222" s="55" t="e">
        <f t="shared" si="22"/>
        <v>#N/A</v>
      </c>
      <c r="J222" s="15"/>
      <c r="K222" s="55" t="e">
        <f>IF(AND(A222&gt;0,A222&lt;&gt;"",D222&gt;0), ROUND( ((D222/((1+($D$4/VLOOKUP($D$6,AMORT!$A$2:$B$11,2,0)))^A222))),0),0)</f>
        <v>#N/A</v>
      </c>
      <c r="N222" s="61" t="e">
        <f t="shared" si="25"/>
        <v>#N/A</v>
      </c>
      <c r="O222" s="62" t="e">
        <f>IF(N222="","",IF(OR($Q$6="Diaria",$Q$6="Semanal",$Q$6="Decadal",$Q$6="Quincenal"),O221+VLOOKUP($Q$6,AMORT!$A$2:$D$11,4,0),IF(DAY($O$13)=DAY(EOMONTH($O$13,0)),EOMONTH(O221,VLOOKUP($Q$6,AMORT!$A$2:$C$11,3,0)),EDATE($O$13,VLOOKUP($Q$6,AMORT!$A$2:$C$11,3,0)*N222))))</f>
        <v>#N/A</v>
      </c>
      <c r="P222" s="55" t="e">
        <f>IF(N222="",IF(N221="","",SUM(P$13:P221)),T222+U222)</f>
        <v>#N/A</v>
      </c>
      <c r="Q222" s="44"/>
      <c r="R222" s="55" t="e">
        <f>IF(N222="",IF(N221="","",SUM($R$13:R221)),ROUND(((V221*$Q$8)/30)*VLOOKUP($Q$6,AMORT!$A$2:$D$11,4,0),0))</f>
        <v>#N/A</v>
      </c>
      <c r="S222" s="55" t="e">
        <f>IF(N222="",IF(N221="","",SUM($S$13:S221)),IF(N222&lt;=MAX($V$6:$V$7),0,P222+R222))</f>
        <v>#N/A</v>
      </c>
      <c r="T222" s="55" t="e">
        <f>IF(N222="",IF(N221="","",SUM($T$13:T221)),IF(N222=$R$5,V221,IF($V$8="Cuota fija",IF(N222&lt;=MAX($V$6:$V$7),0,$Q$7+Q222-U222),IF($V$8="Capital Constante",IF(N222&lt;=MAX($V$6:$V$7),0,$Q$3/(($P$5/VLOOKUP($Q$6,AMORT!$A$2:$C$11,3,0))-MAX($V$6:$V$7))   ),P222-U222-R222)       )))</f>
        <v>#N/A</v>
      </c>
      <c r="U222" s="55" t="e">
        <f>IF(N222="",IF(N221="","",SUM($U$13:U221)),ROUND($R$4*V221,0))</f>
        <v>#N/A</v>
      </c>
      <c r="V222" s="55" t="e">
        <f t="shared" si="23"/>
        <v>#N/A</v>
      </c>
      <c r="W222" s="15"/>
      <c r="X222" s="55" t="e">
        <f>IF(AND(N222&gt;0,N222&lt;&gt;"",Q222&gt;0), ROUND( ((Q222/((1+($Q$4/VLOOKUP($Q$6,AMORT!$A$2:$B$11,2,0)))^N222))),0),0)</f>
        <v>#N/A</v>
      </c>
      <c r="AA222" s="61" t="e">
        <f t="shared" si="26"/>
        <v>#N/A</v>
      </c>
      <c r="AB222" s="62" t="e">
        <f>IF(AA222="","",IF(OR($AD$6="Diaria",$AD$6="Semanal",$AD$6="Decadal",$AD$6="Quincenal"),AB221+VLOOKUP($AD$6,AMORT!$A$2:$D$11,4,0),IF(DAY($B$13)=DAY(EOMONTH($B$13,0)),EOMONTH(AB221,VLOOKUP($AD$6,AMORT!$A$2:$C$11,3,0)),EDATE($B$13,VLOOKUP($AD$6,AMORT!$A$2:$C$11,3,0)*AA222))))</f>
        <v>#N/A</v>
      </c>
      <c r="AC222" s="55" t="e">
        <f>IF(AA222="",IF(AA221="","",SUM(AC$13:AC221)),AG222+AH222)</f>
        <v>#N/A</v>
      </c>
      <c r="AD222" s="44"/>
      <c r="AE222" s="55" t="e">
        <f>IF(AA222="",IF(AA221="","",SUM($AE$13:AE221)),ROUND(((AI221*$AD$8)/30)*VLOOKUP($AD$6,AMORT!$A$2:$D$11,4,0),0))</f>
        <v>#N/A</v>
      </c>
      <c r="AF222" s="55" t="e">
        <f>IF(AA222="",IF(AA221="","",SUM($AF$13:AF221)),IF(AA222&lt;=MAX($AI$6:$AI$7),0,AC222+AE222))</f>
        <v>#N/A</v>
      </c>
      <c r="AG222" s="55" t="e">
        <f>IF(AA222="",IF(AA221="","",SUM($AG$13:AG221)),IF(AA222=$AE$5,AI221,IF($AI$8="Cuota fija",IF(AA222&lt;=MAX($AI$6:$AI$7),0,$AD$7+AD222-AH222),IF($AI$8="Capital Constante",IF(AA222&lt;=MAX($AI$6:$AI$7),0,$AD$3/(($AC$5/VLOOKUP($AD$6,AMORT!$A$2:$C$11,3,0))-MAX($AI$6:$AI$7))   ),AC222-AH222-AE222)       )))</f>
        <v>#N/A</v>
      </c>
      <c r="AH222" s="55" t="e">
        <f>IF(AA222="",IF(AA221="","",SUM($AH$13:AH221)),ROUND($AE$4*AI221,0))</f>
        <v>#N/A</v>
      </c>
      <c r="AI222" s="55" t="e">
        <f t="shared" si="24"/>
        <v>#N/A</v>
      </c>
      <c r="AJ222" s="15"/>
      <c r="AK222" s="55" t="e">
        <f>IF(AND(AA222&gt;0,AA222&lt;&gt;"",AD222&gt;0), ROUND( ((AD222/((1+($AD$4/VLOOKUP($AD$6,AMORT!$A$2:$B$11,2,0)))^AA222))),0),0)</f>
        <v>#N/A</v>
      </c>
    </row>
    <row r="223" spans="1:37" x14ac:dyDescent="0.2">
      <c r="A223" s="61" t="e">
        <f t="shared" si="21"/>
        <v>#N/A</v>
      </c>
      <c r="B223" s="62" t="e">
        <f>IF(A223="","",IF(OR($D$6="Diaria",$D$6="Semanal",$D$6="Decadal",$D$6="Quincenal"),B222+VLOOKUP($D$6,AMORT!$A$2:$D$11,4,0),IF(DAY($B$13)=DAY(EOMONTH($B$13,0)),EOMONTH(B222,VLOOKUP($D$6,AMORT!$A$2:$C$11,3,0)),EDATE($B$13,VLOOKUP($D$6,AMORT!$A$2:$C$11,3,0)*A223))))</f>
        <v>#N/A</v>
      </c>
      <c r="C223" s="55" t="e">
        <f>IF(A223="",IF(A222="","",SUM(C$13:C222)),G223+H223)</f>
        <v>#N/A</v>
      </c>
      <c r="D223" s="44"/>
      <c r="E223" s="55" t="e">
        <f>IF(A223="",IF(A222="","",SUM($E$13:E222)),ROUND(((I222*$D$8)/30)*VLOOKUP($D$6,AMORT!$A$2:$D$11,4,0),0))</f>
        <v>#N/A</v>
      </c>
      <c r="F223" s="55" t="e">
        <f>IF(A223="",IF(A222="","",SUM($F$13:F222)),IF(A223&lt;=MAX($I$6:$I$7),0,C223+E223))</f>
        <v>#N/A</v>
      </c>
      <c r="G223" s="55" t="e">
        <f>IF(A223="",IF(A222="","",SUM($G$13:G222)),IF(A223=$E$5,I222,IF($I$8="Cuota fija",IF(A223&lt;=MAX($I$6:$I$7),0,$D$7+D223-H223),IF($I$8="Capital Constante",IF(A223&lt;=MAX($I$6:$I$7),0,$D$3/(($C$5/VLOOKUP($D$6,AMORT!$A$2:$C$11,3,0))-MAX($I$6:$I$7))   ),C223-H223-E223)       )))</f>
        <v>#N/A</v>
      </c>
      <c r="H223" s="55" t="e">
        <f>IF(A223="",IF(A222="","",SUM($H$13:H222)),ROUND($E$4*I222,0))</f>
        <v>#N/A</v>
      </c>
      <c r="I223" s="55" t="e">
        <f t="shared" si="22"/>
        <v>#N/A</v>
      </c>
      <c r="J223" s="15"/>
      <c r="K223" s="55" t="e">
        <f>IF(AND(A223&gt;0,A223&lt;&gt;"",D223&gt;0), ROUND( ((D223/((1+($D$4/VLOOKUP($D$6,AMORT!$A$2:$B$11,2,0)))^A223))),0),0)</f>
        <v>#N/A</v>
      </c>
      <c r="N223" s="61" t="e">
        <f t="shared" si="25"/>
        <v>#N/A</v>
      </c>
      <c r="O223" s="62" t="e">
        <f>IF(N223="","",IF(OR($Q$6="Diaria",$Q$6="Semanal",$Q$6="Decadal",$Q$6="Quincenal"),O222+VLOOKUP($Q$6,AMORT!$A$2:$D$11,4,0),IF(DAY($O$13)=DAY(EOMONTH($O$13,0)),EOMONTH(O222,VLOOKUP($Q$6,AMORT!$A$2:$C$11,3,0)),EDATE($O$13,VLOOKUP($Q$6,AMORT!$A$2:$C$11,3,0)*N223))))</f>
        <v>#N/A</v>
      </c>
      <c r="P223" s="55" t="e">
        <f>IF(N223="",IF(N222="","",SUM(P$13:P222)),T223+U223)</f>
        <v>#N/A</v>
      </c>
      <c r="Q223" s="44"/>
      <c r="R223" s="55" t="e">
        <f>IF(N223="",IF(N222="","",SUM($R$13:R222)),ROUND(((V222*$Q$8)/30)*VLOOKUP($Q$6,AMORT!$A$2:$D$11,4,0),0))</f>
        <v>#N/A</v>
      </c>
      <c r="S223" s="55" t="e">
        <f>IF(N223="",IF(N222="","",SUM($S$13:S222)),IF(N223&lt;=MAX($V$6:$V$7),0,P223+R223))</f>
        <v>#N/A</v>
      </c>
      <c r="T223" s="55" t="e">
        <f>IF(N223="",IF(N222="","",SUM($T$13:T222)),IF(N223=$R$5,V222,IF($V$8="Cuota fija",IF(N223&lt;=MAX($V$6:$V$7),0,$Q$7+Q223-U223),IF($V$8="Capital Constante",IF(N223&lt;=MAX($V$6:$V$7),0,$Q$3/(($P$5/VLOOKUP($Q$6,AMORT!$A$2:$C$11,3,0))-MAX($V$6:$V$7))   ),P223-U223-R223)       )))</f>
        <v>#N/A</v>
      </c>
      <c r="U223" s="55" t="e">
        <f>IF(N223="",IF(N222="","",SUM($U$13:U222)),ROUND($R$4*V222,0))</f>
        <v>#N/A</v>
      </c>
      <c r="V223" s="55" t="e">
        <f t="shared" si="23"/>
        <v>#N/A</v>
      </c>
      <c r="W223" s="15"/>
      <c r="X223" s="55" t="e">
        <f>IF(AND(N223&gt;0,N223&lt;&gt;"",Q223&gt;0), ROUND( ((Q223/((1+($Q$4/VLOOKUP($Q$6,AMORT!$A$2:$B$11,2,0)))^N223))),0),0)</f>
        <v>#N/A</v>
      </c>
      <c r="AA223" s="61" t="e">
        <f t="shared" si="26"/>
        <v>#N/A</v>
      </c>
      <c r="AB223" s="62" t="e">
        <f>IF(AA223="","",IF(OR($AD$6="Diaria",$AD$6="Semanal",$AD$6="Decadal",$AD$6="Quincenal"),AB222+VLOOKUP($AD$6,AMORT!$A$2:$D$11,4,0),IF(DAY($B$13)=DAY(EOMONTH($B$13,0)),EOMONTH(AB222,VLOOKUP($AD$6,AMORT!$A$2:$C$11,3,0)),EDATE($B$13,VLOOKUP($AD$6,AMORT!$A$2:$C$11,3,0)*AA223))))</f>
        <v>#N/A</v>
      </c>
      <c r="AC223" s="55" t="e">
        <f>IF(AA223="",IF(AA222="","",SUM(AC$13:AC222)),AG223+AH223)</f>
        <v>#N/A</v>
      </c>
      <c r="AD223" s="44"/>
      <c r="AE223" s="55" t="e">
        <f>IF(AA223="",IF(AA222="","",SUM($AE$13:AE222)),ROUND(((AI222*$AD$8)/30)*VLOOKUP($AD$6,AMORT!$A$2:$D$11,4,0),0))</f>
        <v>#N/A</v>
      </c>
      <c r="AF223" s="55" t="e">
        <f>IF(AA223="",IF(AA222="","",SUM($AF$13:AF222)),IF(AA223&lt;=MAX($AI$6:$AI$7),0,AC223+AE223))</f>
        <v>#N/A</v>
      </c>
      <c r="AG223" s="55" t="e">
        <f>IF(AA223="",IF(AA222="","",SUM($AG$13:AG222)),IF(AA223=$AE$5,AI222,IF($AI$8="Cuota fija",IF(AA223&lt;=MAX($AI$6:$AI$7),0,$AD$7+AD223-AH223),IF($AI$8="Capital Constante",IF(AA223&lt;=MAX($AI$6:$AI$7),0,$AD$3/(($AC$5/VLOOKUP($AD$6,AMORT!$A$2:$C$11,3,0))-MAX($AI$6:$AI$7))   ),AC223-AH223-AE223)       )))</f>
        <v>#N/A</v>
      </c>
      <c r="AH223" s="55" t="e">
        <f>IF(AA223="",IF(AA222="","",SUM($AH$13:AH222)),ROUND($AE$4*AI222,0))</f>
        <v>#N/A</v>
      </c>
      <c r="AI223" s="55" t="e">
        <f t="shared" si="24"/>
        <v>#N/A</v>
      </c>
      <c r="AJ223" s="15"/>
      <c r="AK223" s="55" t="e">
        <f>IF(AND(AA223&gt;0,AA223&lt;&gt;"",AD223&gt;0), ROUND( ((AD223/((1+($AD$4/VLOOKUP($AD$6,AMORT!$A$2:$B$11,2,0)))^AA223))),0),0)</f>
        <v>#N/A</v>
      </c>
    </row>
    <row r="224" spans="1:37" x14ac:dyDescent="0.2">
      <c r="A224" s="61" t="e">
        <f t="shared" si="21"/>
        <v>#N/A</v>
      </c>
      <c r="B224" s="62" t="e">
        <f>IF(A224="","",IF(OR($D$6="Diaria",$D$6="Semanal",$D$6="Decadal",$D$6="Quincenal"),B223+VLOOKUP($D$6,AMORT!$A$2:$D$11,4,0),IF(DAY($B$13)=DAY(EOMONTH($B$13,0)),EOMONTH(B223,VLOOKUP($D$6,AMORT!$A$2:$C$11,3,0)),EDATE($B$13,VLOOKUP($D$6,AMORT!$A$2:$C$11,3,0)*A224))))</f>
        <v>#N/A</v>
      </c>
      <c r="C224" s="55" t="e">
        <f>IF(A224="",IF(A223="","",SUM(C$13:C223)),G224+H224)</f>
        <v>#N/A</v>
      </c>
      <c r="D224" s="44"/>
      <c r="E224" s="55" t="e">
        <f>IF(A224="",IF(A223="","",SUM($E$13:E223)),ROUND(((I223*$D$8)/30)*VLOOKUP($D$6,AMORT!$A$2:$D$11,4,0),0))</f>
        <v>#N/A</v>
      </c>
      <c r="F224" s="55" t="e">
        <f>IF(A224="",IF(A223="","",SUM($F$13:F223)),IF(A224&lt;=MAX($I$6:$I$7),0,C224+E224))</f>
        <v>#N/A</v>
      </c>
      <c r="G224" s="55" t="e">
        <f>IF(A224="",IF(A223="","",SUM($G$13:G223)),IF(A224=$E$5,I223,IF($I$8="Cuota fija",IF(A224&lt;=MAX($I$6:$I$7),0,$D$7+D224-H224),IF($I$8="Capital Constante",IF(A224&lt;=MAX($I$6:$I$7),0,$D$3/(($C$5/VLOOKUP($D$6,AMORT!$A$2:$C$11,3,0))-MAX($I$6:$I$7))   ),C224-H224-E224)       )))</f>
        <v>#N/A</v>
      </c>
      <c r="H224" s="55" t="e">
        <f>IF(A224="",IF(A223="","",SUM($H$13:H223)),ROUND($E$4*I223,0))</f>
        <v>#N/A</v>
      </c>
      <c r="I224" s="55" t="e">
        <f t="shared" si="22"/>
        <v>#N/A</v>
      </c>
      <c r="J224" s="15"/>
      <c r="K224" s="55" t="e">
        <f>IF(AND(A224&gt;0,A224&lt;&gt;"",D224&gt;0), ROUND( ((D224/((1+($D$4/VLOOKUP($D$6,AMORT!$A$2:$B$11,2,0)))^A224))),0),0)</f>
        <v>#N/A</v>
      </c>
      <c r="N224" s="61" t="e">
        <f t="shared" si="25"/>
        <v>#N/A</v>
      </c>
      <c r="O224" s="62" t="e">
        <f>IF(N224="","",IF(OR($Q$6="Diaria",$Q$6="Semanal",$Q$6="Decadal",$Q$6="Quincenal"),O223+VLOOKUP($Q$6,AMORT!$A$2:$D$11,4,0),IF(DAY($O$13)=DAY(EOMONTH($O$13,0)),EOMONTH(O223,VLOOKUP($Q$6,AMORT!$A$2:$C$11,3,0)),EDATE($O$13,VLOOKUP($Q$6,AMORT!$A$2:$C$11,3,0)*N224))))</f>
        <v>#N/A</v>
      </c>
      <c r="P224" s="55" t="e">
        <f>IF(N224="",IF(N223="","",SUM(P$13:P223)),T224+U224)</f>
        <v>#N/A</v>
      </c>
      <c r="Q224" s="44"/>
      <c r="R224" s="55" t="e">
        <f>IF(N224="",IF(N223="","",SUM($R$13:R223)),ROUND(((V223*$Q$8)/30)*VLOOKUP($Q$6,AMORT!$A$2:$D$11,4,0),0))</f>
        <v>#N/A</v>
      </c>
      <c r="S224" s="55" t="e">
        <f>IF(N224="",IF(N223="","",SUM($S$13:S223)),IF(N224&lt;=MAX($V$6:$V$7),0,P224+R224))</f>
        <v>#N/A</v>
      </c>
      <c r="T224" s="55" t="e">
        <f>IF(N224="",IF(N223="","",SUM($T$13:T223)),IF(N224=$R$5,V223,IF($V$8="Cuota fija",IF(N224&lt;=MAX($V$6:$V$7),0,$Q$7+Q224-U224),IF($V$8="Capital Constante",IF(N224&lt;=MAX($V$6:$V$7),0,$Q$3/(($P$5/VLOOKUP($Q$6,AMORT!$A$2:$C$11,3,0))-MAX($V$6:$V$7))   ),P224-U224-R224)       )))</f>
        <v>#N/A</v>
      </c>
      <c r="U224" s="55" t="e">
        <f>IF(N224="",IF(N223="","",SUM($U$13:U223)),ROUND($R$4*V223,0))</f>
        <v>#N/A</v>
      </c>
      <c r="V224" s="55" t="e">
        <f t="shared" si="23"/>
        <v>#N/A</v>
      </c>
      <c r="W224" s="15"/>
      <c r="X224" s="55" t="e">
        <f>IF(AND(N224&gt;0,N224&lt;&gt;"",Q224&gt;0), ROUND( ((Q224/((1+($Q$4/VLOOKUP($Q$6,AMORT!$A$2:$B$11,2,0)))^N224))),0),0)</f>
        <v>#N/A</v>
      </c>
      <c r="AA224" s="61" t="e">
        <f t="shared" si="26"/>
        <v>#N/A</v>
      </c>
      <c r="AB224" s="62" t="e">
        <f>IF(AA224="","",IF(OR($AD$6="Diaria",$AD$6="Semanal",$AD$6="Decadal",$AD$6="Quincenal"),AB223+VLOOKUP($AD$6,AMORT!$A$2:$D$11,4,0),IF(DAY($B$13)=DAY(EOMONTH($B$13,0)),EOMONTH(AB223,VLOOKUP($AD$6,AMORT!$A$2:$C$11,3,0)),EDATE($B$13,VLOOKUP($AD$6,AMORT!$A$2:$C$11,3,0)*AA224))))</f>
        <v>#N/A</v>
      </c>
      <c r="AC224" s="55" t="e">
        <f>IF(AA224="",IF(AA223="","",SUM(AC$13:AC223)),AG224+AH224)</f>
        <v>#N/A</v>
      </c>
      <c r="AD224" s="44"/>
      <c r="AE224" s="55" t="e">
        <f>IF(AA224="",IF(AA223="","",SUM($AE$13:AE223)),ROUND(((AI223*$AD$8)/30)*VLOOKUP($AD$6,AMORT!$A$2:$D$11,4,0),0))</f>
        <v>#N/A</v>
      </c>
      <c r="AF224" s="55" t="e">
        <f>IF(AA224="",IF(AA223="","",SUM($AF$13:AF223)),IF(AA224&lt;=MAX($AI$6:$AI$7),0,AC224+AE224))</f>
        <v>#N/A</v>
      </c>
      <c r="AG224" s="55" t="e">
        <f>IF(AA224="",IF(AA223="","",SUM($AG$13:AG223)),IF(AA224=$AE$5,AI223,IF($AI$8="Cuota fija",IF(AA224&lt;=MAX($AI$6:$AI$7),0,$AD$7+AD224-AH224),IF($AI$8="Capital Constante",IF(AA224&lt;=MAX($AI$6:$AI$7),0,$AD$3/(($AC$5/VLOOKUP($AD$6,AMORT!$A$2:$C$11,3,0))-MAX($AI$6:$AI$7))   ),AC224-AH224-AE224)       )))</f>
        <v>#N/A</v>
      </c>
      <c r="AH224" s="55" t="e">
        <f>IF(AA224="",IF(AA223="","",SUM($AH$13:AH223)),ROUND($AE$4*AI223,0))</f>
        <v>#N/A</v>
      </c>
      <c r="AI224" s="55" t="e">
        <f t="shared" si="24"/>
        <v>#N/A</v>
      </c>
      <c r="AJ224" s="15"/>
      <c r="AK224" s="55" t="e">
        <f>IF(AND(AA224&gt;0,AA224&lt;&gt;"",AD224&gt;0), ROUND( ((AD224/((1+($AD$4/VLOOKUP($AD$6,AMORT!$A$2:$B$11,2,0)))^AA224))),0),0)</f>
        <v>#N/A</v>
      </c>
    </row>
    <row r="225" spans="1:37" x14ac:dyDescent="0.2">
      <c r="A225" s="61" t="e">
        <f t="shared" si="21"/>
        <v>#N/A</v>
      </c>
      <c r="B225" s="62" t="e">
        <f>IF(A225="","",IF(OR($D$6="Diaria",$D$6="Semanal",$D$6="Decadal",$D$6="Quincenal"),B224+VLOOKUP($D$6,AMORT!$A$2:$D$11,4,0),IF(DAY($B$13)=DAY(EOMONTH($B$13,0)),EOMONTH(B224,VLOOKUP($D$6,AMORT!$A$2:$C$11,3,0)),EDATE($B$13,VLOOKUP($D$6,AMORT!$A$2:$C$11,3,0)*A225))))</f>
        <v>#N/A</v>
      </c>
      <c r="C225" s="55" t="e">
        <f>IF(A225="",IF(A224="","",SUM(C$13:C224)),G225+H225)</f>
        <v>#N/A</v>
      </c>
      <c r="D225" s="44"/>
      <c r="E225" s="55" t="e">
        <f>IF(A225="",IF(A224="","",SUM($E$13:E224)),ROUND(((I224*$D$8)/30)*VLOOKUP($D$6,AMORT!$A$2:$D$11,4,0),0))</f>
        <v>#N/A</v>
      </c>
      <c r="F225" s="55" t="e">
        <f>IF(A225="",IF(A224="","",SUM($F$13:F224)),IF(A225&lt;=MAX($I$6:$I$7),0,C225+E225))</f>
        <v>#N/A</v>
      </c>
      <c r="G225" s="55" t="e">
        <f>IF(A225="",IF(A224="","",SUM($G$13:G224)),IF(A225=$E$5,I224,IF($I$8="Cuota fija",IF(A225&lt;=MAX($I$6:$I$7),0,$D$7+D225-H225),IF($I$8="Capital Constante",IF(A225&lt;=MAX($I$6:$I$7),0,$D$3/(($C$5/VLOOKUP($D$6,AMORT!$A$2:$C$11,3,0))-MAX($I$6:$I$7))   ),C225-H225-E225)       )))</f>
        <v>#N/A</v>
      </c>
      <c r="H225" s="55" t="e">
        <f>IF(A225="",IF(A224="","",SUM($H$13:H224)),ROUND($E$4*I224,0))</f>
        <v>#N/A</v>
      </c>
      <c r="I225" s="55" t="e">
        <f t="shared" si="22"/>
        <v>#N/A</v>
      </c>
      <c r="J225" s="15"/>
      <c r="K225" s="55" t="e">
        <f>IF(AND(A225&gt;0,A225&lt;&gt;"",D225&gt;0), ROUND( ((D225/((1+($D$4/VLOOKUP($D$6,AMORT!$A$2:$B$11,2,0)))^A225))),0),0)</f>
        <v>#N/A</v>
      </c>
      <c r="N225" s="61" t="e">
        <f t="shared" si="25"/>
        <v>#N/A</v>
      </c>
      <c r="O225" s="62" t="e">
        <f>IF(N225="","",IF(OR($Q$6="Diaria",$Q$6="Semanal",$Q$6="Decadal",$Q$6="Quincenal"),O224+VLOOKUP($Q$6,AMORT!$A$2:$D$11,4,0),IF(DAY($O$13)=DAY(EOMONTH($O$13,0)),EOMONTH(O224,VLOOKUP($Q$6,AMORT!$A$2:$C$11,3,0)),EDATE($O$13,VLOOKUP($Q$6,AMORT!$A$2:$C$11,3,0)*N225))))</f>
        <v>#N/A</v>
      </c>
      <c r="P225" s="55" t="e">
        <f>IF(N225="",IF(N224="","",SUM(P$13:P224)),T225+U225)</f>
        <v>#N/A</v>
      </c>
      <c r="Q225" s="44"/>
      <c r="R225" s="55" t="e">
        <f>IF(N225="",IF(N224="","",SUM($R$13:R224)),ROUND(((V224*$Q$8)/30)*VLOOKUP($Q$6,AMORT!$A$2:$D$11,4,0),0))</f>
        <v>#N/A</v>
      </c>
      <c r="S225" s="55" t="e">
        <f>IF(N225="",IF(N224="","",SUM($S$13:S224)),IF(N225&lt;=MAX($V$6:$V$7),0,P225+R225))</f>
        <v>#N/A</v>
      </c>
      <c r="T225" s="55" t="e">
        <f>IF(N225="",IF(N224="","",SUM($T$13:T224)),IF(N225=$R$5,V224,IF($V$8="Cuota fija",IF(N225&lt;=MAX($V$6:$V$7),0,$Q$7+Q225-U225),IF($V$8="Capital Constante",IF(N225&lt;=MAX($V$6:$V$7),0,$Q$3/(($P$5/VLOOKUP($Q$6,AMORT!$A$2:$C$11,3,0))-MAX($V$6:$V$7))   ),P225-U225-R225)       )))</f>
        <v>#N/A</v>
      </c>
      <c r="U225" s="55" t="e">
        <f>IF(N225="",IF(N224="","",SUM($U$13:U224)),ROUND($R$4*V224,0))</f>
        <v>#N/A</v>
      </c>
      <c r="V225" s="55" t="e">
        <f t="shared" si="23"/>
        <v>#N/A</v>
      </c>
      <c r="W225" s="15"/>
      <c r="X225" s="55" t="e">
        <f>IF(AND(N225&gt;0,N225&lt;&gt;"",Q225&gt;0), ROUND( ((Q225/((1+($Q$4/VLOOKUP($Q$6,AMORT!$A$2:$B$11,2,0)))^N225))),0),0)</f>
        <v>#N/A</v>
      </c>
      <c r="AA225" s="61" t="e">
        <f t="shared" si="26"/>
        <v>#N/A</v>
      </c>
      <c r="AB225" s="62" t="e">
        <f>IF(AA225="","",IF(OR($AD$6="Diaria",$AD$6="Semanal",$AD$6="Decadal",$AD$6="Quincenal"),AB224+VLOOKUP($AD$6,AMORT!$A$2:$D$11,4,0),IF(DAY($B$13)=DAY(EOMONTH($B$13,0)),EOMONTH(AB224,VLOOKUP($AD$6,AMORT!$A$2:$C$11,3,0)),EDATE($B$13,VLOOKUP($AD$6,AMORT!$A$2:$C$11,3,0)*AA225))))</f>
        <v>#N/A</v>
      </c>
      <c r="AC225" s="55" t="e">
        <f>IF(AA225="",IF(AA224="","",SUM(AC$13:AC224)),AG225+AH225)</f>
        <v>#N/A</v>
      </c>
      <c r="AD225" s="44"/>
      <c r="AE225" s="55" t="e">
        <f>IF(AA225="",IF(AA224="","",SUM($AE$13:AE224)),ROUND(((AI224*$AD$8)/30)*VLOOKUP($AD$6,AMORT!$A$2:$D$11,4,0),0))</f>
        <v>#N/A</v>
      </c>
      <c r="AF225" s="55" t="e">
        <f>IF(AA225="",IF(AA224="","",SUM($AF$13:AF224)),IF(AA225&lt;=MAX($AI$6:$AI$7),0,AC225+AE225))</f>
        <v>#N/A</v>
      </c>
      <c r="AG225" s="55" t="e">
        <f>IF(AA225="",IF(AA224="","",SUM($AG$13:AG224)),IF(AA225=$AE$5,AI224,IF($AI$8="Cuota fija",IF(AA225&lt;=MAX($AI$6:$AI$7),0,$AD$7+AD225-AH225),IF($AI$8="Capital Constante",IF(AA225&lt;=MAX($AI$6:$AI$7),0,$AD$3/(($AC$5/VLOOKUP($AD$6,AMORT!$A$2:$C$11,3,0))-MAX($AI$6:$AI$7))   ),AC225-AH225-AE225)       )))</f>
        <v>#N/A</v>
      </c>
      <c r="AH225" s="55" t="e">
        <f>IF(AA225="",IF(AA224="","",SUM($AH$13:AH224)),ROUND($AE$4*AI224,0))</f>
        <v>#N/A</v>
      </c>
      <c r="AI225" s="55" t="e">
        <f t="shared" si="24"/>
        <v>#N/A</v>
      </c>
      <c r="AJ225" s="15"/>
      <c r="AK225" s="55" t="e">
        <f>IF(AND(AA225&gt;0,AA225&lt;&gt;"",AD225&gt;0), ROUND( ((AD225/((1+($AD$4/VLOOKUP($AD$6,AMORT!$A$2:$B$11,2,0)))^AA225))),0),0)</f>
        <v>#N/A</v>
      </c>
    </row>
    <row r="226" spans="1:37" x14ac:dyDescent="0.2">
      <c r="A226" s="61" t="e">
        <f t="shared" si="21"/>
        <v>#N/A</v>
      </c>
      <c r="B226" s="62" t="e">
        <f>IF(A226="","",IF(OR($D$6="Diaria",$D$6="Semanal",$D$6="Decadal",$D$6="Quincenal"),B225+VLOOKUP($D$6,AMORT!$A$2:$D$11,4,0),IF(DAY($B$13)=DAY(EOMONTH($B$13,0)),EOMONTH(B225,VLOOKUP($D$6,AMORT!$A$2:$C$11,3,0)),EDATE($B$13,VLOOKUP($D$6,AMORT!$A$2:$C$11,3,0)*A226))))</f>
        <v>#N/A</v>
      </c>
      <c r="C226" s="55" t="e">
        <f>IF(A226="",IF(A225="","",SUM(C$13:C225)),G226+H226)</f>
        <v>#N/A</v>
      </c>
      <c r="D226" s="44"/>
      <c r="E226" s="55" t="e">
        <f>IF(A226="",IF(A225="","",SUM($E$13:E225)),ROUND(((I225*$D$8)/30)*VLOOKUP($D$6,AMORT!$A$2:$D$11,4,0),0))</f>
        <v>#N/A</v>
      </c>
      <c r="F226" s="55" t="e">
        <f>IF(A226="",IF(A225="","",SUM($F$13:F225)),IF(A226&lt;=MAX($I$6:$I$7),0,C226+E226))</f>
        <v>#N/A</v>
      </c>
      <c r="G226" s="55" t="e">
        <f>IF(A226="",IF(A225="","",SUM($G$13:G225)),IF(A226=$E$5,I225,IF($I$8="Cuota fija",IF(A226&lt;=MAX($I$6:$I$7),0,$D$7+D226-H226),IF($I$8="Capital Constante",IF(A226&lt;=MAX($I$6:$I$7),0,$D$3/(($C$5/VLOOKUP($D$6,AMORT!$A$2:$C$11,3,0))-MAX($I$6:$I$7))   ),C226-H226-E226)       )))</f>
        <v>#N/A</v>
      </c>
      <c r="H226" s="55" t="e">
        <f>IF(A226="",IF(A225="","",SUM($H$13:H225)),ROUND($E$4*I225,0))</f>
        <v>#N/A</v>
      </c>
      <c r="I226" s="55" t="e">
        <f t="shared" si="22"/>
        <v>#N/A</v>
      </c>
      <c r="J226" s="15"/>
      <c r="K226" s="55" t="e">
        <f>IF(AND(A226&gt;0,A226&lt;&gt;"",D226&gt;0), ROUND( ((D226/((1+($D$4/VLOOKUP($D$6,AMORT!$A$2:$B$11,2,0)))^A226))),0),0)</f>
        <v>#N/A</v>
      </c>
      <c r="N226" s="61" t="e">
        <f t="shared" si="25"/>
        <v>#N/A</v>
      </c>
      <c r="O226" s="62" t="e">
        <f>IF(N226="","",IF(OR($Q$6="Diaria",$Q$6="Semanal",$Q$6="Decadal",$Q$6="Quincenal"),O225+VLOOKUP($Q$6,AMORT!$A$2:$D$11,4,0),IF(DAY($O$13)=DAY(EOMONTH($O$13,0)),EOMONTH(O225,VLOOKUP($Q$6,AMORT!$A$2:$C$11,3,0)),EDATE($O$13,VLOOKUP($Q$6,AMORT!$A$2:$C$11,3,0)*N226))))</f>
        <v>#N/A</v>
      </c>
      <c r="P226" s="55" t="e">
        <f>IF(N226="",IF(N225="","",SUM(P$13:P225)),T226+U226)</f>
        <v>#N/A</v>
      </c>
      <c r="Q226" s="44"/>
      <c r="R226" s="55" t="e">
        <f>IF(N226="",IF(N225="","",SUM($R$13:R225)),ROUND(((V225*$Q$8)/30)*VLOOKUP($Q$6,AMORT!$A$2:$D$11,4,0),0))</f>
        <v>#N/A</v>
      </c>
      <c r="S226" s="55" t="e">
        <f>IF(N226="",IF(N225="","",SUM($S$13:S225)),IF(N226&lt;=MAX($V$6:$V$7),0,P226+R226))</f>
        <v>#N/A</v>
      </c>
      <c r="T226" s="55" t="e">
        <f>IF(N226="",IF(N225="","",SUM($T$13:T225)),IF(N226=$R$5,V225,IF($V$8="Cuota fija",IF(N226&lt;=MAX($V$6:$V$7),0,$Q$7+Q226-U226),IF($V$8="Capital Constante",IF(N226&lt;=MAX($V$6:$V$7),0,$Q$3/(($P$5/VLOOKUP($Q$6,AMORT!$A$2:$C$11,3,0))-MAX($V$6:$V$7))   ),P226-U226-R226)       )))</f>
        <v>#N/A</v>
      </c>
      <c r="U226" s="55" t="e">
        <f>IF(N226="",IF(N225="","",SUM($U$13:U225)),ROUND($R$4*V225,0))</f>
        <v>#N/A</v>
      </c>
      <c r="V226" s="55" t="e">
        <f t="shared" si="23"/>
        <v>#N/A</v>
      </c>
      <c r="W226" s="15"/>
      <c r="X226" s="55" t="e">
        <f>IF(AND(N226&gt;0,N226&lt;&gt;"",Q226&gt;0), ROUND( ((Q226/((1+($Q$4/VLOOKUP($Q$6,AMORT!$A$2:$B$11,2,0)))^N226))),0),0)</f>
        <v>#N/A</v>
      </c>
      <c r="AA226" s="61" t="e">
        <f t="shared" si="26"/>
        <v>#N/A</v>
      </c>
      <c r="AB226" s="62" t="e">
        <f>IF(AA226="","",IF(OR($AD$6="Diaria",$AD$6="Semanal",$AD$6="Decadal",$AD$6="Quincenal"),AB225+VLOOKUP($AD$6,AMORT!$A$2:$D$11,4,0),IF(DAY($B$13)=DAY(EOMONTH($B$13,0)),EOMONTH(AB225,VLOOKUP($AD$6,AMORT!$A$2:$C$11,3,0)),EDATE($B$13,VLOOKUP($AD$6,AMORT!$A$2:$C$11,3,0)*AA226))))</f>
        <v>#N/A</v>
      </c>
      <c r="AC226" s="55" t="e">
        <f>IF(AA226="",IF(AA225="","",SUM(AC$13:AC225)),AG226+AH226)</f>
        <v>#N/A</v>
      </c>
      <c r="AD226" s="44"/>
      <c r="AE226" s="55" t="e">
        <f>IF(AA226="",IF(AA225="","",SUM($AE$13:AE225)),ROUND(((AI225*$AD$8)/30)*VLOOKUP($AD$6,AMORT!$A$2:$D$11,4,0),0))</f>
        <v>#N/A</v>
      </c>
      <c r="AF226" s="55" t="e">
        <f>IF(AA226="",IF(AA225="","",SUM($AF$13:AF225)),IF(AA226&lt;=MAX($AI$6:$AI$7),0,AC226+AE226))</f>
        <v>#N/A</v>
      </c>
      <c r="AG226" s="55" t="e">
        <f>IF(AA226="",IF(AA225="","",SUM($AG$13:AG225)),IF(AA226=$AE$5,AI225,IF($AI$8="Cuota fija",IF(AA226&lt;=MAX($AI$6:$AI$7),0,$AD$7+AD226-AH226),IF($AI$8="Capital Constante",IF(AA226&lt;=MAX($AI$6:$AI$7),0,$AD$3/(($AC$5/VLOOKUP($AD$6,AMORT!$A$2:$C$11,3,0))-MAX($AI$6:$AI$7))   ),AC226-AH226-AE226)       )))</f>
        <v>#N/A</v>
      </c>
      <c r="AH226" s="55" t="e">
        <f>IF(AA226="",IF(AA225="","",SUM($AH$13:AH225)),ROUND($AE$4*AI225,0))</f>
        <v>#N/A</v>
      </c>
      <c r="AI226" s="55" t="e">
        <f t="shared" si="24"/>
        <v>#N/A</v>
      </c>
      <c r="AJ226" s="15"/>
      <c r="AK226" s="55" t="e">
        <f>IF(AND(AA226&gt;0,AA226&lt;&gt;"",AD226&gt;0), ROUND( ((AD226/((1+($AD$4/VLOOKUP($AD$6,AMORT!$A$2:$B$11,2,0)))^AA226))),0),0)</f>
        <v>#N/A</v>
      </c>
    </row>
    <row r="227" spans="1:37" x14ac:dyDescent="0.2">
      <c r="A227" s="61" t="e">
        <f t="shared" si="21"/>
        <v>#N/A</v>
      </c>
      <c r="B227" s="62" t="e">
        <f>IF(A227="","",IF(OR($D$6="Diaria",$D$6="Semanal",$D$6="Decadal",$D$6="Quincenal"),B226+VLOOKUP($D$6,AMORT!$A$2:$D$11,4,0),IF(DAY($B$13)=DAY(EOMONTH($B$13,0)),EOMONTH(B226,VLOOKUP($D$6,AMORT!$A$2:$C$11,3,0)),EDATE($B$13,VLOOKUP($D$6,AMORT!$A$2:$C$11,3,0)*A227))))</f>
        <v>#N/A</v>
      </c>
      <c r="C227" s="55" t="e">
        <f>IF(A227="",IF(A226="","",SUM(C$13:C226)),G227+H227)</f>
        <v>#N/A</v>
      </c>
      <c r="D227" s="44"/>
      <c r="E227" s="55" t="e">
        <f>IF(A227="",IF(A226="","",SUM($E$13:E226)),ROUND(((I226*$D$8)/30)*VLOOKUP($D$6,AMORT!$A$2:$D$11,4,0),0))</f>
        <v>#N/A</v>
      </c>
      <c r="F227" s="55" t="e">
        <f>IF(A227="",IF(A226="","",SUM($F$13:F226)),IF(A227&lt;=MAX($I$6:$I$7),0,C227+E227))</f>
        <v>#N/A</v>
      </c>
      <c r="G227" s="55" t="e">
        <f>IF(A227="",IF(A226="","",SUM($G$13:G226)),IF(A227=$E$5,I226,IF($I$8="Cuota fija",IF(A227&lt;=MAX($I$6:$I$7),0,$D$7+D227-H227),IF($I$8="Capital Constante",IF(A227&lt;=MAX($I$6:$I$7),0,$D$3/(($C$5/VLOOKUP($D$6,AMORT!$A$2:$C$11,3,0))-MAX($I$6:$I$7))   ),C227-H227-E227)       )))</f>
        <v>#N/A</v>
      </c>
      <c r="H227" s="55" t="e">
        <f>IF(A227="",IF(A226="","",SUM($H$13:H226)),ROUND($E$4*I226,0))</f>
        <v>#N/A</v>
      </c>
      <c r="I227" s="55" t="e">
        <f t="shared" si="22"/>
        <v>#N/A</v>
      </c>
      <c r="J227" s="15"/>
      <c r="K227" s="55" t="e">
        <f>IF(AND(A227&gt;0,A227&lt;&gt;"",D227&gt;0), ROUND( ((D227/((1+($D$4/VLOOKUP($D$6,AMORT!$A$2:$B$11,2,0)))^A227))),0),0)</f>
        <v>#N/A</v>
      </c>
      <c r="N227" s="61" t="e">
        <f t="shared" si="25"/>
        <v>#N/A</v>
      </c>
      <c r="O227" s="62" t="e">
        <f>IF(N227="","",IF(OR($Q$6="Diaria",$Q$6="Semanal",$Q$6="Decadal",$Q$6="Quincenal"),O226+VLOOKUP($Q$6,AMORT!$A$2:$D$11,4,0),IF(DAY($O$13)=DAY(EOMONTH($O$13,0)),EOMONTH(O226,VLOOKUP($Q$6,AMORT!$A$2:$C$11,3,0)),EDATE($O$13,VLOOKUP($Q$6,AMORT!$A$2:$C$11,3,0)*N227))))</f>
        <v>#N/A</v>
      </c>
      <c r="P227" s="55" t="e">
        <f>IF(N227="",IF(N226="","",SUM(P$13:P226)),T227+U227)</f>
        <v>#N/A</v>
      </c>
      <c r="Q227" s="44"/>
      <c r="R227" s="55" t="e">
        <f>IF(N227="",IF(N226="","",SUM($R$13:R226)),ROUND(((V226*$Q$8)/30)*VLOOKUP($Q$6,AMORT!$A$2:$D$11,4,0),0))</f>
        <v>#N/A</v>
      </c>
      <c r="S227" s="55" t="e">
        <f>IF(N227="",IF(N226="","",SUM($S$13:S226)),IF(N227&lt;=MAX($V$6:$V$7),0,P227+R227))</f>
        <v>#N/A</v>
      </c>
      <c r="T227" s="55" t="e">
        <f>IF(N227="",IF(N226="","",SUM($T$13:T226)),IF(N227=$R$5,V226,IF($V$8="Cuota fija",IF(N227&lt;=MAX($V$6:$V$7),0,$Q$7+Q227-U227),IF($V$8="Capital Constante",IF(N227&lt;=MAX($V$6:$V$7),0,$Q$3/(($P$5/VLOOKUP($Q$6,AMORT!$A$2:$C$11,3,0))-MAX($V$6:$V$7))   ),P227-U227-R227)       )))</f>
        <v>#N/A</v>
      </c>
      <c r="U227" s="55" t="e">
        <f>IF(N227="",IF(N226="","",SUM($U$13:U226)),ROUND($R$4*V226,0))</f>
        <v>#N/A</v>
      </c>
      <c r="V227" s="55" t="e">
        <f t="shared" si="23"/>
        <v>#N/A</v>
      </c>
      <c r="W227" s="15"/>
      <c r="X227" s="55" t="e">
        <f>IF(AND(N227&gt;0,N227&lt;&gt;"",Q227&gt;0), ROUND( ((Q227/((1+($Q$4/VLOOKUP($Q$6,AMORT!$A$2:$B$11,2,0)))^N227))),0),0)</f>
        <v>#N/A</v>
      </c>
      <c r="AA227" s="61" t="e">
        <f t="shared" si="26"/>
        <v>#N/A</v>
      </c>
      <c r="AB227" s="62" t="e">
        <f>IF(AA227="","",IF(OR($AD$6="Diaria",$AD$6="Semanal",$AD$6="Decadal",$AD$6="Quincenal"),AB226+VLOOKUP($AD$6,AMORT!$A$2:$D$11,4,0),IF(DAY($B$13)=DAY(EOMONTH($B$13,0)),EOMONTH(AB226,VLOOKUP($AD$6,AMORT!$A$2:$C$11,3,0)),EDATE($B$13,VLOOKUP($AD$6,AMORT!$A$2:$C$11,3,0)*AA227))))</f>
        <v>#N/A</v>
      </c>
      <c r="AC227" s="55" t="e">
        <f>IF(AA227="",IF(AA226="","",SUM(AC$13:AC226)),AG227+AH227)</f>
        <v>#N/A</v>
      </c>
      <c r="AD227" s="44"/>
      <c r="AE227" s="55" t="e">
        <f>IF(AA227="",IF(AA226="","",SUM($AE$13:AE226)),ROUND(((AI226*$AD$8)/30)*VLOOKUP($AD$6,AMORT!$A$2:$D$11,4,0),0))</f>
        <v>#N/A</v>
      </c>
      <c r="AF227" s="55" t="e">
        <f>IF(AA227="",IF(AA226="","",SUM($AF$13:AF226)),IF(AA227&lt;=MAX($AI$6:$AI$7),0,AC227+AE227))</f>
        <v>#N/A</v>
      </c>
      <c r="AG227" s="55" t="e">
        <f>IF(AA227="",IF(AA226="","",SUM($AG$13:AG226)),IF(AA227=$AE$5,AI226,IF($AI$8="Cuota fija",IF(AA227&lt;=MAX($AI$6:$AI$7),0,$AD$7+AD227-AH227),IF($AI$8="Capital Constante",IF(AA227&lt;=MAX($AI$6:$AI$7),0,$AD$3/(($AC$5/VLOOKUP($AD$6,AMORT!$A$2:$C$11,3,0))-MAX($AI$6:$AI$7))   ),AC227-AH227-AE227)       )))</f>
        <v>#N/A</v>
      </c>
      <c r="AH227" s="55" t="e">
        <f>IF(AA227="",IF(AA226="","",SUM($AH$13:AH226)),ROUND($AE$4*AI226,0))</f>
        <v>#N/A</v>
      </c>
      <c r="AI227" s="55" t="e">
        <f t="shared" si="24"/>
        <v>#N/A</v>
      </c>
      <c r="AJ227" s="15"/>
      <c r="AK227" s="55" t="e">
        <f>IF(AND(AA227&gt;0,AA227&lt;&gt;"",AD227&gt;0), ROUND( ((AD227/((1+($AD$4/VLOOKUP($AD$6,AMORT!$A$2:$B$11,2,0)))^AA227))),0),0)</f>
        <v>#N/A</v>
      </c>
    </row>
    <row r="228" spans="1:37" x14ac:dyDescent="0.2">
      <c r="A228" s="61" t="e">
        <f t="shared" si="21"/>
        <v>#N/A</v>
      </c>
      <c r="B228" s="62" t="e">
        <f>IF(A228="","",IF(OR($D$6="Diaria",$D$6="Semanal",$D$6="Decadal",$D$6="Quincenal"),B227+VLOOKUP($D$6,AMORT!$A$2:$D$11,4,0),IF(DAY($B$13)=DAY(EOMONTH($B$13,0)),EOMONTH(B227,VLOOKUP($D$6,AMORT!$A$2:$C$11,3,0)),EDATE($B$13,VLOOKUP($D$6,AMORT!$A$2:$C$11,3,0)*A228))))</f>
        <v>#N/A</v>
      </c>
      <c r="C228" s="55" t="e">
        <f>IF(A228="",IF(A227="","",SUM(C$13:C227)),G228+H228)</f>
        <v>#N/A</v>
      </c>
      <c r="D228" s="44"/>
      <c r="E228" s="55" t="e">
        <f>IF(A228="",IF(A227="","",SUM($E$13:E227)),ROUND(((I227*$D$8)/30)*VLOOKUP($D$6,AMORT!$A$2:$D$11,4,0),0))</f>
        <v>#N/A</v>
      </c>
      <c r="F228" s="55" t="e">
        <f>IF(A228="",IF(A227="","",SUM($F$13:F227)),IF(A228&lt;=MAX($I$6:$I$7),0,C228+E228))</f>
        <v>#N/A</v>
      </c>
      <c r="G228" s="55" t="e">
        <f>IF(A228="",IF(A227="","",SUM($G$13:G227)),IF(A228=$E$5,I227,IF($I$8="Cuota fija",IF(A228&lt;=MAX($I$6:$I$7),0,$D$7+D228-H228),IF($I$8="Capital Constante",IF(A228&lt;=MAX($I$6:$I$7),0,$D$3/(($C$5/VLOOKUP($D$6,AMORT!$A$2:$C$11,3,0))-MAX($I$6:$I$7))   ),C228-H228-E228)       )))</f>
        <v>#N/A</v>
      </c>
      <c r="H228" s="55" t="e">
        <f>IF(A228="",IF(A227="","",SUM($H$13:H227)),ROUND($E$4*I227,0))</f>
        <v>#N/A</v>
      </c>
      <c r="I228" s="55" t="e">
        <f t="shared" si="22"/>
        <v>#N/A</v>
      </c>
      <c r="J228" s="15"/>
      <c r="K228" s="55" t="e">
        <f>IF(AND(A228&gt;0,A228&lt;&gt;"",D228&gt;0), ROUND( ((D228/((1+($D$4/VLOOKUP($D$6,AMORT!$A$2:$B$11,2,0)))^A228))),0),0)</f>
        <v>#N/A</v>
      </c>
      <c r="N228" s="61" t="e">
        <f t="shared" si="25"/>
        <v>#N/A</v>
      </c>
      <c r="O228" s="62" t="e">
        <f>IF(N228="","",IF(OR($Q$6="Diaria",$Q$6="Semanal",$Q$6="Decadal",$Q$6="Quincenal"),O227+VLOOKUP($Q$6,AMORT!$A$2:$D$11,4,0),IF(DAY($O$13)=DAY(EOMONTH($O$13,0)),EOMONTH(O227,VLOOKUP($Q$6,AMORT!$A$2:$C$11,3,0)),EDATE($O$13,VLOOKUP($Q$6,AMORT!$A$2:$C$11,3,0)*N228))))</f>
        <v>#N/A</v>
      </c>
      <c r="P228" s="55" t="e">
        <f>IF(N228="",IF(N227="","",SUM(P$13:P227)),T228+U228)</f>
        <v>#N/A</v>
      </c>
      <c r="Q228" s="44"/>
      <c r="R228" s="55" t="e">
        <f>IF(N228="",IF(N227="","",SUM($R$13:R227)),ROUND(((V227*$Q$8)/30)*VLOOKUP($Q$6,AMORT!$A$2:$D$11,4,0),0))</f>
        <v>#N/A</v>
      </c>
      <c r="S228" s="55" t="e">
        <f>IF(N228="",IF(N227="","",SUM($S$13:S227)),IF(N228&lt;=MAX($V$6:$V$7),0,P228+R228))</f>
        <v>#N/A</v>
      </c>
      <c r="T228" s="55" t="e">
        <f>IF(N228="",IF(N227="","",SUM($T$13:T227)),IF(N228=$R$5,V227,IF($V$8="Cuota fija",IF(N228&lt;=MAX($V$6:$V$7),0,$Q$7+Q228-U228),IF($V$8="Capital Constante",IF(N228&lt;=MAX($V$6:$V$7),0,$Q$3/(($P$5/VLOOKUP($Q$6,AMORT!$A$2:$C$11,3,0))-MAX($V$6:$V$7))   ),P228-U228-R228)       )))</f>
        <v>#N/A</v>
      </c>
      <c r="U228" s="55" t="e">
        <f>IF(N228="",IF(N227="","",SUM($U$13:U227)),ROUND($R$4*V227,0))</f>
        <v>#N/A</v>
      </c>
      <c r="V228" s="55" t="e">
        <f t="shared" si="23"/>
        <v>#N/A</v>
      </c>
      <c r="W228" s="15"/>
      <c r="X228" s="55" t="e">
        <f>IF(AND(N228&gt;0,N228&lt;&gt;"",Q228&gt;0), ROUND( ((Q228/((1+($Q$4/VLOOKUP($Q$6,AMORT!$A$2:$B$11,2,0)))^N228))),0),0)</f>
        <v>#N/A</v>
      </c>
      <c r="AA228" s="61" t="e">
        <f t="shared" si="26"/>
        <v>#N/A</v>
      </c>
      <c r="AB228" s="62" t="e">
        <f>IF(AA228="","",IF(OR($AD$6="Diaria",$AD$6="Semanal",$AD$6="Decadal",$AD$6="Quincenal"),AB227+VLOOKUP($AD$6,AMORT!$A$2:$D$11,4,0),IF(DAY($B$13)=DAY(EOMONTH($B$13,0)),EOMONTH(AB227,VLOOKUP($AD$6,AMORT!$A$2:$C$11,3,0)),EDATE($B$13,VLOOKUP($AD$6,AMORT!$A$2:$C$11,3,0)*AA228))))</f>
        <v>#N/A</v>
      </c>
      <c r="AC228" s="55" t="e">
        <f>IF(AA228="",IF(AA227="","",SUM(AC$13:AC227)),AG228+AH228)</f>
        <v>#N/A</v>
      </c>
      <c r="AD228" s="44"/>
      <c r="AE228" s="55" t="e">
        <f>IF(AA228="",IF(AA227="","",SUM($AE$13:AE227)),ROUND(((AI227*$AD$8)/30)*VLOOKUP($AD$6,AMORT!$A$2:$D$11,4,0),0))</f>
        <v>#N/A</v>
      </c>
      <c r="AF228" s="55" t="e">
        <f>IF(AA228="",IF(AA227="","",SUM($AF$13:AF227)),IF(AA228&lt;=MAX($AI$6:$AI$7),0,AC228+AE228))</f>
        <v>#N/A</v>
      </c>
      <c r="AG228" s="55" t="e">
        <f>IF(AA228="",IF(AA227="","",SUM($AG$13:AG227)),IF(AA228=$AE$5,AI227,IF($AI$8="Cuota fija",IF(AA228&lt;=MAX($AI$6:$AI$7),0,$AD$7+AD228-AH228),IF($AI$8="Capital Constante",IF(AA228&lt;=MAX($AI$6:$AI$7),0,$AD$3/(($AC$5/VLOOKUP($AD$6,AMORT!$A$2:$C$11,3,0))-MAX($AI$6:$AI$7))   ),AC228-AH228-AE228)       )))</f>
        <v>#N/A</v>
      </c>
      <c r="AH228" s="55" t="e">
        <f>IF(AA228="",IF(AA227="","",SUM($AH$13:AH227)),ROUND($AE$4*AI227,0))</f>
        <v>#N/A</v>
      </c>
      <c r="AI228" s="55" t="e">
        <f t="shared" si="24"/>
        <v>#N/A</v>
      </c>
      <c r="AJ228" s="15"/>
      <c r="AK228" s="55" t="e">
        <f>IF(AND(AA228&gt;0,AA228&lt;&gt;"",AD228&gt;0), ROUND( ((AD228/((1+($AD$4/VLOOKUP($AD$6,AMORT!$A$2:$B$11,2,0)))^AA228))),0),0)</f>
        <v>#N/A</v>
      </c>
    </row>
    <row r="229" spans="1:37" x14ac:dyDescent="0.2">
      <c r="A229" s="61" t="e">
        <f t="shared" si="21"/>
        <v>#N/A</v>
      </c>
      <c r="B229" s="62" t="e">
        <f>IF(A229="","",IF(OR($D$6="Diaria",$D$6="Semanal",$D$6="Decadal",$D$6="Quincenal"),B228+VLOOKUP($D$6,AMORT!$A$2:$D$11,4,0),IF(DAY($B$13)=DAY(EOMONTH($B$13,0)),EOMONTH(B228,VLOOKUP($D$6,AMORT!$A$2:$C$11,3,0)),EDATE($B$13,VLOOKUP($D$6,AMORT!$A$2:$C$11,3,0)*A229))))</f>
        <v>#N/A</v>
      </c>
      <c r="C229" s="55" t="e">
        <f>IF(A229="",IF(A228="","",SUM(C$13:C228)),G229+H229)</f>
        <v>#N/A</v>
      </c>
      <c r="D229" s="44"/>
      <c r="E229" s="55" t="e">
        <f>IF(A229="",IF(A228="","",SUM($E$13:E228)),ROUND(((I228*$D$8)/30)*VLOOKUP($D$6,AMORT!$A$2:$D$11,4,0),0))</f>
        <v>#N/A</v>
      </c>
      <c r="F229" s="55" t="e">
        <f>IF(A229="",IF(A228="","",SUM($F$13:F228)),IF(A229&lt;=MAX($I$6:$I$7),0,C229+E229))</f>
        <v>#N/A</v>
      </c>
      <c r="G229" s="55" t="e">
        <f>IF(A229="",IF(A228="","",SUM($G$13:G228)),IF(A229=$E$5,I228,IF($I$8="Cuota fija",IF(A229&lt;=MAX($I$6:$I$7),0,$D$7+D229-H229),IF($I$8="Capital Constante",IF(A229&lt;=MAX($I$6:$I$7),0,$D$3/(($C$5/VLOOKUP($D$6,AMORT!$A$2:$C$11,3,0))-MAX($I$6:$I$7))   ),C229-H229-E229)       )))</f>
        <v>#N/A</v>
      </c>
      <c r="H229" s="55" t="e">
        <f>IF(A229="",IF(A228="","",SUM($H$13:H228)),ROUND($E$4*I228,0))</f>
        <v>#N/A</v>
      </c>
      <c r="I229" s="55" t="e">
        <f t="shared" si="22"/>
        <v>#N/A</v>
      </c>
      <c r="J229" s="15"/>
      <c r="K229" s="55" t="e">
        <f>IF(AND(A229&gt;0,A229&lt;&gt;"",D229&gt;0), ROUND( ((D229/((1+($D$4/VLOOKUP($D$6,AMORT!$A$2:$B$11,2,0)))^A229))),0),0)</f>
        <v>#N/A</v>
      </c>
      <c r="N229" s="61" t="e">
        <f t="shared" si="25"/>
        <v>#N/A</v>
      </c>
      <c r="O229" s="62" t="e">
        <f>IF(N229="","",IF(OR($Q$6="Diaria",$Q$6="Semanal",$Q$6="Decadal",$Q$6="Quincenal"),O228+VLOOKUP($Q$6,AMORT!$A$2:$D$11,4,0),IF(DAY($O$13)=DAY(EOMONTH($O$13,0)),EOMONTH(O228,VLOOKUP($Q$6,AMORT!$A$2:$C$11,3,0)),EDATE($O$13,VLOOKUP($Q$6,AMORT!$A$2:$C$11,3,0)*N229))))</f>
        <v>#N/A</v>
      </c>
      <c r="P229" s="55" t="e">
        <f>IF(N229="",IF(N228="","",SUM(P$13:P228)),T229+U229)</f>
        <v>#N/A</v>
      </c>
      <c r="Q229" s="44"/>
      <c r="R229" s="55" t="e">
        <f>IF(N229="",IF(N228="","",SUM($R$13:R228)),ROUND(((V228*$Q$8)/30)*VLOOKUP($Q$6,AMORT!$A$2:$D$11,4,0),0))</f>
        <v>#N/A</v>
      </c>
      <c r="S229" s="55" t="e">
        <f>IF(N229="",IF(N228="","",SUM($S$13:S228)),IF(N229&lt;=MAX($V$6:$V$7),0,P229+R229))</f>
        <v>#N/A</v>
      </c>
      <c r="T229" s="55" t="e">
        <f>IF(N229="",IF(N228="","",SUM($T$13:T228)),IF(N229=$R$5,V228,IF($V$8="Cuota fija",IF(N229&lt;=MAX($V$6:$V$7),0,$Q$7+Q229-U229),IF($V$8="Capital Constante",IF(N229&lt;=MAX($V$6:$V$7),0,$Q$3/(($P$5/VLOOKUP($Q$6,AMORT!$A$2:$C$11,3,0))-MAX($V$6:$V$7))   ),P229-U229-R229)       )))</f>
        <v>#N/A</v>
      </c>
      <c r="U229" s="55" t="e">
        <f>IF(N229="",IF(N228="","",SUM($U$13:U228)),ROUND($R$4*V228,0))</f>
        <v>#N/A</v>
      </c>
      <c r="V229" s="55" t="e">
        <f t="shared" si="23"/>
        <v>#N/A</v>
      </c>
      <c r="W229" s="15"/>
      <c r="X229" s="55" t="e">
        <f>IF(AND(N229&gt;0,N229&lt;&gt;"",Q229&gt;0), ROUND( ((Q229/((1+($Q$4/VLOOKUP($Q$6,AMORT!$A$2:$B$11,2,0)))^N229))),0),0)</f>
        <v>#N/A</v>
      </c>
      <c r="AA229" s="61" t="e">
        <f t="shared" si="26"/>
        <v>#N/A</v>
      </c>
      <c r="AB229" s="62" t="e">
        <f>IF(AA229="","",IF(OR($AD$6="Diaria",$AD$6="Semanal",$AD$6="Decadal",$AD$6="Quincenal"),AB228+VLOOKUP($AD$6,AMORT!$A$2:$D$11,4,0),IF(DAY($B$13)=DAY(EOMONTH($B$13,0)),EOMONTH(AB228,VLOOKUP($AD$6,AMORT!$A$2:$C$11,3,0)),EDATE($B$13,VLOOKUP($AD$6,AMORT!$A$2:$C$11,3,0)*AA229))))</f>
        <v>#N/A</v>
      </c>
      <c r="AC229" s="55" t="e">
        <f>IF(AA229="",IF(AA228="","",SUM(AC$13:AC228)),AG229+AH229)</f>
        <v>#N/A</v>
      </c>
      <c r="AD229" s="44"/>
      <c r="AE229" s="55" t="e">
        <f>IF(AA229="",IF(AA228="","",SUM($AE$13:AE228)),ROUND(((AI228*$AD$8)/30)*VLOOKUP($AD$6,AMORT!$A$2:$D$11,4,0),0))</f>
        <v>#N/A</v>
      </c>
      <c r="AF229" s="55" t="e">
        <f>IF(AA229="",IF(AA228="","",SUM($AF$13:AF228)),IF(AA229&lt;=MAX($AI$6:$AI$7),0,AC229+AE229))</f>
        <v>#N/A</v>
      </c>
      <c r="AG229" s="55" t="e">
        <f>IF(AA229="",IF(AA228="","",SUM($AG$13:AG228)),IF(AA229=$AE$5,AI228,IF($AI$8="Cuota fija",IF(AA229&lt;=MAX($AI$6:$AI$7),0,$AD$7+AD229-AH229),IF($AI$8="Capital Constante",IF(AA229&lt;=MAX($AI$6:$AI$7),0,$AD$3/(($AC$5/VLOOKUP($AD$6,AMORT!$A$2:$C$11,3,0))-MAX($AI$6:$AI$7))   ),AC229-AH229-AE229)       )))</f>
        <v>#N/A</v>
      </c>
      <c r="AH229" s="55" t="e">
        <f>IF(AA229="",IF(AA228="","",SUM($AH$13:AH228)),ROUND($AE$4*AI228,0))</f>
        <v>#N/A</v>
      </c>
      <c r="AI229" s="55" t="e">
        <f t="shared" si="24"/>
        <v>#N/A</v>
      </c>
      <c r="AJ229" s="15"/>
      <c r="AK229" s="55" t="e">
        <f>IF(AND(AA229&gt;0,AA229&lt;&gt;"",AD229&gt;0), ROUND( ((AD229/((1+($AD$4/VLOOKUP($AD$6,AMORT!$A$2:$B$11,2,0)))^AA229))),0),0)</f>
        <v>#N/A</v>
      </c>
    </row>
    <row r="230" spans="1:37" x14ac:dyDescent="0.2">
      <c r="A230" s="61" t="e">
        <f t="shared" si="21"/>
        <v>#N/A</v>
      </c>
      <c r="B230" s="62" t="e">
        <f>IF(A230="","",IF(OR($D$6="Diaria",$D$6="Semanal",$D$6="Decadal",$D$6="Quincenal"),B229+VLOOKUP($D$6,AMORT!$A$2:$D$11,4,0),IF(DAY($B$13)=DAY(EOMONTH($B$13,0)),EOMONTH(B229,VLOOKUP($D$6,AMORT!$A$2:$C$11,3,0)),EDATE($B$13,VLOOKUP($D$6,AMORT!$A$2:$C$11,3,0)*A230))))</f>
        <v>#N/A</v>
      </c>
      <c r="C230" s="55" t="e">
        <f>IF(A230="",IF(A229="","",SUM(C$13:C229)),G230+H230)</f>
        <v>#N/A</v>
      </c>
      <c r="D230" s="44"/>
      <c r="E230" s="55" t="e">
        <f>IF(A230="",IF(A229="","",SUM($E$13:E229)),ROUND(((I229*$D$8)/30)*VLOOKUP($D$6,AMORT!$A$2:$D$11,4,0),0))</f>
        <v>#N/A</v>
      </c>
      <c r="F230" s="55" t="e">
        <f>IF(A230="",IF(A229="","",SUM($F$13:F229)),IF(A230&lt;=MAX($I$6:$I$7),0,C230+E230))</f>
        <v>#N/A</v>
      </c>
      <c r="G230" s="55" t="e">
        <f>IF(A230="",IF(A229="","",SUM($G$13:G229)),IF(A230=$E$5,I229,IF($I$8="Cuota fija",IF(A230&lt;=MAX($I$6:$I$7),0,$D$7+D230-H230),IF($I$8="Capital Constante",IF(A230&lt;=MAX($I$6:$I$7),0,$D$3/(($C$5/VLOOKUP($D$6,AMORT!$A$2:$C$11,3,0))-MAX($I$6:$I$7))   ),C230-H230-E230)       )))</f>
        <v>#N/A</v>
      </c>
      <c r="H230" s="55" t="e">
        <f>IF(A230="",IF(A229="","",SUM($H$13:H229)),ROUND($E$4*I229,0))</f>
        <v>#N/A</v>
      </c>
      <c r="I230" s="55" t="e">
        <f t="shared" si="22"/>
        <v>#N/A</v>
      </c>
      <c r="J230" s="15"/>
      <c r="K230" s="55" t="e">
        <f>IF(AND(A230&gt;0,A230&lt;&gt;"",D230&gt;0), ROUND( ((D230/((1+($D$4/VLOOKUP($D$6,AMORT!$A$2:$B$11,2,0)))^A230))),0),0)</f>
        <v>#N/A</v>
      </c>
      <c r="N230" s="61" t="e">
        <f t="shared" si="25"/>
        <v>#N/A</v>
      </c>
      <c r="O230" s="62" t="e">
        <f>IF(N230="","",IF(OR($Q$6="Diaria",$Q$6="Semanal",$Q$6="Decadal",$Q$6="Quincenal"),O229+VLOOKUP($Q$6,AMORT!$A$2:$D$11,4,0),IF(DAY($O$13)=DAY(EOMONTH($O$13,0)),EOMONTH(O229,VLOOKUP($Q$6,AMORT!$A$2:$C$11,3,0)),EDATE($O$13,VLOOKUP($Q$6,AMORT!$A$2:$C$11,3,0)*N230))))</f>
        <v>#N/A</v>
      </c>
      <c r="P230" s="55" t="e">
        <f>IF(N230="",IF(N229="","",SUM(P$13:P229)),T230+U230)</f>
        <v>#N/A</v>
      </c>
      <c r="Q230" s="44"/>
      <c r="R230" s="55" t="e">
        <f>IF(N230="",IF(N229="","",SUM($R$13:R229)),ROUND(((V229*$Q$8)/30)*VLOOKUP($Q$6,AMORT!$A$2:$D$11,4,0),0))</f>
        <v>#N/A</v>
      </c>
      <c r="S230" s="55" t="e">
        <f>IF(N230="",IF(N229="","",SUM($S$13:S229)),IF(N230&lt;=MAX($V$6:$V$7),0,P230+R230))</f>
        <v>#N/A</v>
      </c>
      <c r="T230" s="55" t="e">
        <f>IF(N230="",IF(N229="","",SUM($T$13:T229)),IF(N230=$R$5,V229,IF($V$8="Cuota fija",IF(N230&lt;=MAX($V$6:$V$7),0,$Q$7+Q230-U230),IF($V$8="Capital Constante",IF(N230&lt;=MAX($V$6:$V$7),0,$Q$3/(($P$5/VLOOKUP($Q$6,AMORT!$A$2:$C$11,3,0))-MAX($V$6:$V$7))   ),P230-U230-R230)       )))</f>
        <v>#N/A</v>
      </c>
      <c r="U230" s="55" t="e">
        <f>IF(N230="",IF(N229="","",SUM($U$13:U229)),ROUND($R$4*V229,0))</f>
        <v>#N/A</v>
      </c>
      <c r="V230" s="55" t="e">
        <f t="shared" si="23"/>
        <v>#N/A</v>
      </c>
      <c r="W230" s="15"/>
      <c r="X230" s="55" t="e">
        <f>IF(AND(N230&gt;0,N230&lt;&gt;"",Q230&gt;0), ROUND( ((Q230/((1+($Q$4/VLOOKUP($Q$6,AMORT!$A$2:$B$11,2,0)))^N230))),0),0)</f>
        <v>#N/A</v>
      </c>
      <c r="AA230" s="61" t="e">
        <f t="shared" si="26"/>
        <v>#N/A</v>
      </c>
      <c r="AB230" s="62" t="e">
        <f>IF(AA230="","",IF(OR($AD$6="Diaria",$AD$6="Semanal",$AD$6="Decadal",$AD$6="Quincenal"),AB229+VLOOKUP($AD$6,AMORT!$A$2:$D$11,4,0),IF(DAY($B$13)=DAY(EOMONTH($B$13,0)),EOMONTH(AB229,VLOOKUP($AD$6,AMORT!$A$2:$C$11,3,0)),EDATE($B$13,VLOOKUP($AD$6,AMORT!$A$2:$C$11,3,0)*AA230))))</f>
        <v>#N/A</v>
      </c>
      <c r="AC230" s="55" t="e">
        <f>IF(AA230="",IF(AA229="","",SUM(AC$13:AC229)),AG230+AH230)</f>
        <v>#N/A</v>
      </c>
      <c r="AD230" s="44"/>
      <c r="AE230" s="55" t="e">
        <f>IF(AA230="",IF(AA229="","",SUM($AE$13:AE229)),ROUND(((AI229*$AD$8)/30)*VLOOKUP($AD$6,AMORT!$A$2:$D$11,4,0),0))</f>
        <v>#N/A</v>
      </c>
      <c r="AF230" s="55" t="e">
        <f>IF(AA230="",IF(AA229="","",SUM($AF$13:AF229)),IF(AA230&lt;=MAX($AI$6:$AI$7),0,AC230+AE230))</f>
        <v>#N/A</v>
      </c>
      <c r="AG230" s="55" t="e">
        <f>IF(AA230="",IF(AA229="","",SUM($AG$13:AG229)),IF(AA230=$AE$5,AI229,IF($AI$8="Cuota fija",IF(AA230&lt;=MAX($AI$6:$AI$7),0,$AD$7+AD230-AH230),IF($AI$8="Capital Constante",IF(AA230&lt;=MAX($AI$6:$AI$7),0,$AD$3/(($AC$5/VLOOKUP($AD$6,AMORT!$A$2:$C$11,3,0))-MAX($AI$6:$AI$7))   ),AC230-AH230-AE230)       )))</f>
        <v>#N/A</v>
      </c>
      <c r="AH230" s="55" t="e">
        <f>IF(AA230="",IF(AA229="","",SUM($AH$13:AH229)),ROUND($AE$4*AI229,0))</f>
        <v>#N/A</v>
      </c>
      <c r="AI230" s="55" t="e">
        <f t="shared" si="24"/>
        <v>#N/A</v>
      </c>
      <c r="AJ230" s="15"/>
      <c r="AK230" s="55" t="e">
        <f>IF(AND(AA230&gt;0,AA230&lt;&gt;"",AD230&gt;0), ROUND( ((AD230/((1+($AD$4/VLOOKUP($AD$6,AMORT!$A$2:$B$11,2,0)))^AA230))),0),0)</f>
        <v>#N/A</v>
      </c>
    </row>
    <row r="231" spans="1:37" x14ac:dyDescent="0.2">
      <c r="A231" s="61" t="e">
        <f t="shared" si="21"/>
        <v>#N/A</v>
      </c>
      <c r="B231" s="62" t="e">
        <f>IF(A231="","",IF(OR($D$6="Diaria",$D$6="Semanal",$D$6="Decadal",$D$6="Quincenal"),B230+VLOOKUP($D$6,AMORT!$A$2:$D$11,4,0),IF(DAY($B$13)=DAY(EOMONTH($B$13,0)),EOMONTH(B230,VLOOKUP($D$6,AMORT!$A$2:$C$11,3,0)),EDATE($B$13,VLOOKUP($D$6,AMORT!$A$2:$C$11,3,0)*A231))))</f>
        <v>#N/A</v>
      </c>
      <c r="C231" s="55" t="e">
        <f>IF(A231="",IF(A230="","",SUM(C$13:C230)),G231+H231)</f>
        <v>#N/A</v>
      </c>
      <c r="D231" s="44"/>
      <c r="E231" s="55" t="e">
        <f>IF(A231="",IF(A230="","",SUM($E$13:E230)),ROUND(((I230*$D$8)/30)*VLOOKUP($D$6,AMORT!$A$2:$D$11,4,0),0))</f>
        <v>#N/A</v>
      </c>
      <c r="F231" s="55" t="e">
        <f>IF(A231="",IF(A230="","",SUM($F$13:F230)),IF(A231&lt;=MAX($I$6:$I$7),0,C231+E231))</f>
        <v>#N/A</v>
      </c>
      <c r="G231" s="55" t="e">
        <f>IF(A231="",IF(A230="","",SUM($G$13:G230)),IF(A231=$E$5,I230,IF($I$8="Cuota fija",IF(A231&lt;=MAX($I$6:$I$7),0,$D$7+D231-H231),IF($I$8="Capital Constante",IF(A231&lt;=MAX($I$6:$I$7),0,$D$3/(($C$5/VLOOKUP($D$6,AMORT!$A$2:$C$11,3,0))-MAX($I$6:$I$7))   ),C231-H231-E231)       )))</f>
        <v>#N/A</v>
      </c>
      <c r="H231" s="55" t="e">
        <f>IF(A231="",IF(A230="","",SUM($H$13:H230)),ROUND($E$4*I230,0))</f>
        <v>#N/A</v>
      </c>
      <c r="I231" s="55" t="e">
        <f t="shared" si="22"/>
        <v>#N/A</v>
      </c>
      <c r="J231" s="15"/>
      <c r="K231" s="55" t="e">
        <f>IF(AND(A231&gt;0,A231&lt;&gt;"",D231&gt;0), ROUND( ((D231/((1+($D$4/VLOOKUP($D$6,AMORT!$A$2:$B$11,2,0)))^A231))),0),0)</f>
        <v>#N/A</v>
      </c>
      <c r="N231" s="61" t="e">
        <f t="shared" si="25"/>
        <v>#N/A</v>
      </c>
      <c r="O231" s="62" t="e">
        <f>IF(N231="","",IF(OR($Q$6="Diaria",$Q$6="Semanal",$Q$6="Decadal",$Q$6="Quincenal"),O230+VLOOKUP($Q$6,AMORT!$A$2:$D$11,4,0),IF(DAY($O$13)=DAY(EOMONTH($O$13,0)),EOMONTH(O230,VLOOKUP($Q$6,AMORT!$A$2:$C$11,3,0)),EDATE($O$13,VLOOKUP($Q$6,AMORT!$A$2:$C$11,3,0)*N231))))</f>
        <v>#N/A</v>
      </c>
      <c r="P231" s="55" t="e">
        <f>IF(N231="",IF(N230="","",SUM(P$13:P230)),T231+U231)</f>
        <v>#N/A</v>
      </c>
      <c r="Q231" s="44"/>
      <c r="R231" s="55" t="e">
        <f>IF(N231="",IF(N230="","",SUM($R$13:R230)),ROUND(((V230*$Q$8)/30)*VLOOKUP($Q$6,AMORT!$A$2:$D$11,4,0),0))</f>
        <v>#N/A</v>
      </c>
      <c r="S231" s="55" t="e">
        <f>IF(N231="",IF(N230="","",SUM($S$13:S230)),IF(N231&lt;=MAX($V$6:$V$7),0,P231+R231))</f>
        <v>#N/A</v>
      </c>
      <c r="T231" s="55" t="e">
        <f>IF(N231="",IF(N230="","",SUM($T$13:T230)),IF(N231=$R$5,V230,IF($V$8="Cuota fija",IF(N231&lt;=MAX($V$6:$V$7),0,$Q$7+Q231-U231),IF($V$8="Capital Constante",IF(N231&lt;=MAX($V$6:$V$7),0,$Q$3/(($P$5/VLOOKUP($Q$6,AMORT!$A$2:$C$11,3,0))-MAX($V$6:$V$7))   ),P231-U231-R231)       )))</f>
        <v>#N/A</v>
      </c>
      <c r="U231" s="55" t="e">
        <f>IF(N231="",IF(N230="","",SUM($U$13:U230)),ROUND($R$4*V230,0))</f>
        <v>#N/A</v>
      </c>
      <c r="V231" s="55" t="e">
        <f t="shared" si="23"/>
        <v>#N/A</v>
      </c>
      <c r="W231" s="15"/>
      <c r="X231" s="55" t="e">
        <f>IF(AND(N231&gt;0,N231&lt;&gt;"",Q231&gt;0), ROUND( ((Q231/((1+($Q$4/VLOOKUP($Q$6,AMORT!$A$2:$B$11,2,0)))^N231))),0),0)</f>
        <v>#N/A</v>
      </c>
      <c r="AA231" s="61" t="e">
        <f t="shared" si="26"/>
        <v>#N/A</v>
      </c>
      <c r="AB231" s="62" t="e">
        <f>IF(AA231="","",IF(OR($AD$6="Diaria",$AD$6="Semanal",$AD$6="Decadal",$AD$6="Quincenal"),AB230+VLOOKUP($AD$6,AMORT!$A$2:$D$11,4,0),IF(DAY($B$13)=DAY(EOMONTH($B$13,0)),EOMONTH(AB230,VLOOKUP($AD$6,AMORT!$A$2:$C$11,3,0)),EDATE($B$13,VLOOKUP($AD$6,AMORT!$A$2:$C$11,3,0)*AA231))))</f>
        <v>#N/A</v>
      </c>
      <c r="AC231" s="55" t="e">
        <f>IF(AA231="",IF(AA230="","",SUM(AC$13:AC230)),AG231+AH231)</f>
        <v>#N/A</v>
      </c>
      <c r="AD231" s="44"/>
      <c r="AE231" s="55" t="e">
        <f>IF(AA231="",IF(AA230="","",SUM($AE$13:AE230)),ROUND(((AI230*$AD$8)/30)*VLOOKUP($AD$6,AMORT!$A$2:$D$11,4,0),0))</f>
        <v>#N/A</v>
      </c>
      <c r="AF231" s="55" t="e">
        <f>IF(AA231="",IF(AA230="","",SUM($AF$13:AF230)),IF(AA231&lt;=MAX($AI$6:$AI$7),0,AC231+AE231))</f>
        <v>#N/A</v>
      </c>
      <c r="AG231" s="55" t="e">
        <f>IF(AA231="",IF(AA230="","",SUM($AG$13:AG230)),IF(AA231=$AE$5,AI230,IF($AI$8="Cuota fija",IF(AA231&lt;=MAX($AI$6:$AI$7),0,$AD$7+AD231-AH231),IF($AI$8="Capital Constante",IF(AA231&lt;=MAX($AI$6:$AI$7),0,$AD$3/(($AC$5/VLOOKUP($AD$6,AMORT!$A$2:$C$11,3,0))-MAX($AI$6:$AI$7))   ),AC231-AH231-AE231)       )))</f>
        <v>#N/A</v>
      </c>
      <c r="AH231" s="55" t="e">
        <f>IF(AA231="",IF(AA230="","",SUM($AH$13:AH230)),ROUND($AE$4*AI230,0))</f>
        <v>#N/A</v>
      </c>
      <c r="AI231" s="55" t="e">
        <f t="shared" si="24"/>
        <v>#N/A</v>
      </c>
      <c r="AJ231" s="15"/>
      <c r="AK231" s="55" t="e">
        <f>IF(AND(AA231&gt;0,AA231&lt;&gt;"",AD231&gt;0), ROUND( ((AD231/((1+($AD$4/VLOOKUP($AD$6,AMORT!$A$2:$B$11,2,0)))^AA231))),0),0)</f>
        <v>#N/A</v>
      </c>
    </row>
    <row r="232" spans="1:37" x14ac:dyDescent="0.2">
      <c r="A232" s="61" t="e">
        <f t="shared" si="21"/>
        <v>#N/A</v>
      </c>
      <c r="B232" s="62" t="e">
        <f>IF(A232="","",IF(OR($D$6="Diaria",$D$6="Semanal",$D$6="Decadal",$D$6="Quincenal"),B231+VLOOKUP($D$6,AMORT!$A$2:$D$11,4,0),IF(DAY($B$13)=DAY(EOMONTH($B$13,0)),EOMONTH(B231,VLOOKUP($D$6,AMORT!$A$2:$C$11,3,0)),EDATE($B$13,VLOOKUP($D$6,AMORT!$A$2:$C$11,3,0)*A232))))</f>
        <v>#N/A</v>
      </c>
      <c r="C232" s="55" t="e">
        <f>IF(A232="",IF(A231="","",SUM(C$13:C231)),G232+H232)</f>
        <v>#N/A</v>
      </c>
      <c r="D232" s="44"/>
      <c r="E232" s="55" t="e">
        <f>IF(A232="",IF(A231="","",SUM($E$13:E231)),ROUND(((I231*$D$8)/30)*VLOOKUP($D$6,AMORT!$A$2:$D$11,4,0),0))</f>
        <v>#N/A</v>
      </c>
      <c r="F232" s="55" t="e">
        <f>IF(A232="",IF(A231="","",SUM($F$13:F231)),IF(A232&lt;=MAX($I$6:$I$7),0,C232+E232))</f>
        <v>#N/A</v>
      </c>
      <c r="G232" s="55" t="e">
        <f>IF(A232="",IF(A231="","",SUM($G$13:G231)),IF(A232=$E$5,I231,IF($I$8="Cuota fija",IF(A232&lt;=MAX($I$6:$I$7),0,$D$7+D232-H232),IF($I$8="Capital Constante",IF(A232&lt;=MAX($I$6:$I$7),0,$D$3/(($C$5/VLOOKUP($D$6,AMORT!$A$2:$C$11,3,0))-MAX($I$6:$I$7))   ),C232-H232-E232)       )))</f>
        <v>#N/A</v>
      </c>
      <c r="H232" s="55" t="e">
        <f>IF(A232="",IF(A231="","",SUM($H$13:H231)),ROUND($E$4*I231,0))</f>
        <v>#N/A</v>
      </c>
      <c r="I232" s="55" t="e">
        <f t="shared" si="22"/>
        <v>#N/A</v>
      </c>
      <c r="J232" s="15"/>
      <c r="K232" s="55" t="e">
        <f>IF(AND(A232&gt;0,A232&lt;&gt;"",D232&gt;0), ROUND( ((D232/((1+($D$4/VLOOKUP($D$6,AMORT!$A$2:$B$11,2,0)))^A232))),0),0)</f>
        <v>#N/A</v>
      </c>
      <c r="N232" s="61" t="e">
        <f t="shared" si="25"/>
        <v>#N/A</v>
      </c>
      <c r="O232" s="62" t="e">
        <f>IF(N232="","",IF(OR($Q$6="Diaria",$Q$6="Semanal",$Q$6="Decadal",$Q$6="Quincenal"),O231+VLOOKUP($Q$6,AMORT!$A$2:$D$11,4,0),IF(DAY($O$13)=DAY(EOMONTH($O$13,0)),EOMONTH(O231,VLOOKUP($Q$6,AMORT!$A$2:$C$11,3,0)),EDATE($O$13,VLOOKUP($Q$6,AMORT!$A$2:$C$11,3,0)*N232))))</f>
        <v>#N/A</v>
      </c>
      <c r="P232" s="55" t="e">
        <f>IF(N232="",IF(N231="","",SUM(P$13:P231)),T232+U232)</f>
        <v>#N/A</v>
      </c>
      <c r="Q232" s="44"/>
      <c r="R232" s="55" t="e">
        <f>IF(N232="",IF(N231="","",SUM($R$13:R231)),ROUND(((V231*$Q$8)/30)*VLOOKUP($Q$6,AMORT!$A$2:$D$11,4,0),0))</f>
        <v>#N/A</v>
      </c>
      <c r="S232" s="55" t="e">
        <f>IF(N232="",IF(N231="","",SUM($S$13:S231)),IF(N232&lt;=MAX($V$6:$V$7),0,P232+R232))</f>
        <v>#N/A</v>
      </c>
      <c r="T232" s="55" t="e">
        <f>IF(N232="",IF(N231="","",SUM($T$13:T231)),IF(N232=$R$5,V231,IF($V$8="Cuota fija",IF(N232&lt;=MAX($V$6:$V$7),0,$Q$7+Q232-U232),IF($V$8="Capital Constante",IF(N232&lt;=MAX($V$6:$V$7),0,$Q$3/(($P$5/VLOOKUP($Q$6,AMORT!$A$2:$C$11,3,0))-MAX($V$6:$V$7))   ),P232-U232-R232)       )))</f>
        <v>#N/A</v>
      </c>
      <c r="U232" s="55" t="e">
        <f>IF(N232="",IF(N231="","",SUM($U$13:U231)),ROUND($R$4*V231,0))</f>
        <v>#N/A</v>
      </c>
      <c r="V232" s="55" t="e">
        <f t="shared" si="23"/>
        <v>#N/A</v>
      </c>
      <c r="W232" s="15"/>
      <c r="X232" s="55" t="e">
        <f>IF(AND(N232&gt;0,N232&lt;&gt;"",Q232&gt;0), ROUND( ((Q232/((1+($Q$4/VLOOKUP($Q$6,AMORT!$A$2:$B$11,2,0)))^N232))),0),0)</f>
        <v>#N/A</v>
      </c>
      <c r="AA232" s="61" t="e">
        <f t="shared" si="26"/>
        <v>#N/A</v>
      </c>
      <c r="AB232" s="62" t="e">
        <f>IF(AA232="","",IF(OR($AD$6="Diaria",$AD$6="Semanal",$AD$6="Decadal",$AD$6="Quincenal"),AB231+VLOOKUP($AD$6,AMORT!$A$2:$D$11,4,0),IF(DAY($B$13)=DAY(EOMONTH($B$13,0)),EOMONTH(AB231,VLOOKUP($AD$6,AMORT!$A$2:$C$11,3,0)),EDATE($B$13,VLOOKUP($AD$6,AMORT!$A$2:$C$11,3,0)*AA232))))</f>
        <v>#N/A</v>
      </c>
      <c r="AC232" s="55" t="e">
        <f>IF(AA232="",IF(AA231="","",SUM(AC$13:AC231)),AG232+AH232)</f>
        <v>#N/A</v>
      </c>
      <c r="AD232" s="44"/>
      <c r="AE232" s="55" t="e">
        <f>IF(AA232="",IF(AA231="","",SUM($AE$13:AE231)),ROUND(((AI231*$AD$8)/30)*VLOOKUP($AD$6,AMORT!$A$2:$D$11,4,0),0))</f>
        <v>#N/A</v>
      </c>
      <c r="AF232" s="55" t="e">
        <f>IF(AA232="",IF(AA231="","",SUM($AF$13:AF231)),IF(AA232&lt;=MAX($AI$6:$AI$7),0,AC232+AE232))</f>
        <v>#N/A</v>
      </c>
      <c r="AG232" s="55" t="e">
        <f>IF(AA232="",IF(AA231="","",SUM($AG$13:AG231)),IF(AA232=$AE$5,AI231,IF($AI$8="Cuota fija",IF(AA232&lt;=MAX($AI$6:$AI$7),0,$AD$7+AD232-AH232),IF($AI$8="Capital Constante",IF(AA232&lt;=MAX($AI$6:$AI$7),0,$AD$3/(($AC$5/VLOOKUP($AD$6,AMORT!$A$2:$C$11,3,0))-MAX($AI$6:$AI$7))   ),AC232-AH232-AE232)       )))</f>
        <v>#N/A</v>
      </c>
      <c r="AH232" s="55" t="e">
        <f>IF(AA232="",IF(AA231="","",SUM($AH$13:AH231)),ROUND($AE$4*AI231,0))</f>
        <v>#N/A</v>
      </c>
      <c r="AI232" s="55" t="e">
        <f t="shared" si="24"/>
        <v>#N/A</v>
      </c>
      <c r="AJ232" s="15"/>
      <c r="AK232" s="55" t="e">
        <f>IF(AND(AA232&gt;0,AA232&lt;&gt;"",AD232&gt;0), ROUND( ((AD232/((1+($AD$4/VLOOKUP($AD$6,AMORT!$A$2:$B$11,2,0)))^AA232))),0),0)</f>
        <v>#N/A</v>
      </c>
    </row>
    <row r="233" spans="1:37" x14ac:dyDescent="0.2">
      <c r="A233" s="61" t="e">
        <f t="shared" si="21"/>
        <v>#N/A</v>
      </c>
      <c r="B233" s="62" t="e">
        <f>IF(A233="","",IF(OR($D$6="Diaria",$D$6="Semanal",$D$6="Decadal",$D$6="Quincenal"),B232+VLOOKUP($D$6,AMORT!$A$2:$D$11,4,0),IF(DAY($B$13)=DAY(EOMONTH($B$13,0)),EOMONTH(B232,VLOOKUP($D$6,AMORT!$A$2:$C$11,3,0)),EDATE($B$13,VLOOKUP($D$6,AMORT!$A$2:$C$11,3,0)*A233))))</f>
        <v>#N/A</v>
      </c>
      <c r="C233" s="55" t="e">
        <f>IF(A233="",IF(A232="","",SUM(C$13:C232)),G233+H233)</f>
        <v>#N/A</v>
      </c>
      <c r="D233" s="44"/>
      <c r="E233" s="55" t="e">
        <f>IF(A233="",IF(A232="","",SUM($E$13:E232)),ROUND(((I232*$D$8)/30)*VLOOKUP($D$6,AMORT!$A$2:$D$11,4,0),0))</f>
        <v>#N/A</v>
      </c>
      <c r="F233" s="55" t="e">
        <f>IF(A233="",IF(A232="","",SUM($F$13:F232)),IF(A233&lt;=MAX($I$6:$I$7),0,C233+E233))</f>
        <v>#N/A</v>
      </c>
      <c r="G233" s="55" t="e">
        <f>IF(A233="",IF(A232="","",SUM($G$13:G232)),IF(A233=$E$5,I232,IF($I$8="Cuota fija",IF(A233&lt;=MAX($I$6:$I$7),0,$D$7+D233-H233),IF($I$8="Capital Constante",IF(A233&lt;=MAX($I$6:$I$7),0,$D$3/(($C$5/VLOOKUP($D$6,AMORT!$A$2:$C$11,3,0))-MAX($I$6:$I$7))   ),C233-H233-E233)       )))</f>
        <v>#N/A</v>
      </c>
      <c r="H233" s="55" t="e">
        <f>IF(A233="",IF(A232="","",SUM($H$13:H232)),ROUND($E$4*I232,0))</f>
        <v>#N/A</v>
      </c>
      <c r="I233" s="55" t="e">
        <f t="shared" si="22"/>
        <v>#N/A</v>
      </c>
      <c r="J233" s="15"/>
      <c r="K233" s="55" t="e">
        <f>IF(AND(A233&gt;0,A233&lt;&gt;"",D233&gt;0), ROUND( ((D233/((1+($D$4/VLOOKUP($D$6,AMORT!$A$2:$B$11,2,0)))^A233))),0),0)</f>
        <v>#N/A</v>
      </c>
      <c r="N233" s="61" t="e">
        <f t="shared" si="25"/>
        <v>#N/A</v>
      </c>
      <c r="O233" s="62" t="e">
        <f>IF(N233="","",IF(OR($Q$6="Diaria",$Q$6="Semanal",$Q$6="Decadal",$Q$6="Quincenal"),O232+VLOOKUP($Q$6,AMORT!$A$2:$D$11,4,0),IF(DAY($O$13)=DAY(EOMONTH($O$13,0)),EOMONTH(O232,VLOOKUP($Q$6,AMORT!$A$2:$C$11,3,0)),EDATE($O$13,VLOOKUP($Q$6,AMORT!$A$2:$C$11,3,0)*N233))))</f>
        <v>#N/A</v>
      </c>
      <c r="P233" s="55" t="e">
        <f>IF(N233="",IF(N232="","",SUM(P$13:P232)),T233+U233)</f>
        <v>#N/A</v>
      </c>
      <c r="Q233" s="44"/>
      <c r="R233" s="55" t="e">
        <f>IF(N233="",IF(N232="","",SUM($R$13:R232)),ROUND(((V232*$Q$8)/30)*VLOOKUP($Q$6,AMORT!$A$2:$D$11,4,0),0))</f>
        <v>#N/A</v>
      </c>
      <c r="S233" s="55" t="e">
        <f>IF(N233="",IF(N232="","",SUM($S$13:S232)),IF(N233&lt;=MAX($V$6:$V$7),0,P233+R233))</f>
        <v>#N/A</v>
      </c>
      <c r="T233" s="55" t="e">
        <f>IF(N233="",IF(N232="","",SUM($T$13:T232)),IF(N233=$R$5,V232,IF($V$8="Cuota fija",IF(N233&lt;=MAX($V$6:$V$7),0,$Q$7+Q233-U233),IF($V$8="Capital Constante",IF(N233&lt;=MAX($V$6:$V$7),0,$Q$3/(($P$5/VLOOKUP($Q$6,AMORT!$A$2:$C$11,3,0))-MAX($V$6:$V$7))   ),P233-U233-R233)       )))</f>
        <v>#N/A</v>
      </c>
      <c r="U233" s="55" t="e">
        <f>IF(N233="",IF(N232="","",SUM($U$13:U232)),ROUND($R$4*V232,0))</f>
        <v>#N/A</v>
      </c>
      <c r="V233" s="55" t="e">
        <f t="shared" si="23"/>
        <v>#N/A</v>
      </c>
      <c r="W233" s="15"/>
      <c r="X233" s="55" t="e">
        <f>IF(AND(N233&gt;0,N233&lt;&gt;"",Q233&gt;0), ROUND( ((Q233/((1+($Q$4/VLOOKUP($Q$6,AMORT!$A$2:$B$11,2,0)))^N233))),0),0)</f>
        <v>#N/A</v>
      </c>
      <c r="AA233" s="61" t="e">
        <f t="shared" si="26"/>
        <v>#N/A</v>
      </c>
      <c r="AB233" s="62" t="e">
        <f>IF(AA233="","",IF(OR($AD$6="Diaria",$AD$6="Semanal",$AD$6="Decadal",$AD$6="Quincenal"),AB232+VLOOKUP($AD$6,AMORT!$A$2:$D$11,4,0),IF(DAY($B$13)=DAY(EOMONTH($B$13,0)),EOMONTH(AB232,VLOOKUP($AD$6,AMORT!$A$2:$C$11,3,0)),EDATE($B$13,VLOOKUP($AD$6,AMORT!$A$2:$C$11,3,0)*AA233))))</f>
        <v>#N/A</v>
      </c>
      <c r="AC233" s="55" t="e">
        <f>IF(AA233="",IF(AA232="","",SUM(AC$13:AC232)),AG233+AH233)</f>
        <v>#N/A</v>
      </c>
      <c r="AD233" s="44"/>
      <c r="AE233" s="55" t="e">
        <f>IF(AA233="",IF(AA232="","",SUM($AE$13:AE232)),ROUND(((AI232*$AD$8)/30)*VLOOKUP($AD$6,AMORT!$A$2:$D$11,4,0),0))</f>
        <v>#N/A</v>
      </c>
      <c r="AF233" s="55" t="e">
        <f>IF(AA233="",IF(AA232="","",SUM($AF$13:AF232)),IF(AA233&lt;=MAX($AI$6:$AI$7),0,AC233+AE233))</f>
        <v>#N/A</v>
      </c>
      <c r="AG233" s="55" t="e">
        <f>IF(AA233="",IF(AA232="","",SUM($AG$13:AG232)),IF(AA233=$AE$5,AI232,IF($AI$8="Cuota fija",IF(AA233&lt;=MAX($AI$6:$AI$7),0,$AD$7+AD233-AH233),IF($AI$8="Capital Constante",IF(AA233&lt;=MAX($AI$6:$AI$7),0,$AD$3/(($AC$5/VLOOKUP($AD$6,AMORT!$A$2:$C$11,3,0))-MAX($AI$6:$AI$7))   ),AC233-AH233-AE233)       )))</f>
        <v>#N/A</v>
      </c>
      <c r="AH233" s="55" t="e">
        <f>IF(AA233="",IF(AA232="","",SUM($AH$13:AH232)),ROUND($AE$4*AI232,0))</f>
        <v>#N/A</v>
      </c>
      <c r="AI233" s="55" t="e">
        <f t="shared" si="24"/>
        <v>#N/A</v>
      </c>
      <c r="AJ233" s="15"/>
      <c r="AK233" s="55" t="e">
        <f>IF(AND(AA233&gt;0,AA233&lt;&gt;"",AD233&gt;0), ROUND( ((AD233/((1+($AD$4/VLOOKUP($AD$6,AMORT!$A$2:$B$11,2,0)))^AA233))),0),0)</f>
        <v>#N/A</v>
      </c>
    </row>
    <row r="234" spans="1:37" x14ac:dyDescent="0.2">
      <c r="A234" s="61" t="e">
        <f t="shared" si="21"/>
        <v>#N/A</v>
      </c>
      <c r="B234" s="62" t="e">
        <f>IF(A234="","",IF(OR($D$6="Diaria",$D$6="Semanal",$D$6="Decadal",$D$6="Quincenal"),B233+VLOOKUP($D$6,AMORT!$A$2:$D$11,4,0),IF(DAY($B$13)=DAY(EOMONTH($B$13,0)),EOMONTH(B233,VLOOKUP($D$6,AMORT!$A$2:$C$11,3,0)),EDATE($B$13,VLOOKUP($D$6,AMORT!$A$2:$C$11,3,0)*A234))))</f>
        <v>#N/A</v>
      </c>
      <c r="C234" s="55" t="e">
        <f>IF(A234="",IF(A233="","",SUM(C$13:C233)),G234+H234)</f>
        <v>#N/A</v>
      </c>
      <c r="D234" s="44"/>
      <c r="E234" s="55" t="e">
        <f>IF(A234="",IF(A233="","",SUM($E$13:E233)),ROUND(((I233*$D$8)/30)*VLOOKUP($D$6,AMORT!$A$2:$D$11,4,0),0))</f>
        <v>#N/A</v>
      </c>
      <c r="F234" s="55" t="e">
        <f>IF(A234="",IF(A233="","",SUM($F$13:F233)),IF(A234&lt;=MAX($I$6:$I$7),0,C234+E234))</f>
        <v>#N/A</v>
      </c>
      <c r="G234" s="55" t="e">
        <f>IF(A234="",IF(A233="","",SUM($G$13:G233)),IF(A234=$E$5,I233,IF($I$8="Cuota fija",IF(A234&lt;=MAX($I$6:$I$7),0,$D$7+D234-H234),IF($I$8="Capital Constante",IF(A234&lt;=MAX($I$6:$I$7),0,$D$3/(($C$5/VLOOKUP($D$6,AMORT!$A$2:$C$11,3,0))-MAX($I$6:$I$7))   ),C234-H234-E234)       )))</f>
        <v>#N/A</v>
      </c>
      <c r="H234" s="55" t="e">
        <f>IF(A234="",IF(A233="","",SUM($H$13:H233)),ROUND($E$4*I233,0))</f>
        <v>#N/A</v>
      </c>
      <c r="I234" s="55" t="e">
        <f t="shared" si="22"/>
        <v>#N/A</v>
      </c>
      <c r="J234" s="15"/>
      <c r="K234" s="55" t="e">
        <f>IF(AND(A234&gt;0,A234&lt;&gt;"",D234&gt;0), ROUND( ((D234/((1+($D$4/VLOOKUP($D$6,AMORT!$A$2:$B$11,2,0)))^A234))),0),0)</f>
        <v>#N/A</v>
      </c>
      <c r="N234" s="61" t="e">
        <f t="shared" si="25"/>
        <v>#N/A</v>
      </c>
      <c r="O234" s="62" t="e">
        <f>IF(N234="","",IF(OR($Q$6="Diaria",$Q$6="Semanal",$Q$6="Decadal",$Q$6="Quincenal"),O233+VLOOKUP($Q$6,AMORT!$A$2:$D$11,4,0),IF(DAY($O$13)=DAY(EOMONTH($O$13,0)),EOMONTH(O233,VLOOKUP($Q$6,AMORT!$A$2:$C$11,3,0)),EDATE($O$13,VLOOKUP($Q$6,AMORT!$A$2:$C$11,3,0)*N234))))</f>
        <v>#N/A</v>
      </c>
      <c r="P234" s="55" t="e">
        <f>IF(N234="",IF(N233="","",SUM(P$13:P233)),T234+U234)</f>
        <v>#N/A</v>
      </c>
      <c r="Q234" s="44"/>
      <c r="R234" s="55" t="e">
        <f>IF(N234="",IF(N233="","",SUM($R$13:R233)),ROUND(((V233*$Q$8)/30)*VLOOKUP($Q$6,AMORT!$A$2:$D$11,4,0),0))</f>
        <v>#N/A</v>
      </c>
      <c r="S234" s="55" t="e">
        <f>IF(N234="",IF(N233="","",SUM($S$13:S233)),IF(N234&lt;=MAX($V$6:$V$7),0,P234+R234))</f>
        <v>#N/A</v>
      </c>
      <c r="T234" s="55" t="e">
        <f>IF(N234="",IF(N233="","",SUM($T$13:T233)),IF(N234=$R$5,V233,IF($V$8="Cuota fija",IF(N234&lt;=MAX($V$6:$V$7),0,$Q$7+Q234-U234),IF($V$8="Capital Constante",IF(N234&lt;=MAX($V$6:$V$7),0,$Q$3/(($P$5/VLOOKUP($Q$6,AMORT!$A$2:$C$11,3,0))-MAX($V$6:$V$7))   ),P234-U234-R234)       )))</f>
        <v>#N/A</v>
      </c>
      <c r="U234" s="55" t="e">
        <f>IF(N234="",IF(N233="","",SUM($U$13:U233)),ROUND($R$4*V233,0))</f>
        <v>#N/A</v>
      </c>
      <c r="V234" s="55" t="e">
        <f t="shared" si="23"/>
        <v>#N/A</v>
      </c>
      <c r="W234" s="15"/>
      <c r="X234" s="55" t="e">
        <f>IF(AND(N234&gt;0,N234&lt;&gt;"",Q234&gt;0), ROUND( ((Q234/((1+($Q$4/VLOOKUP($Q$6,AMORT!$A$2:$B$11,2,0)))^N234))),0),0)</f>
        <v>#N/A</v>
      </c>
      <c r="AA234" s="61" t="e">
        <f t="shared" si="26"/>
        <v>#N/A</v>
      </c>
      <c r="AB234" s="62" t="e">
        <f>IF(AA234="","",IF(OR($AD$6="Diaria",$AD$6="Semanal",$AD$6="Decadal",$AD$6="Quincenal"),AB233+VLOOKUP($AD$6,AMORT!$A$2:$D$11,4,0),IF(DAY($B$13)=DAY(EOMONTH($B$13,0)),EOMONTH(AB233,VLOOKUP($AD$6,AMORT!$A$2:$C$11,3,0)),EDATE($B$13,VLOOKUP($AD$6,AMORT!$A$2:$C$11,3,0)*AA234))))</f>
        <v>#N/A</v>
      </c>
      <c r="AC234" s="55" t="e">
        <f>IF(AA234="",IF(AA233="","",SUM(AC$13:AC233)),AG234+AH234)</f>
        <v>#N/A</v>
      </c>
      <c r="AD234" s="44"/>
      <c r="AE234" s="55" t="e">
        <f>IF(AA234="",IF(AA233="","",SUM($AE$13:AE233)),ROUND(((AI233*$AD$8)/30)*VLOOKUP($AD$6,AMORT!$A$2:$D$11,4,0),0))</f>
        <v>#N/A</v>
      </c>
      <c r="AF234" s="55" t="e">
        <f>IF(AA234="",IF(AA233="","",SUM($AF$13:AF233)),IF(AA234&lt;=MAX($AI$6:$AI$7),0,AC234+AE234))</f>
        <v>#N/A</v>
      </c>
      <c r="AG234" s="55" t="e">
        <f>IF(AA234="",IF(AA233="","",SUM($AG$13:AG233)),IF(AA234=$AE$5,AI233,IF($AI$8="Cuota fija",IF(AA234&lt;=MAX($AI$6:$AI$7),0,$AD$7+AD234-AH234),IF($AI$8="Capital Constante",IF(AA234&lt;=MAX($AI$6:$AI$7),0,$AD$3/(($AC$5/VLOOKUP($AD$6,AMORT!$A$2:$C$11,3,0))-MAX($AI$6:$AI$7))   ),AC234-AH234-AE234)       )))</f>
        <v>#N/A</v>
      </c>
      <c r="AH234" s="55" t="e">
        <f>IF(AA234="",IF(AA233="","",SUM($AH$13:AH233)),ROUND($AE$4*AI233,0))</f>
        <v>#N/A</v>
      </c>
      <c r="AI234" s="55" t="e">
        <f t="shared" si="24"/>
        <v>#N/A</v>
      </c>
      <c r="AJ234" s="15"/>
      <c r="AK234" s="55" t="e">
        <f>IF(AND(AA234&gt;0,AA234&lt;&gt;"",AD234&gt;0), ROUND( ((AD234/((1+($AD$4/VLOOKUP($AD$6,AMORT!$A$2:$B$11,2,0)))^AA234))),0),0)</f>
        <v>#N/A</v>
      </c>
    </row>
    <row r="235" spans="1:37" x14ac:dyDescent="0.2">
      <c r="A235" s="61" t="e">
        <f t="shared" si="21"/>
        <v>#N/A</v>
      </c>
      <c r="B235" s="62" t="e">
        <f>IF(A235="","",IF(OR($D$6="Diaria",$D$6="Semanal",$D$6="Decadal",$D$6="Quincenal"),B234+VLOOKUP($D$6,AMORT!$A$2:$D$11,4,0),IF(DAY($B$13)=DAY(EOMONTH($B$13,0)),EOMONTH(B234,VLOOKUP($D$6,AMORT!$A$2:$C$11,3,0)),EDATE($B$13,VLOOKUP($D$6,AMORT!$A$2:$C$11,3,0)*A235))))</f>
        <v>#N/A</v>
      </c>
      <c r="C235" s="55" t="e">
        <f>IF(A235="",IF(A234="","",SUM(C$13:C234)),G235+H235)</f>
        <v>#N/A</v>
      </c>
      <c r="D235" s="44"/>
      <c r="E235" s="55" t="e">
        <f>IF(A235="",IF(A234="","",SUM($E$13:E234)),ROUND(((I234*$D$8)/30)*VLOOKUP($D$6,AMORT!$A$2:$D$11,4,0),0))</f>
        <v>#N/A</v>
      </c>
      <c r="F235" s="55" t="e">
        <f>IF(A235="",IF(A234="","",SUM($F$13:F234)),IF(A235&lt;=MAX($I$6:$I$7),0,C235+E235))</f>
        <v>#N/A</v>
      </c>
      <c r="G235" s="55" t="e">
        <f>IF(A235="",IF(A234="","",SUM($G$13:G234)),IF(A235=$E$5,I234,IF($I$8="Cuota fija",IF(A235&lt;=MAX($I$6:$I$7),0,$D$7+D235-H235),IF($I$8="Capital Constante",IF(A235&lt;=MAX($I$6:$I$7),0,$D$3/(($C$5/VLOOKUP($D$6,AMORT!$A$2:$C$11,3,0))-MAX($I$6:$I$7))   ),C235-H235-E235)       )))</f>
        <v>#N/A</v>
      </c>
      <c r="H235" s="55" t="e">
        <f>IF(A235="",IF(A234="","",SUM($H$13:H234)),ROUND($E$4*I234,0))</f>
        <v>#N/A</v>
      </c>
      <c r="I235" s="55" t="e">
        <f t="shared" si="22"/>
        <v>#N/A</v>
      </c>
      <c r="J235" s="15"/>
      <c r="K235" s="55" t="e">
        <f>IF(AND(A235&gt;0,A235&lt;&gt;"",D235&gt;0), ROUND( ((D235/((1+($D$4/VLOOKUP($D$6,AMORT!$A$2:$B$11,2,0)))^A235))),0),0)</f>
        <v>#N/A</v>
      </c>
      <c r="N235" s="61" t="e">
        <f t="shared" si="25"/>
        <v>#N/A</v>
      </c>
      <c r="O235" s="62" t="e">
        <f>IF(N235="","",IF(OR($Q$6="Diaria",$Q$6="Semanal",$Q$6="Decadal",$Q$6="Quincenal"),O234+VLOOKUP($Q$6,AMORT!$A$2:$D$11,4,0),IF(DAY($O$13)=DAY(EOMONTH($O$13,0)),EOMONTH(O234,VLOOKUP($Q$6,AMORT!$A$2:$C$11,3,0)),EDATE($O$13,VLOOKUP($Q$6,AMORT!$A$2:$C$11,3,0)*N235))))</f>
        <v>#N/A</v>
      </c>
      <c r="P235" s="55" t="e">
        <f>IF(N235="",IF(N234="","",SUM(P$13:P234)),T235+U235)</f>
        <v>#N/A</v>
      </c>
      <c r="Q235" s="44"/>
      <c r="R235" s="55" t="e">
        <f>IF(N235="",IF(N234="","",SUM($R$13:R234)),ROUND(((V234*$Q$8)/30)*VLOOKUP($Q$6,AMORT!$A$2:$D$11,4,0),0))</f>
        <v>#N/A</v>
      </c>
      <c r="S235" s="55" t="e">
        <f>IF(N235="",IF(N234="","",SUM($S$13:S234)),IF(N235&lt;=MAX($V$6:$V$7),0,P235+R235))</f>
        <v>#N/A</v>
      </c>
      <c r="T235" s="55" t="e">
        <f>IF(N235="",IF(N234="","",SUM($T$13:T234)),IF(N235=$R$5,V234,IF($V$8="Cuota fija",IF(N235&lt;=MAX($V$6:$V$7),0,$Q$7+Q235-U235),IF($V$8="Capital Constante",IF(N235&lt;=MAX($V$6:$V$7),0,$Q$3/(($P$5/VLOOKUP($Q$6,AMORT!$A$2:$C$11,3,0))-MAX($V$6:$V$7))   ),P235-U235-R235)       )))</f>
        <v>#N/A</v>
      </c>
      <c r="U235" s="55" t="e">
        <f>IF(N235="",IF(N234="","",SUM($U$13:U234)),ROUND($R$4*V234,0))</f>
        <v>#N/A</v>
      </c>
      <c r="V235" s="55" t="e">
        <f t="shared" si="23"/>
        <v>#N/A</v>
      </c>
      <c r="W235" s="15"/>
      <c r="X235" s="55" t="e">
        <f>IF(AND(N235&gt;0,N235&lt;&gt;"",Q235&gt;0), ROUND( ((Q235/((1+($Q$4/VLOOKUP($Q$6,AMORT!$A$2:$B$11,2,0)))^N235))),0),0)</f>
        <v>#N/A</v>
      </c>
      <c r="AA235" s="61" t="e">
        <f t="shared" si="26"/>
        <v>#N/A</v>
      </c>
      <c r="AB235" s="62" t="e">
        <f>IF(AA235="","",IF(OR($AD$6="Diaria",$AD$6="Semanal",$AD$6="Decadal",$AD$6="Quincenal"),AB234+VLOOKUP($AD$6,AMORT!$A$2:$D$11,4,0),IF(DAY($B$13)=DAY(EOMONTH($B$13,0)),EOMONTH(AB234,VLOOKUP($AD$6,AMORT!$A$2:$C$11,3,0)),EDATE($B$13,VLOOKUP($AD$6,AMORT!$A$2:$C$11,3,0)*AA235))))</f>
        <v>#N/A</v>
      </c>
      <c r="AC235" s="55" t="e">
        <f>IF(AA235="",IF(AA234="","",SUM(AC$13:AC234)),AG235+AH235)</f>
        <v>#N/A</v>
      </c>
      <c r="AD235" s="44"/>
      <c r="AE235" s="55" t="e">
        <f>IF(AA235="",IF(AA234="","",SUM($AE$13:AE234)),ROUND(((AI234*$AD$8)/30)*VLOOKUP($AD$6,AMORT!$A$2:$D$11,4,0),0))</f>
        <v>#N/A</v>
      </c>
      <c r="AF235" s="55" t="e">
        <f>IF(AA235="",IF(AA234="","",SUM($AF$13:AF234)),IF(AA235&lt;=MAX($AI$6:$AI$7),0,AC235+AE235))</f>
        <v>#N/A</v>
      </c>
      <c r="AG235" s="55" t="e">
        <f>IF(AA235="",IF(AA234="","",SUM($AG$13:AG234)),IF(AA235=$AE$5,AI234,IF($AI$8="Cuota fija",IF(AA235&lt;=MAX($AI$6:$AI$7),0,$AD$7+AD235-AH235),IF($AI$8="Capital Constante",IF(AA235&lt;=MAX($AI$6:$AI$7),0,$AD$3/(($AC$5/VLOOKUP($AD$6,AMORT!$A$2:$C$11,3,0))-MAX($AI$6:$AI$7))   ),AC235-AH235-AE235)       )))</f>
        <v>#N/A</v>
      </c>
      <c r="AH235" s="55" t="e">
        <f>IF(AA235="",IF(AA234="","",SUM($AH$13:AH234)),ROUND($AE$4*AI234,0))</f>
        <v>#N/A</v>
      </c>
      <c r="AI235" s="55" t="e">
        <f t="shared" si="24"/>
        <v>#N/A</v>
      </c>
      <c r="AJ235" s="15"/>
      <c r="AK235" s="55" t="e">
        <f>IF(AND(AA235&gt;0,AA235&lt;&gt;"",AD235&gt;0), ROUND( ((AD235/((1+($AD$4/VLOOKUP($AD$6,AMORT!$A$2:$B$11,2,0)))^AA235))),0),0)</f>
        <v>#N/A</v>
      </c>
    </row>
    <row r="236" spans="1:37" x14ac:dyDescent="0.2">
      <c r="A236" s="61" t="e">
        <f t="shared" si="21"/>
        <v>#N/A</v>
      </c>
      <c r="B236" s="62" t="e">
        <f>IF(A236="","",IF(OR($D$6="Diaria",$D$6="Semanal",$D$6="Decadal",$D$6="Quincenal"),B235+VLOOKUP($D$6,AMORT!$A$2:$D$11,4,0),IF(DAY($B$13)=DAY(EOMONTH($B$13,0)),EOMONTH(B235,VLOOKUP($D$6,AMORT!$A$2:$C$11,3,0)),EDATE($B$13,VLOOKUP($D$6,AMORT!$A$2:$C$11,3,0)*A236))))</f>
        <v>#N/A</v>
      </c>
      <c r="C236" s="55" t="e">
        <f>IF(A236="",IF(A235="","",SUM(C$13:C235)),G236+H236)</f>
        <v>#N/A</v>
      </c>
      <c r="D236" s="44"/>
      <c r="E236" s="55" t="e">
        <f>IF(A236="",IF(A235="","",SUM($E$13:E235)),ROUND(((I235*$D$8)/30)*VLOOKUP($D$6,AMORT!$A$2:$D$11,4,0),0))</f>
        <v>#N/A</v>
      </c>
      <c r="F236" s="55" t="e">
        <f>IF(A236="",IF(A235="","",SUM($F$13:F235)),IF(A236&lt;=MAX($I$6:$I$7),0,C236+E236))</f>
        <v>#N/A</v>
      </c>
      <c r="G236" s="55" t="e">
        <f>IF(A236="",IF(A235="","",SUM($G$13:G235)),IF(A236=$E$5,I235,IF($I$8="Cuota fija",IF(A236&lt;=MAX($I$6:$I$7),0,$D$7+D236-H236),IF($I$8="Capital Constante",IF(A236&lt;=MAX($I$6:$I$7),0,$D$3/(($C$5/VLOOKUP($D$6,AMORT!$A$2:$C$11,3,0))-MAX($I$6:$I$7))   ),C236-H236-E236)       )))</f>
        <v>#N/A</v>
      </c>
      <c r="H236" s="55" t="e">
        <f>IF(A236="",IF(A235="","",SUM($H$13:H235)),ROUND($E$4*I235,0))</f>
        <v>#N/A</v>
      </c>
      <c r="I236" s="55" t="e">
        <f t="shared" si="22"/>
        <v>#N/A</v>
      </c>
      <c r="J236" s="15"/>
      <c r="K236" s="55" t="e">
        <f>IF(AND(A236&gt;0,A236&lt;&gt;"",D236&gt;0), ROUND( ((D236/((1+($D$4/VLOOKUP($D$6,AMORT!$A$2:$B$11,2,0)))^A236))),0),0)</f>
        <v>#N/A</v>
      </c>
      <c r="N236" s="61" t="e">
        <f t="shared" si="25"/>
        <v>#N/A</v>
      </c>
      <c r="O236" s="62" t="e">
        <f>IF(N236="","",IF(OR($Q$6="Diaria",$Q$6="Semanal",$Q$6="Decadal",$Q$6="Quincenal"),O235+VLOOKUP($Q$6,AMORT!$A$2:$D$11,4,0),IF(DAY($O$13)=DAY(EOMONTH($O$13,0)),EOMONTH(O235,VLOOKUP($Q$6,AMORT!$A$2:$C$11,3,0)),EDATE($O$13,VLOOKUP($Q$6,AMORT!$A$2:$C$11,3,0)*N236))))</f>
        <v>#N/A</v>
      </c>
      <c r="P236" s="55" t="e">
        <f>IF(N236="",IF(N235="","",SUM(P$13:P235)),T236+U236)</f>
        <v>#N/A</v>
      </c>
      <c r="Q236" s="44"/>
      <c r="R236" s="55" t="e">
        <f>IF(N236="",IF(N235="","",SUM($R$13:R235)),ROUND(((V235*$Q$8)/30)*VLOOKUP($Q$6,AMORT!$A$2:$D$11,4,0),0))</f>
        <v>#N/A</v>
      </c>
      <c r="S236" s="55" t="e">
        <f>IF(N236="",IF(N235="","",SUM($S$13:S235)),IF(N236&lt;=MAX($V$6:$V$7),0,P236+R236))</f>
        <v>#N/A</v>
      </c>
      <c r="T236" s="55" t="e">
        <f>IF(N236="",IF(N235="","",SUM($T$13:T235)),IF(N236=$R$5,V235,IF($V$8="Cuota fija",IF(N236&lt;=MAX($V$6:$V$7),0,$Q$7+Q236-U236),IF($V$8="Capital Constante",IF(N236&lt;=MAX($V$6:$V$7),0,$Q$3/(($P$5/VLOOKUP($Q$6,AMORT!$A$2:$C$11,3,0))-MAX($V$6:$V$7))   ),P236-U236-R236)       )))</f>
        <v>#N/A</v>
      </c>
      <c r="U236" s="55" t="e">
        <f>IF(N236="",IF(N235="","",SUM($U$13:U235)),ROUND($R$4*V235,0))</f>
        <v>#N/A</v>
      </c>
      <c r="V236" s="55" t="e">
        <f t="shared" si="23"/>
        <v>#N/A</v>
      </c>
      <c r="W236" s="15"/>
      <c r="X236" s="55" t="e">
        <f>IF(AND(N236&gt;0,N236&lt;&gt;"",Q236&gt;0), ROUND( ((Q236/((1+($Q$4/VLOOKUP($Q$6,AMORT!$A$2:$B$11,2,0)))^N236))),0),0)</f>
        <v>#N/A</v>
      </c>
      <c r="AA236" s="61" t="e">
        <f t="shared" si="26"/>
        <v>#N/A</v>
      </c>
      <c r="AB236" s="62" t="e">
        <f>IF(AA236="","",IF(OR($AD$6="Diaria",$AD$6="Semanal",$AD$6="Decadal",$AD$6="Quincenal"),AB235+VLOOKUP($AD$6,AMORT!$A$2:$D$11,4,0),IF(DAY($B$13)=DAY(EOMONTH($B$13,0)),EOMONTH(AB235,VLOOKUP($AD$6,AMORT!$A$2:$C$11,3,0)),EDATE($B$13,VLOOKUP($AD$6,AMORT!$A$2:$C$11,3,0)*AA236))))</f>
        <v>#N/A</v>
      </c>
      <c r="AC236" s="55" t="e">
        <f>IF(AA236="",IF(AA235="","",SUM(AC$13:AC235)),AG236+AH236)</f>
        <v>#N/A</v>
      </c>
      <c r="AD236" s="44"/>
      <c r="AE236" s="55" t="e">
        <f>IF(AA236="",IF(AA235="","",SUM($AE$13:AE235)),ROUND(((AI235*$AD$8)/30)*VLOOKUP($AD$6,AMORT!$A$2:$D$11,4,0),0))</f>
        <v>#N/A</v>
      </c>
      <c r="AF236" s="55" t="e">
        <f>IF(AA236="",IF(AA235="","",SUM($AF$13:AF235)),IF(AA236&lt;=MAX($AI$6:$AI$7),0,AC236+AE236))</f>
        <v>#N/A</v>
      </c>
      <c r="AG236" s="55" t="e">
        <f>IF(AA236="",IF(AA235="","",SUM($AG$13:AG235)),IF(AA236=$AE$5,AI235,IF($AI$8="Cuota fija",IF(AA236&lt;=MAX($AI$6:$AI$7),0,$AD$7+AD236-AH236),IF($AI$8="Capital Constante",IF(AA236&lt;=MAX($AI$6:$AI$7),0,$AD$3/(($AC$5/VLOOKUP($AD$6,AMORT!$A$2:$C$11,3,0))-MAX($AI$6:$AI$7))   ),AC236-AH236-AE236)       )))</f>
        <v>#N/A</v>
      </c>
      <c r="AH236" s="55" t="e">
        <f>IF(AA236="",IF(AA235="","",SUM($AH$13:AH235)),ROUND($AE$4*AI235,0))</f>
        <v>#N/A</v>
      </c>
      <c r="AI236" s="55" t="e">
        <f t="shared" si="24"/>
        <v>#N/A</v>
      </c>
      <c r="AJ236" s="15"/>
      <c r="AK236" s="55" t="e">
        <f>IF(AND(AA236&gt;0,AA236&lt;&gt;"",AD236&gt;0), ROUND( ((AD236/((1+($AD$4/VLOOKUP($AD$6,AMORT!$A$2:$B$11,2,0)))^AA236))),0),0)</f>
        <v>#N/A</v>
      </c>
    </row>
    <row r="237" spans="1:37" x14ac:dyDescent="0.2">
      <c r="A237" s="61" t="e">
        <f t="shared" si="21"/>
        <v>#N/A</v>
      </c>
      <c r="B237" s="62" t="e">
        <f>IF(A237="","",IF(OR($D$6="Diaria",$D$6="Semanal",$D$6="Decadal",$D$6="Quincenal"),B236+VLOOKUP($D$6,AMORT!$A$2:$D$11,4,0),IF(DAY($B$13)=DAY(EOMONTH($B$13,0)),EOMONTH(B236,VLOOKUP($D$6,AMORT!$A$2:$C$11,3,0)),EDATE($B$13,VLOOKUP($D$6,AMORT!$A$2:$C$11,3,0)*A237))))</f>
        <v>#N/A</v>
      </c>
      <c r="C237" s="55" t="e">
        <f>IF(A237="",IF(A236="","",SUM(C$13:C236)),G237+H237)</f>
        <v>#N/A</v>
      </c>
      <c r="D237" s="44"/>
      <c r="E237" s="55" t="e">
        <f>IF(A237="",IF(A236="","",SUM($E$13:E236)),ROUND(((I236*$D$8)/30)*VLOOKUP($D$6,AMORT!$A$2:$D$11,4,0),0))</f>
        <v>#N/A</v>
      </c>
      <c r="F237" s="55" t="e">
        <f>IF(A237="",IF(A236="","",SUM($F$13:F236)),IF(A237&lt;=MAX($I$6:$I$7),0,C237+E237))</f>
        <v>#N/A</v>
      </c>
      <c r="G237" s="55" t="e">
        <f>IF(A237="",IF(A236="","",SUM($G$13:G236)),IF(A237=$E$5,I236,IF($I$8="Cuota fija",IF(A237&lt;=MAX($I$6:$I$7),0,$D$7+D237-H237),IF($I$8="Capital Constante",IF(A237&lt;=MAX($I$6:$I$7),0,$D$3/(($C$5/VLOOKUP($D$6,AMORT!$A$2:$C$11,3,0))-MAX($I$6:$I$7))   ),C237-H237-E237)       )))</f>
        <v>#N/A</v>
      </c>
      <c r="H237" s="55" t="e">
        <f>IF(A237="",IF(A236="","",SUM($H$13:H236)),ROUND($E$4*I236,0))</f>
        <v>#N/A</v>
      </c>
      <c r="I237" s="55" t="e">
        <f t="shared" si="22"/>
        <v>#N/A</v>
      </c>
      <c r="J237" s="15"/>
      <c r="K237" s="55" t="e">
        <f>IF(AND(A237&gt;0,A237&lt;&gt;"",D237&gt;0), ROUND( ((D237/((1+($D$4/VLOOKUP($D$6,AMORT!$A$2:$B$11,2,0)))^A237))),0),0)</f>
        <v>#N/A</v>
      </c>
      <c r="N237" s="61" t="e">
        <f t="shared" si="25"/>
        <v>#N/A</v>
      </c>
      <c r="O237" s="62" t="e">
        <f>IF(N237="","",IF(OR($Q$6="Diaria",$Q$6="Semanal",$Q$6="Decadal",$Q$6="Quincenal"),O236+VLOOKUP($Q$6,AMORT!$A$2:$D$11,4,0),IF(DAY($O$13)=DAY(EOMONTH($O$13,0)),EOMONTH(O236,VLOOKUP($Q$6,AMORT!$A$2:$C$11,3,0)),EDATE($O$13,VLOOKUP($Q$6,AMORT!$A$2:$C$11,3,0)*N237))))</f>
        <v>#N/A</v>
      </c>
      <c r="P237" s="55" t="e">
        <f>IF(N237="",IF(N236="","",SUM(P$13:P236)),T237+U237)</f>
        <v>#N/A</v>
      </c>
      <c r="Q237" s="44"/>
      <c r="R237" s="55" t="e">
        <f>IF(N237="",IF(N236="","",SUM($R$13:R236)),ROUND(((V236*$Q$8)/30)*VLOOKUP($Q$6,AMORT!$A$2:$D$11,4,0),0))</f>
        <v>#N/A</v>
      </c>
      <c r="S237" s="55" t="e">
        <f>IF(N237="",IF(N236="","",SUM($S$13:S236)),IF(N237&lt;=MAX($V$6:$V$7),0,P237+R237))</f>
        <v>#N/A</v>
      </c>
      <c r="T237" s="55" t="e">
        <f>IF(N237="",IF(N236="","",SUM($T$13:T236)),IF(N237=$R$5,V236,IF($V$8="Cuota fija",IF(N237&lt;=MAX($V$6:$V$7),0,$Q$7+Q237-U237),IF($V$8="Capital Constante",IF(N237&lt;=MAX($V$6:$V$7),0,$Q$3/(($P$5/VLOOKUP($Q$6,AMORT!$A$2:$C$11,3,0))-MAX($V$6:$V$7))   ),P237-U237-R237)       )))</f>
        <v>#N/A</v>
      </c>
      <c r="U237" s="55" t="e">
        <f>IF(N237="",IF(N236="","",SUM($U$13:U236)),ROUND($R$4*V236,0))</f>
        <v>#N/A</v>
      </c>
      <c r="V237" s="55" t="e">
        <f t="shared" si="23"/>
        <v>#N/A</v>
      </c>
      <c r="W237" s="15"/>
      <c r="X237" s="55" t="e">
        <f>IF(AND(N237&gt;0,N237&lt;&gt;"",Q237&gt;0), ROUND( ((Q237/((1+($Q$4/VLOOKUP($Q$6,AMORT!$A$2:$B$11,2,0)))^N237))),0),0)</f>
        <v>#N/A</v>
      </c>
      <c r="AA237" s="61" t="e">
        <f t="shared" si="26"/>
        <v>#N/A</v>
      </c>
      <c r="AB237" s="62" t="e">
        <f>IF(AA237="","",IF(OR($AD$6="Diaria",$AD$6="Semanal",$AD$6="Decadal",$AD$6="Quincenal"),AB236+VLOOKUP($AD$6,AMORT!$A$2:$D$11,4,0),IF(DAY($B$13)=DAY(EOMONTH($B$13,0)),EOMONTH(AB236,VLOOKUP($AD$6,AMORT!$A$2:$C$11,3,0)),EDATE($B$13,VLOOKUP($AD$6,AMORT!$A$2:$C$11,3,0)*AA237))))</f>
        <v>#N/A</v>
      </c>
      <c r="AC237" s="55" t="e">
        <f>IF(AA237="",IF(AA236="","",SUM(AC$13:AC236)),AG237+AH237)</f>
        <v>#N/A</v>
      </c>
      <c r="AD237" s="44"/>
      <c r="AE237" s="55" t="e">
        <f>IF(AA237="",IF(AA236="","",SUM($AE$13:AE236)),ROUND(((AI236*$AD$8)/30)*VLOOKUP($AD$6,AMORT!$A$2:$D$11,4,0),0))</f>
        <v>#N/A</v>
      </c>
      <c r="AF237" s="55" t="e">
        <f>IF(AA237="",IF(AA236="","",SUM($AF$13:AF236)),IF(AA237&lt;=MAX($AI$6:$AI$7),0,AC237+AE237))</f>
        <v>#N/A</v>
      </c>
      <c r="AG237" s="55" t="e">
        <f>IF(AA237="",IF(AA236="","",SUM($AG$13:AG236)),IF(AA237=$AE$5,AI236,IF($AI$8="Cuota fija",IF(AA237&lt;=MAX($AI$6:$AI$7),0,$AD$7+AD237-AH237),IF($AI$8="Capital Constante",IF(AA237&lt;=MAX($AI$6:$AI$7),0,$AD$3/(($AC$5/VLOOKUP($AD$6,AMORT!$A$2:$C$11,3,0))-MAX($AI$6:$AI$7))   ),AC237-AH237-AE237)       )))</f>
        <v>#N/A</v>
      </c>
      <c r="AH237" s="55" t="e">
        <f>IF(AA237="",IF(AA236="","",SUM($AH$13:AH236)),ROUND($AE$4*AI236,0))</f>
        <v>#N/A</v>
      </c>
      <c r="AI237" s="55" t="e">
        <f t="shared" si="24"/>
        <v>#N/A</v>
      </c>
      <c r="AJ237" s="15"/>
      <c r="AK237" s="55" t="e">
        <f>IF(AND(AA237&gt;0,AA237&lt;&gt;"",AD237&gt;0), ROUND( ((AD237/((1+($AD$4/VLOOKUP($AD$6,AMORT!$A$2:$B$11,2,0)))^AA237))),0),0)</f>
        <v>#N/A</v>
      </c>
    </row>
    <row r="238" spans="1:37" x14ac:dyDescent="0.2">
      <c r="A238" s="61" t="e">
        <f t="shared" si="21"/>
        <v>#N/A</v>
      </c>
      <c r="B238" s="62" t="e">
        <f>IF(A238="","",IF(OR($D$6="Diaria",$D$6="Semanal",$D$6="Decadal",$D$6="Quincenal"),B237+VLOOKUP($D$6,AMORT!$A$2:$D$11,4,0),IF(DAY($B$13)=DAY(EOMONTH($B$13,0)),EOMONTH(B237,VLOOKUP($D$6,AMORT!$A$2:$C$11,3,0)),EDATE($B$13,VLOOKUP($D$6,AMORT!$A$2:$C$11,3,0)*A238))))</f>
        <v>#N/A</v>
      </c>
      <c r="C238" s="55" t="e">
        <f>IF(A238="",IF(A237="","",SUM(C$13:C237)),G238+H238)</f>
        <v>#N/A</v>
      </c>
      <c r="D238" s="44"/>
      <c r="E238" s="55" t="e">
        <f>IF(A238="",IF(A237="","",SUM($E$13:E237)),ROUND(((I237*$D$8)/30)*VLOOKUP($D$6,AMORT!$A$2:$D$11,4,0),0))</f>
        <v>#N/A</v>
      </c>
      <c r="F238" s="55" t="e">
        <f>IF(A238="",IF(A237="","",SUM($F$13:F237)),IF(A238&lt;=MAX($I$6:$I$7),0,C238+E238))</f>
        <v>#N/A</v>
      </c>
      <c r="G238" s="55" t="e">
        <f>IF(A238="",IF(A237="","",SUM($G$13:G237)),IF(A238=$E$5,I237,IF($I$8="Cuota fija",IF(A238&lt;=MAX($I$6:$I$7),0,$D$7+D238-H238),IF($I$8="Capital Constante",IF(A238&lt;=MAX($I$6:$I$7),0,$D$3/(($C$5/VLOOKUP($D$6,AMORT!$A$2:$C$11,3,0))-MAX($I$6:$I$7))   ),C238-H238-E238)       )))</f>
        <v>#N/A</v>
      </c>
      <c r="H238" s="55" t="e">
        <f>IF(A238="",IF(A237="","",SUM($H$13:H237)),ROUND($E$4*I237,0))</f>
        <v>#N/A</v>
      </c>
      <c r="I238" s="55" t="e">
        <f t="shared" si="22"/>
        <v>#N/A</v>
      </c>
      <c r="J238" s="15"/>
      <c r="K238" s="55" t="e">
        <f>IF(AND(A238&gt;0,A238&lt;&gt;"",D238&gt;0), ROUND( ((D238/((1+($D$4/VLOOKUP($D$6,AMORT!$A$2:$B$11,2,0)))^A238))),0),0)</f>
        <v>#N/A</v>
      </c>
      <c r="N238" s="61" t="e">
        <f t="shared" si="25"/>
        <v>#N/A</v>
      </c>
      <c r="O238" s="62" t="e">
        <f>IF(N238="","",IF(OR($Q$6="Diaria",$Q$6="Semanal",$Q$6="Decadal",$Q$6="Quincenal"),O237+VLOOKUP($Q$6,AMORT!$A$2:$D$11,4,0),IF(DAY($O$13)=DAY(EOMONTH($O$13,0)),EOMONTH(O237,VLOOKUP($Q$6,AMORT!$A$2:$C$11,3,0)),EDATE($O$13,VLOOKUP($Q$6,AMORT!$A$2:$C$11,3,0)*N238))))</f>
        <v>#N/A</v>
      </c>
      <c r="P238" s="55" t="e">
        <f>IF(N238="",IF(N237="","",SUM(P$13:P237)),T238+U238)</f>
        <v>#N/A</v>
      </c>
      <c r="Q238" s="44"/>
      <c r="R238" s="55" t="e">
        <f>IF(N238="",IF(N237="","",SUM($R$13:R237)),ROUND(((V237*$Q$8)/30)*VLOOKUP($Q$6,AMORT!$A$2:$D$11,4,0),0))</f>
        <v>#N/A</v>
      </c>
      <c r="S238" s="55" t="e">
        <f>IF(N238="",IF(N237="","",SUM($S$13:S237)),IF(N238&lt;=MAX($V$6:$V$7),0,P238+R238))</f>
        <v>#N/A</v>
      </c>
      <c r="T238" s="55" t="e">
        <f>IF(N238="",IF(N237="","",SUM($T$13:T237)),IF(N238=$R$5,V237,IF($V$8="Cuota fija",IF(N238&lt;=MAX($V$6:$V$7),0,$Q$7+Q238-U238),IF($V$8="Capital Constante",IF(N238&lt;=MAX($V$6:$V$7),0,$Q$3/(($P$5/VLOOKUP($Q$6,AMORT!$A$2:$C$11,3,0))-MAX($V$6:$V$7))   ),P238-U238-R238)       )))</f>
        <v>#N/A</v>
      </c>
      <c r="U238" s="55" t="e">
        <f>IF(N238="",IF(N237="","",SUM($U$13:U237)),ROUND($R$4*V237,0))</f>
        <v>#N/A</v>
      </c>
      <c r="V238" s="55" t="e">
        <f t="shared" si="23"/>
        <v>#N/A</v>
      </c>
      <c r="W238" s="15"/>
      <c r="X238" s="55" t="e">
        <f>IF(AND(N238&gt;0,N238&lt;&gt;"",Q238&gt;0), ROUND( ((Q238/((1+($Q$4/VLOOKUP($Q$6,AMORT!$A$2:$B$11,2,0)))^N238))),0),0)</f>
        <v>#N/A</v>
      </c>
      <c r="AA238" s="61" t="e">
        <f t="shared" si="26"/>
        <v>#N/A</v>
      </c>
      <c r="AB238" s="62" t="e">
        <f>IF(AA238="","",IF(OR($AD$6="Diaria",$AD$6="Semanal",$AD$6="Decadal",$AD$6="Quincenal"),AB237+VLOOKUP($AD$6,AMORT!$A$2:$D$11,4,0),IF(DAY($B$13)=DAY(EOMONTH($B$13,0)),EOMONTH(AB237,VLOOKUP($AD$6,AMORT!$A$2:$C$11,3,0)),EDATE($B$13,VLOOKUP($AD$6,AMORT!$A$2:$C$11,3,0)*AA238))))</f>
        <v>#N/A</v>
      </c>
      <c r="AC238" s="55" t="e">
        <f>IF(AA238="",IF(AA237="","",SUM(AC$13:AC237)),AG238+AH238)</f>
        <v>#N/A</v>
      </c>
      <c r="AD238" s="44"/>
      <c r="AE238" s="55" t="e">
        <f>IF(AA238="",IF(AA237="","",SUM($AE$13:AE237)),ROUND(((AI237*$AD$8)/30)*VLOOKUP($AD$6,AMORT!$A$2:$D$11,4,0),0))</f>
        <v>#N/A</v>
      </c>
      <c r="AF238" s="55" t="e">
        <f>IF(AA238="",IF(AA237="","",SUM($AF$13:AF237)),IF(AA238&lt;=MAX($AI$6:$AI$7),0,AC238+AE238))</f>
        <v>#N/A</v>
      </c>
      <c r="AG238" s="55" t="e">
        <f>IF(AA238="",IF(AA237="","",SUM($AG$13:AG237)),IF(AA238=$AE$5,AI237,IF($AI$8="Cuota fija",IF(AA238&lt;=MAX($AI$6:$AI$7),0,$AD$7+AD238-AH238),IF($AI$8="Capital Constante",IF(AA238&lt;=MAX($AI$6:$AI$7),0,$AD$3/(($AC$5/VLOOKUP($AD$6,AMORT!$A$2:$C$11,3,0))-MAX($AI$6:$AI$7))   ),AC238-AH238-AE238)       )))</f>
        <v>#N/A</v>
      </c>
      <c r="AH238" s="55" t="e">
        <f>IF(AA238="",IF(AA237="","",SUM($AH$13:AH237)),ROUND($AE$4*AI237,0))</f>
        <v>#N/A</v>
      </c>
      <c r="AI238" s="55" t="e">
        <f t="shared" si="24"/>
        <v>#N/A</v>
      </c>
      <c r="AJ238" s="15"/>
      <c r="AK238" s="55" t="e">
        <f>IF(AND(AA238&gt;0,AA238&lt;&gt;"",AD238&gt;0), ROUND( ((AD238/((1+($AD$4/VLOOKUP($AD$6,AMORT!$A$2:$B$11,2,0)))^AA238))),0),0)</f>
        <v>#N/A</v>
      </c>
    </row>
    <row r="239" spans="1:37" x14ac:dyDescent="0.2">
      <c r="A239" s="61" t="e">
        <f t="shared" si="21"/>
        <v>#N/A</v>
      </c>
      <c r="B239" s="62" t="e">
        <f>IF(A239="","",IF(OR($D$6="Diaria",$D$6="Semanal",$D$6="Decadal",$D$6="Quincenal"),B238+VLOOKUP($D$6,AMORT!$A$2:$D$11,4,0),IF(DAY($B$13)=DAY(EOMONTH($B$13,0)),EOMONTH(B238,VLOOKUP($D$6,AMORT!$A$2:$C$11,3,0)),EDATE($B$13,VLOOKUP($D$6,AMORT!$A$2:$C$11,3,0)*A239))))</f>
        <v>#N/A</v>
      </c>
      <c r="C239" s="55" t="e">
        <f>IF(A239="",IF(A238="","",SUM(C$13:C238)),G239+H239)</f>
        <v>#N/A</v>
      </c>
      <c r="D239" s="44"/>
      <c r="E239" s="55" t="e">
        <f>IF(A239="",IF(A238="","",SUM($E$13:E238)),ROUND(((I238*$D$8)/30)*VLOOKUP($D$6,AMORT!$A$2:$D$11,4,0),0))</f>
        <v>#N/A</v>
      </c>
      <c r="F239" s="55" t="e">
        <f>IF(A239="",IF(A238="","",SUM($F$13:F238)),IF(A239&lt;=MAX($I$6:$I$7),0,C239+E239))</f>
        <v>#N/A</v>
      </c>
      <c r="G239" s="55" t="e">
        <f>IF(A239="",IF(A238="","",SUM($G$13:G238)),IF(A239=$E$5,I238,IF($I$8="Cuota fija",IF(A239&lt;=MAX($I$6:$I$7),0,$D$7+D239-H239),IF($I$8="Capital Constante",IF(A239&lt;=MAX($I$6:$I$7),0,$D$3/(($C$5/VLOOKUP($D$6,AMORT!$A$2:$C$11,3,0))-MAX($I$6:$I$7))   ),C239-H239-E239)       )))</f>
        <v>#N/A</v>
      </c>
      <c r="H239" s="55" t="e">
        <f>IF(A239="",IF(A238="","",SUM($H$13:H238)),ROUND($E$4*I238,0))</f>
        <v>#N/A</v>
      </c>
      <c r="I239" s="55" t="e">
        <f t="shared" si="22"/>
        <v>#N/A</v>
      </c>
      <c r="J239" s="15"/>
      <c r="K239" s="55" t="e">
        <f>IF(AND(A239&gt;0,A239&lt;&gt;"",D239&gt;0), ROUND( ((D239/((1+($D$4/VLOOKUP($D$6,AMORT!$A$2:$B$11,2,0)))^A239))),0),0)</f>
        <v>#N/A</v>
      </c>
      <c r="N239" s="61" t="e">
        <f t="shared" si="25"/>
        <v>#N/A</v>
      </c>
      <c r="O239" s="62" t="e">
        <f>IF(N239="","",IF(OR($Q$6="Diaria",$Q$6="Semanal",$Q$6="Decadal",$Q$6="Quincenal"),O238+VLOOKUP($Q$6,AMORT!$A$2:$D$11,4,0),IF(DAY($O$13)=DAY(EOMONTH($O$13,0)),EOMONTH(O238,VLOOKUP($Q$6,AMORT!$A$2:$C$11,3,0)),EDATE($O$13,VLOOKUP($Q$6,AMORT!$A$2:$C$11,3,0)*N239))))</f>
        <v>#N/A</v>
      </c>
      <c r="P239" s="55" t="e">
        <f>IF(N239="",IF(N238="","",SUM(P$13:P238)),T239+U239)</f>
        <v>#N/A</v>
      </c>
      <c r="Q239" s="44"/>
      <c r="R239" s="55" t="e">
        <f>IF(N239="",IF(N238="","",SUM($R$13:R238)),ROUND(((V238*$Q$8)/30)*VLOOKUP($Q$6,AMORT!$A$2:$D$11,4,0),0))</f>
        <v>#N/A</v>
      </c>
      <c r="S239" s="55" t="e">
        <f>IF(N239="",IF(N238="","",SUM($S$13:S238)),IF(N239&lt;=MAX($V$6:$V$7),0,P239+R239))</f>
        <v>#N/A</v>
      </c>
      <c r="T239" s="55" t="e">
        <f>IF(N239="",IF(N238="","",SUM($T$13:T238)),IF(N239=$R$5,V238,IF($V$8="Cuota fija",IF(N239&lt;=MAX($V$6:$V$7),0,$Q$7+Q239-U239),IF($V$8="Capital Constante",IF(N239&lt;=MAX($V$6:$V$7),0,$Q$3/(($P$5/VLOOKUP($Q$6,AMORT!$A$2:$C$11,3,0))-MAX($V$6:$V$7))   ),P239-U239-R239)       )))</f>
        <v>#N/A</v>
      </c>
      <c r="U239" s="55" t="e">
        <f>IF(N239="",IF(N238="","",SUM($U$13:U238)),ROUND($R$4*V238,0))</f>
        <v>#N/A</v>
      </c>
      <c r="V239" s="55" t="e">
        <f t="shared" si="23"/>
        <v>#N/A</v>
      </c>
      <c r="W239" s="15"/>
      <c r="X239" s="55" t="e">
        <f>IF(AND(N239&gt;0,N239&lt;&gt;"",Q239&gt;0), ROUND( ((Q239/((1+($Q$4/VLOOKUP($Q$6,AMORT!$A$2:$B$11,2,0)))^N239))),0),0)</f>
        <v>#N/A</v>
      </c>
      <c r="AA239" s="61" t="e">
        <f t="shared" si="26"/>
        <v>#N/A</v>
      </c>
      <c r="AB239" s="62" t="e">
        <f>IF(AA239="","",IF(OR($AD$6="Diaria",$AD$6="Semanal",$AD$6="Decadal",$AD$6="Quincenal"),AB238+VLOOKUP($AD$6,AMORT!$A$2:$D$11,4,0),IF(DAY($B$13)=DAY(EOMONTH($B$13,0)),EOMONTH(AB238,VLOOKUP($AD$6,AMORT!$A$2:$C$11,3,0)),EDATE($B$13,VLOOKUP($AD$6,AMORT!$A$2:$C$11,3,0)*AA239))))</f>
        <v>#N/A</v>
      </c>
      <c r="AC239" s="55" t="e">
        <f>IF(AA239="",IF(AA238="","",SUM(AC$13:AC238)),AG239+AH239)</f>
        <v>#N/A</v>
      </c>
      <c r="AD239" s="44"/>
      <c r="AE239" s="55" t="e">
        <f>IF(AA239="",IF(AA238="","",SUM($AE$13:AE238)),ROUND(((AI238*$AD$8)/30)*VLOOKUP($AD$6,AMORT!$A$2:$D$11,4,0),0))</f>
        <v>#N/A</v>
      </c>
      <c r="AF239" s="55" t="e">
        <f>IF(AA239="",IF(AA238="","",SUM($AF$13:AF238)),IF(AA239&lt;=MAX($AI$6:$AI$7),0,AC239+AE239))</f>
        <v>#N/A</v>
      </c>
      <c r="AG239" s="55" t="e">
        <f>IF(AA239="",IF(AA238="","",SUM($AG$13:AG238)),IF(AA239=$AE$5,AI238,IF($AI$8="Cuota fija",IF(AA239&lt;=MAX($AI$6:$AI$7),0,$AD$7+AD239-AH239),IF($AI$8="Capital Constante",IF(AA239&lt;=MAX($AI$6:$AI$7),0,$AD$3/(($AC$5/VLOOKUP($AD$6,AMORT!$A$2:$C$11,3,0))-MAX($AI$6:$AI$7))   ),AC239-AH239-AE239)       )))</f>
        <v>#N/A</v>
      </c>
      <c r="AH239" s="55" t="e">
        <f>IF(AA239="",IF(AA238="","",SUM($AH$13:AH238)),ROUND($AE$4*AI238,0))</f>
        <v>#N/A</v>
      </c>
      <c r="AI239" s="55" t="e">
        <f t="shared" si="24"/>
        <v>#N/A</v>
      </c>
      <c r="AJ239" s="15"/>
      <c r="AK239" s="55" t="e">
        <f>IF(AND(AA239&gt;0,AA239&lt;&gt;"",AD239&gt;0), ROUND( ((AD239/((1+($AD$4/VLOOKUP($AD$6,AMORT!$A$2:$B$11,2,0)))^AA239))),0),0)</f>
        <v>#N/A</v>
      </c>
    </row>
    <row r="240" spans="1:37" x14ac:dyDescent="0.2">
      <c r="A240" s="61" t="e">
        <f t="shared" si="21"/>
        <v>#N/A</v>
      </c>
      <c r="B240" s="62" t="e">
        <f>IF(A240="","",IF(OR($D$6="Diaria",$D$6="Semanal",$D$6="Decadal",$D$6="Quincenal"),B239+VLOOKUP($D$6,AMORT!$A$2:$D$11,4,0),IF(DAY($B$13)=DAY(EOMONTH($B$13,0)),EOMONTH(B239,VLOOKUP($D$6,AMORT!$A$2:$C$11,3,0)),EDATE($B$13,VLOOKUP($D$6,AMORT!$A$2:$C$11,3,0)*A240))))</f>
        <v>#N/A</v>
      </c>
      <c r="C240" s="55" t="e">
        <f>IF(A240="",IF(A239="","",SUM(C$13:C239)),G240+H240)</f>
        <v>#N/A</v>
      </c>
      <c r="D240" s="44"/>
      <c r="E240" s="55" t="e">
        <f>IF(A240="",IF(A239="","",SUM($E$13:E239)),ROUND(((I239*$D$8)/30)*VLOOKUP($D$6,AMORT!$A$2:$D$11,4,0),0))</f>
        <v>#N/A</v>
      </c>
      <c r="F240" s="55" t="e">
        <f>IF(A240="",IF(A239="","",SUM($F$13:F239)),IF(A240&lt;=MAX($I$6:$I$7),0,C240+E240))</f>
        <v>#N/A</v>
      </c>
      <c r="G240" s="55" t="e">
        <f>IF(A240="",IF(A239="","",SUM($G$13:G239)),IF(A240=$E$5,I239,IF($I$8="Cuota fija",IF(A240&lt;=MAX($I$6:$I$7),0,$D$7+D240-H240),IF($I$8="Capital Constante",IF(A240&lt;=MAX($I$6:$I$7),0,$D$3/(($C$5/VLOOKUP($D$6,AMORT!$A$2:$C$11,3,0))-MAX($I$6:$I$7))   ),C240-H240-E240)       )))</f>
        <v>#N/A</v>
      </c>
      <c r="H240" s="55" t="e">
        <f>IF(A240="",IF(A239="","",SUM($H$13:H239)),ROUND($E$4*I239,0))</f>
        <v>#N/A</v>
      </c>
      <c r="I240" s="55" t="e">
        <f t="shared" si="22"/>
        <v>#N/A</v>
      </c>
      <c r="J240" s="15"/>
      <c r="K240" s="55" t="e">
        <f>IF(AND(A240&gt;0,A240&lt;&gt;"",D240&gt;0), ROUND( ((D240/((1+($D$4/VLOOKUP($D$6,AMORT!$A$2:$B$11,2,0)))^A240))),0),0)</f>
        <v>#N/A</v>
      </c>
      <c r="N240" s="61" t="e">
        <f t="shared" si="25"/>
        <v>#N/A</v>
      </c>
      <c r="O240" s="62" t="e">
        <f>IF(N240="","",IF(OR($Q$6="Diaria",$Q$6="Semanal",$Q$6="Decadal",$Q$6="Quincenal"),O239+VLOOKUP($Q$6,AMORT!$A$2:$D$11,4,0),IF(DAY($O$13)=DAY(EOMONTH($O$13,0)),EOMONTH(O239,VLOOKUP($Q$6,AMORT!$A$2:$C$11,3,0)),EDATE($O$13,VLOOKUP($Q$6,AMORT!$A$2:$C$11,3,0)*N240))))</f>
        <v>#N/A</v>
      </c>
      <c r="P240" s="55" t="e">
        <f>IF(N240="",IF(N239="","",SUM(P$13:P239)),T240+U240)</f>
        <v>#N/A</v>
      </c>
      <c r="Q240" s="44"/>
      <c r="R240" s="55" t="e">
        <f>IF(N240="",IF(N239="","",SUM($R$13:R239)),ROUND(((V239*$Q$8)/30)*VLOOKUP($Q$6,AMORT!$A$2:$D$11,4,0),0))</f>
        <v>#N/A</v>
      </c>
      <c r="S240" s="55" t="e">
        <f>IF(N240="",IF(N239="","",SUM($S$13:S239)),IF(N240&lt;=MAX($V$6:$V$7),0,P240+R240))</f>
        <v>#N/A</v>
      </c>
      <c r="T240" s="55" t="e">
        <f>IF(N240="",IF(N239="","",SUM($T$13:T239)),IF(N240=$R$5,V239,IF($V$8="Cuota fija",IF(N240&lt;=MAX($V$6:$V$7),0,$Q$7+Q240-U240),IF($V$8="Capital Constante",IF(N240&lt;=MAX($V$6:$V$7),0,$Q$3/(($P$5/VLOOKUP($Q$6,AMORT!$A$2:$C$11,3,0))-MAX($V$6:$V$7))   ),P240-U240-R240)       )))</f>
        <v>#N/A</v>
      </c>
      <c r="U240" s="55" t="e">
        <f>IF(N240="",IF(N239="","",SUM($U$13:U239)),ROUND($R$4*V239,0))</f>
        <v>#N/A</v>
      </c>
      <c r="V240" s="55" t="e">
        <f t="shared" si="23"/>
        <v>#N/A</v>
      </c>
      <c r="W240" s="15"/>
      <c r="X240" s="55" t="e">
        <f>IF(AND(N240&gt;0,N240&lt;&gt;"",Q240&gt;0), ROUND( ((Q240/((1+($Q$4/VLOOKUP($Q$6,AMORT!$A$2:$B$11,2,0)))^N240))),0),0)</f>
        <v>#N/A</v>
      </c>
      <c r="AA240" s="61" t="e">
        <f t="shared" si="26"/>
        <v>#N/A</v>
      </c>
      <c r="AB240" s="62" t="e">
        <f>IF(AA240="","",IF(OR($AD$6="Diaria",$AD$6="Semanal",$AD$6="Decadal",$AD$6="Quincenal"),AB239+VLOOKUP($AD$6,AMORT!$A$2:$D$11,4,0),IF(DAY($B$13)=DAY(EOMONTH($B$13,0)),EOMONTH(AB239,VLOOKUP($AD$6,AMORT!$A$2:$C$11,3,0)),EDATE($B$13,VLOOKUP($AD$6,AMORT!$A$2:$C$11,3,0)*AA240))))</f>
        <v>#N/A</v>
      </c>
      <c r="AC240" s="55" t="e">
        <f>IF(AA240="",IF(AA239="","",SUM(AC$13:AC239)),AG240+AH240)</f>
        <v>#N/A</v>
      </c>
      <c r="AD240" s="44"/>
      <c r="AE240" s="55" t="e">
        <f>IF(AA240="",IF(AA239="","",SUM($AE$13:AE239)),ROUND(((AI239*$AD$8)/30)*VLOOKUP($AD$6,AMORT!$A$2:$D$11,4,0),0))</f>
        <v>#N/A</v>
      </c>
      <c r="AF240" s="55" t="e">
        <f>IF(AA240="",IF(AA239="","",SUM($AF$13:AF239)),IF(AA240&lt;=MAX($AI$6:$AI$7),0,AC240+AE240))</f>
        <v>#N/A</v>
      </c>
      <c r="AG240" s="55" t="e">
        <f>IF(AA240="",IF(AA239="","",SUM($AG$13:AG239)),IF(AA240=$AE$5,AI239,IF($AI$8="Cuota fija",IF(AA240&lt;=MAX($AI$6:$AI$7),0,$AD$7+AD240-AH240),IF($AI$8="Capital Constante",IF(AA240&lt;=MAX($AI$6:$AI$7),0,$AD$3/(($AC$5/VLOOKUP($AD$6,AMORT!$A$2:$C$11,3,0))-MAX($AI$6:$AI$7))   ),AC240-AH240-AE240)       )))</f>
        <v>#N/A</v>
      </c>
      <c r="AH240" s="55" t="e">
        <f>IF(AA240="",IF(AA239="","",SUM($AH$13:AH239)),ROUND($AE$4*AI239,0))</f>
        <v>#N/A</v>
      </c>
      <c r="AI240" s="55" t="e">
        <f t="shared" si="24"/>
        <v>#N/A</v>
      </c>
      <c r="AJ240" s="15"/>
      <c r="AK240" s="55" t="e">
        <f>IF(AND(AA240&gt;0,AA240&lt;&gt;"",AD240&gt;0), ROUND( ((AD240/((1+($AD$4/VLOOKUP($AD$6,AMORT!$A$2:$B$11,2,0)))^AA240))),0),0)</f>
        <v>#N/A</v>
      </c>
    </row>
    <row r="241" spans="1:37" x14ac:dyDescent="0.2">
      <c r="A241" s="61" t="e">
        <f t="shared" si="21"/>
        <v>#N/A</v>
      </c>
      <c r="B241" s="62" t="e">
        <f>IF(A241="","",IF(OR($D$6="Diaria",$D$6="Semanal",$D$6="Decadal",$D$6="Quincenal"),B240+VLOOKUP($D$6,AMORT!$A$2:$D$11,4,0),IF(DAY($B$13)=DAY(EOMONTH($B$13,0)),EOMONTH(B240,VLOOKUP($D$6,AMORT!$A$2:$C$11,3,0)),EDATE($B$13,VLOOKUP($D$6,AMORT!$A$2:$C$11,3,0)*A241))))</f>
        <v>#N/A</v>
      </c>
      <c r="C241" s="55" t="e">
        <f>IF(A241="",IF(A240="","",SUM(C$13:C240)),G241+H241)</f>
        <v>#N/A</v>
      </c>
      <c r="D241" s="44"/>
      <c r="E241" s="55" t="e">
        <f>IF(A241="",IF(A240="","",SUM($E$13:E240)),ROUND(((I240*$D$8)/30)*VLOOKUP($D$6,AMORT!$A$2:$D$11,4,0),0))</f>
        <v>#N/A</v>
      </c>
      <c r="F241" s="55" t="e">
        <f>IF(A241="",IF(A240="","",SUM($F$13:F240)),IF(A241&lt;=MAX($I$6:$I$7),0,C241+E241))</f>
        <v>#N/A</v>
      </c>
      <c r="G241" s="55" t="e">
        <f>IF(A241="",IF(A240="","",SUM($G$13:G240)),IF(A241=$E$5,I240,IF($I$8="Cuota fija",IF(A241&lt;=MAX($I$6:$I$7),0,$D$7+D241-H241),IF($I$8="Capital Constante",IF(A241&lt;=MAX($I$6:$I$7),0,$D$3/(($C$5/VLOOKUP($D$6,AMORT!$A$2:$C$11,3,0))-MAX($I$6:$I$7))   ),C241-H241-E241)       )))</f>
        <v>#N/A</v>
      </c>
      <c r="H241" s="55" t="e">
        <f>IF(A241="",IF(A240="","",SUM($H$13:H240)),ROUND($E$4*I240,0))</f>
        <v>#N/A</v>
      </c>
      <c r="I241" s="55" t="e">
        <f t="shared" si="22"/>
        <v>#N/A</v>
      </c>
      <c r="J241" s="15"/>
      <c r="K241" s="55" t="e">
        <f>IF(AND(A241&gt;0,A241&lt;&gt;"",D241&gt;0), ROUND( ((D241/((1+($D$4/VLOOKUP($D$6,AMORT!$A$2:$B$11,2,0)))^A241))),0),0)</f>
        <v>#N/A</v>
      </c>
      <c r="N241" s="61" t="e">
        <f t="shared" si="25"/>
        <v>#N/A</v>
      </c>
      <c r="O241" s="62" t="e">
        <f>IF(N241="","",IF(OR($Q$6="Diaria",$Q$6="Semanal",$Q$6="Decadal",$Q$6="Quincenal"),O240+VLOOKUP($Q$6,AMORT!$A$2:$D$11,4,0),IF(DAY($O$13)=DAY(EOMONTH($O$13,0)),EOMONTH(O240,VLOOKUP($Q$6,AMORT!$A$2:$C$11,3,0)),EDATE($O$13,VLOOKUP($Q$6,AMORT!$A$2:$C$11,3,0)*N241))))</f>
        <v>#N/A</v>
      </c>
      <c r="P241" s="55" t="e">
        <f>IF(N241="",IF(N240="","",SUM(P$13:P240)),T241+U241)</f>
        <v>#N/A</v>
      </c>
      <c r="Q241" s="44"/>
      <c r="R241" s="55" t="e">
        <f>IF(N241="",IF(N240="","",SUM($R$13:R240)),ROUND(((V240*$Q$8)/30)*VLOOKUP($Q$6,AMORT!$A$2:$D$11,4,0),0))</f>
        <v>#N/A</v>
      </c>
      <c r="S241" s="55" t="e">
        <f>IF(N241="",IF(N240="","",SUM($S$13:S240)),IF(N241&lt;=MAX($V$6:$V$7),0,P241+R241))</f>
        <v>#N/A</v>
      </c>
      <c r="T241" s="55" t="e">
        <f>IF(N241="",IF(N240="","",SUM($T$13:T240)),IF(N241=$R$5,V240,IF($V$8="Cuota fija",IF(N241&lt;=MAX($V$6:$V$7),0,$Q$7+Q241-U241),IF($V$8="Capital Constante",IF(N241&lt;=MAX($V$6:$V$7),0,$Q$3/(($P$5/VLOOKUP($Q$6,AMORT!$A$2:$C$11,3,0))-MAX($V$6:$V$7))   ),P241-U241-R241)       )))</f>
        <v>#N/A</v>
      </c>
      <c r="U241" s="55" t="e">
        <f>IF(N241="",IF(N240="","",SUM($U$13:U240)),ROUND($R$4*V240,0))</f>
        <v>#N/A</v>
      </c>
      <c r="V241" s="55" t="e">
        <f t="shared" si="23"/>
        <v>#N/A</v>
      </c>
      <c r="W241" s="15"/>
      <c r="X241" s="55" t="e">
        <f>IF(AND(N241&gt;0,N241&lt;&gt;"",Q241&gt;0), ROUND( ((Q241/((1+($Q$4/VLOOKUP($Q$6,AMORT!$A$2:$B$11,2,0)))^N241))),0),0)</f>
        <v>#N/A</v>
      </c>
      <c r="AA241" s="61" t="e">
        <f t="shared" si="26"/>
        <v>#N/A</v>
      </c>
      <c r="AB241" s="62" t="e">
        <f>IF(AA241="","",IF(OR($AD$6="Diaria",$AD$6="Semanal",$AD$6="Decadal",$AD$6="Quincenal"),AB240+VLOOKUP($AD$6,AMORT!$A$2:$D$11,4,0),IF(DAY($B$13)=DAY(EOMONTH($B$13,0)),EOMONTH(AB240,VLOOKUP($AD$6,AMORT!$A$2:$C$11,3,0)),EDATE($B$13,VLOOKUP($AD$6,AMORT!$A$2:$C$11,3,0)*AA241))))</f>
        <v>#N/A</v>
      </c>
      <c r="AC241" s="55" t="e">
        <f>IF(AA241="",IF(AA240="","",SUM(AC$13:AC240)),AG241+AH241)</f>
        <v>#N/A</v>
      </c>
      <c r="AD241" s="44"/>
      <c r="AE241" s="55" t="e">
        <f>IF(AA241="",IF(AA240="","",SUM($AE$13:AE240)),ROUND(((AI240*$AD$8)/30)*VLOOKUP($AD$6,AMORT!$A$2:$D$11,4,0),0))</f>
        <v>#N/A</v>
      </c>
      <c r="AF241" s="55" t="e">
        <f>IF(AA241="",IF(AA240="","",SUM($AF$13:AF240)),IF(AA241&lt;=MAX($AI$6:$AI$7),0,AC241+AE241))</f>
        <v>#N/A</v>
      </c>
      <c r="AG241" s="55" t="e">
        <f>IF(AA241="",IF(AA240="","",SUM($AG$13:AG240)),IF(AA241=$AE$5,AI240,IF($AI$8="Cuota fija",IF(AA241&lt;=MAX($AI$6:$AI$7),0,$AD$7+AD241-AH241),IF($AI$8="Capital Constante",IF(AA241&lt;=MAX($AI$6:$AI$7),0,$AD$3/(($AC$5/VLOOKUP($AD$6,AMORT!$A$2:$C$11,3,0))-MAX($AI$6:$AI$7))   ),AC241-AH241-AE241)       )))</f>
        <v>#N/A</v>
      </c>
      <c r="AH241" s="55" t="e">
        <f>IF(AA241="",IF(AA240="","",SUM($AH$13:AH240)),ROUND($AE$4*AI240,0))</f>
        <v>#N/A</v>
      </c>
      <c r="AI241" s="55" t="e">
        <f t="shared" si="24"/>
        <v>#N/A</v>
      </c>
      <c r="AJ241" s="15"/>
      <c r="AK241" s="55" t="e">
        <f>IF(AND(AA241&gt;0,AA241&lt;&gt;"",AD241&gt;0), ROUND( ((AD241/((1+($AD$4/VLOOKUP($AD$6,AMORT!$A$2:$B$11,2,0)))^AA241))),0),0)</f>
        <v>#N/A</v>
      </c>
    </row>
    <row r="242" spans="1:37" x14ac:dyDescent="0.2">
      <c r="A242" s="61" t="e">
        <f t="shared" si="21"/>
        <v>#N/A</v>
      </c>
      <c r="B242" s="62" t="e">
        <f>IF(A242="","",IF(OR($D$6="Diaria",$D$6="Semanal",$D$6="Decadal",$D$6="Quincenal"),B241+VLOOKUP($D$6,AMORT!$A$2:$D$11,4,0),IF(DAY($B$13)=DAY(EOMONTH($B$13,0)),EOMONTH(B241,VLOOKUP($D$6,AMORT!$A$2:$C$11,3,0)),EDATE($B$13,VLOOKUP($D$6,AMORT!$A$2:$C$11,3,0)*A242))))</f>
        <v>#N/A</v>
      </c>
      <c r="C242" s="55" t="e">
        <f>IF(A242="",IF(A241="","",SUM(C$13:C241)),G242+H242)</f>
        <v>#N/A</v>
      </c>
      <c r="D242" s="44"/>
      <c r="E242" s="55" t="e">
        <f>IF(A242="",IF(A241="","",SUM($E$13:E241)),ROUND(((I241*$D$8)/30)*VLOOKUP($D$6,AMORT!$A$2:$D$11,4,0),0))</f>
        <v>#N/A</v>
      </c>
      <c r="F242" s="55" t="e">
        <f>IF(A242="",IF(A241="","",SUM($F$13:F241)),IF(A242&lt;=MAX($I$6:$I$7),0,C242+E242))</f>
        <v>#N/A</v>
      </c>
      <c r="G242" s="55" t="e">
        <f>IF(A242="",IF(A241="","",SUM($G$13:G241)),IF(A242=$E$5,I241,IF($I$8="Cuota fija",IF(A242&lt;=MAX($I$6:$I$7),0,$D$7+D242-H242),IF($I$8="Capital Constante",IF(A242&lt;=MAX($I$6:$I$7),0,$D$3/(($C$5/VLOOKUP($D$6,AMORT!$A$2:$C$11,3,0))-MAX($I$6:$I$7))   ),C242-H242-E242)       )))</f>
        <v>#N/A</v>
      </c>
      <c r="H242" s="55" t="e">
        <f>IF(A242="",IF(A241="","",SUM($H$13:H241)),ROUND($E$4*I241,0))</f>
        <v>#N/A</v>
      </c>
      <c r="I242" s="55" t="e">
        <f t="shared" si="22"/>
        <v>#N/A</v>
      </c>
      <c r="J242" s="15"/>
      <c r="K242" s="55" t="e">
        <f>IF(AND(A242&gt;0,A242&lt;&gt;"",D242&gt;0), ROUND( ((D242/((1+($D$4/VLOOKUP($D$6,AMORT!$A$2:$B$11,2,0)))^A242))),0),0)</f>
        <v>#N/A</v>
      </c>
      <c r="N242" s="61" t="e">
        <f t="shared" si="25"/>
        <v>#N/A</v>
      </c>
      <c r="O242" s="62" t="e">
        <f>IF(N242="","",IF(OR($Q$6="Diaria",$Q$6="Semanal",$Q$6="Decadal",$Q$6="Quincenal"),O241+VLOOKUP($Q$6,AMORT!$A$2:$D$11,4,0),IF(DAY($O$13)=DAY(EOMONTH($O$13,0)),EOMONTH(O241,VLOOKUP($Q$6,AMORT!$A$2:$C$11,3,0)),EDATE($O$13,VLOOKUP($Q$6,AMORT!$A$2:$C$11,3,0)*N242))))</f>
        <v>#N/A</v>
      </c>
      <c r="P242" s="55" t="e">
        <f>IF(N242="",IF(N241="","",SUM(P$13:P241)),T242+U242)</f>
        <v>#N/A</v>
      </c>
      <c r="Q242" s="44"/>
      <c r="R242" s="55" t="e">
        <f>IF(N242="",IF(N241="","",SUM($R$13:R241)),ROUND(((V241*$Q$8)/30)*VLOOKUP($Q$6,AMORT!$A$2:$D$11,4,0),0))</f>
        <v>#N/A</v>
      </c>
      <c r="S242" s="55" t="e">
        <f>IF(N242="",IF(N241="","",SUM($S$13:S241)),IF(N242&lt;=MAX($V$6:$V$7),0,P242+R242))</f>
        <v>#N/A</v>
      </c>
      <c r="T242" s="55" t="e">
        <f>IF(N242="",IF(N241="","",SUM($T$13:T241)),IF(N242=$R$5,V241,IF($V$8="Cuota fija",IF(N242&lt;=MAX($V$6:$V$7),0,$Q$7+Q242-U242),IF($V$8="Capital Constante",IF(N242&lt;=MAX($V$6:$V$7),0,$Q$3/(($P$5/VLOOKUP($Q$6,AMORT!$A$2:$C$11,3,0))-MAX($V$6:$V$7))   ),P242-U242-R242)       )))</f>
        <v>#N/A</v>
      </c>
      <c r="U242" s="55" t="e">
        <f>IF(N242="",IF(N241="","",SUM($U$13:U241)),ROUND($R$4*V241,0))</f>
        <v>#N/A</v>
      </c>
      <c r="V242" s="55" t="e">
        <f t="shared" si="23"/>
        <v>#N/A</v>
      </c>
      <c r="W242" s="15"/>
      <c r="X242" s="55" t="e">
        <f>IF(AND(N242&gt;0,N242&lt;&gt;"",Q242&gt;0), ROUND( ((Q242/((1+($Q$4/VLOOKUP($Q$6,AMORT!$A$2:$B$11,2,0)))^N242))),0),0)</f>
        <v>#N/A</v>
      </c>
      <c r="AA242" s="61" t="e">
        <f t="shared" si="26"/>
        <v>#N/A</v>
      </c>
      <c r="AB242" s="62" t="e">
        <f>IF(AA242="","",IF(OR($AD$6="Diaria",$AD$6="Semanal",$AD$6="Decadal",$AD$6="Quincenal"),AB241+VLOOKUP($AD$6,AMORT!$A$2:$D$11,4,0),IF(DAY($B$13)=DAY(EOMONTH($B$13,0)),EOMONTH(AB241,VLOOKUP($AD$6,AMORT!$A$2:$C$11,3,0)),EDATE($B$13,VLOOKUP($AD$6,AMORT!$A$2:$C$11,3,0)*AA242))))</f>
        <v>#N/A</v>
      </c>
      <c r="AC242" s="55" t="e">
        <f>IF(AA242="",IF(AA241="","",SUM(AC$13:AC241)),AG242+AH242)</f>
        <v>#N/A</v>
      </c>
      <c r="AD242" s="44"/>
      <c r="AE242" s="55" t="e">
        <f>IF(AA242="",IF(AA241="","",SUM($AE$13:AE241)),ROUND(((AI241*$AD$8)/30)*VLOOKUP($AD$6,AMORT!$A$2:$D$11,4,0),0))</f>
        <v>#N/A</v>
      </c>
      <c r="AF242" s="55" t="e">
        <f>IF(AA242="",IF(AA241="","",SUM($AF$13:AF241)),IF(AA242&lt;=MAX($AI$6:$AI$7),0,AC242+AE242))</f>
        <v>#N/A</v>
      </c>
      <c r="AG242" s="55" t="e">
        <f>IF(AA242="",IF(AA241="","",SUM($AG$13:AG241)),IF(AA242=$AE$5,AI241,IF($AI$8="Cuota fija",IF(AA242&lt;=MAX($AI$6:$AI$7),0,$AD$7+AD242-AH242),IF($AI$8="Capital Constante",IF(AA242&lt;=MAX($AI$6:$AI$7),0,$AD$3/(($AC$5/VLOOKUP($AD$6,AMORT!$A$2:$C$11,3,0))-MAX($AI$6:$AI$7))   ),AC242-AH242-AE242)       )))</f>
        <v>#N/A</v>
      </c>
      <c r="AH242" s="55" t="e">
        <f>IF(AA242="",IF(AA241="","",SUM($AH$13:AH241)),ROUND($AE$4*AI241,0))</f>
        <v>#N/A</v>
      </c>
      <c r="AI242" s="55" t="e">
        <f t="shared" si="24"/>
        <v>#N/A</v>
      </c>
      <c r="AJ242" s="15"/>
      <c r="AK242" s="55" t="e">
        <f>IF(AND(AA242&gt;0,AA242&lt;&gt;"",AD242&gt;0), ROUND( ((AD242/((1+($AD$4/VLOOKUP($AD$6,AMORT!$A$2:$B$11,2,0)))^AA242))),0),0)</f>
        <v>#N/A</v>
      </c>
    </row>
    <row r="243" spans="1:37" x14ac:dyDescent="0.2">
      <c r="A243" s="61" t="e">
        <f t="shared" si="21"/>
        <v>#N/A</v>
      </c>
      <c r="B243" s="62" t="e">
        <f>IF(A243="","",IF(OR($D$6="Diaria",$D$6="Semanal",$D$6="Decadal",$D$6="Quincenal"),B242+VLOOKUP($D$6,AMORT!$A$2:$D$11,4,0),IF(DAY($B$13)=DAY(EOMONTH($B$13,0)),EOMONTH(B242,VLOOKUP($D$6,AMORT!$A$2:$C$11,3,0)),EDATE($B$13,VLOOKUP($D$6,AMORT!$A$2:$C$11,3,0)*A243))))</f>
        <v>#N/A</v>
      </c>
      <c r="C243" s="55" t="e">
        <f>IF(A243="",IF(A242="","",SUM(C$13:C242)),G243+H243)</f>
        <v>#N/A</v>
      </c>
      <c r="D243" s="44"/>
      <c r="E243" s="55" t="e">
        <f>IF(A243="",IF(A242="","",SUM($E$13:E242)),ROUND(((I242*$D$8)/30)*VLOOKUP($D$6,AMORT!$A$2:$D$11,4,0),0))</f>
        <v>#N/A</v>
      </c>
      <c r="F243" s="55" t="e">
        <f>IF(A243="",IF(A242="","",SUM($F$13:F242)),IF(A243&lt;=MAX($I$6:$I$7),0,C243+E243))</f>
        <v>#N/A</v>
      </c>
      <c r="G243" s="55" t="e">
        <f>IF(A243="",IF(A242="","",SUM($G$13:G242)),IF(A243=$E$5,I242,IF($I$8="Cuota fija",IF(A243&lt;=MAX($I$6:$I$7),0,$D$7+D243-H243),IF($I$8="Capital Constante",IF(A243&lt;=MAX($I$6:$I$7),0,$D$3/(($C$5/VLOOKUP($D$6,AMORT!$A$2:$C$11,3,0))-MAX($I$6:$I$7))   ),C243-H243-E243)       )))</f>
        <v>#N/A</v>
      </c>
      <c r="H243" s="55" t="e">
        <f>IF(A243="",IF(A242="","",SUM($H$13:H242)),ROUND($E$4*I242,0))</f>
        <v>#N/A</v>
      </c>
      <c r="I243" s="55" t="e">
        <f t="shared" si="22"/>
        <v>#N/A</v>
      </c>
      <c r="J243" s="15"/>
      <c r="K243" s="55" t="e">
        <f>IF(AND(A243&gt;0,A243&lt;&gt;"",D243&gt;0), ROUND( ((D243/((1+($D$4/VLOOKUP($D$6,AMORT!$A$2:$B$11,2,0)))^A243))),0),0)</f>
        <v>#N/A</v>
      </c>
      <c r="N243" s="61" t="e">
        <f t="shared" si="25"/>
        <v>#N/A</v>
      </c>
      <c r="O243" s="62" t="e">
        <f>IF(N243="","",IF(OR($Q$6="Diaria",$Q$6="Semanal",$Q$6="Decadal",$Q$6="Quincenal"),O242+VLOOKUP($Q$6,AMORT!$A$2:$D$11,4,0),IF(DAY($O$13)=DAY(EOMONTH($O$13,0)),EOMONTH(O242,VLOOKUP($Q$6,AMORT!$A$2:$C$11,3,0)),EDATE($O$13,VLOOKUP($Q$6,AMORT!$A$2:$C$11,3,0)*N243))))</f>
        <v>#N/A</v>
      </c>
      <c r="P243" s="55" t="e">
        <f>IF(N243="",IF(N242="","",SUM(P$13:P242)),T243+U243)</f>
        <v>#N/A</v>
      </c>
      <c r="Q243" s="44"/>
      <c r="R243" s="55" t="e">
        <f>IF(N243="",IF(N242="","",SUM($R$13:R242)),ROUND(((V242*$Q$8)/30)*VLOOKUP($Q$6,AMORT!$A$2:$D$11,4,0),0))</f>
        <v>#N/A</v>
      </c>
      <c r="S243" s="55" t="e">
        <f>IF(N243="",IF(N242="","",SUM($S$13:S242)),IF(N243&lt;=MAX($V$6:$V$7),0,P243+R243))</f>
        <v>#N/A</v>
      </c>
      <c r="T243" s="55" t="e">
        <f>IF(N243="",IF(N242="","",SUM($T$13:T242)),IF(N243=$R$5,V242,IF($V$8="Cuota fija",IF(N243&lt;=MAX($V$6:$V$7),0,$Q$7+Q243-U243),IF($V$8="Capital Constante",IF(N243&lt;=MAX($V$6:$V$7),0,$Q$3/(($P$5/VLOOKUP($Q$6,AMORT!$A$2:$C$11,3,0))-MAX($V$6:$V$7))   ),P243-U243-R243)       )))</f>
        <v>#N/A</v>
      </c>
      <c r="U243" s="55" t="e">
        <f>IF(N243="",IF(N242="","",SUM($U$13:U242)),ROUND($R$4*V242,0))</f>
        <v>#N/A</v>
      </c>
      <c r="V243" s="55" t="e">
        <f t="shared" si="23"/>
        <v>#N/A</v>
      </c>
      <c r="W243" s="15"/>
      <c r="X243" s="55" t="e">
        <f>IF(AND(N243&gt;0,N243&lt;&gt;"",Q243&gt;0), ROUND( ((Q243/((1+($Q$4/VLOOKUP($Q$6,AMORT!$A$2:$B$11,2,0)))^N243))),0),0)</f>
        <v>#N/A</v>
      </c>
      <c r="AA243" s="61" t="e">
        <f t="shared" si="26"/>
        <v>#N/A</v>
      </c>
      <c r="AB243" s="62" t="e">
        <f>IF(AA243="","",IF(OR($AD$6="Diaria",$AD$6="Semanal",$AD$6="Decadal",$AD$6="Quincenal"),AB242+VLOOKUP($AD$6,AMORT!$A$2:$D$11,4,0),IF(DAY($B$13)=DAY(EOMONTH($B$13,0)),EOMONTH(AB242,VLOOKUP($AD$6,AMORT!$A$2:$C$11,3,0)),EDATE($B$13,VLOOKUP($AD$6,AMORT!$A$2:$C$11,3,0)*AA243))))</f>
        <v>#N/A</v>
      </c>
      <c r="AC243" s="55" t="e">
        <f>IF(AA243="",IF(AA242="","",SUM(AC$13:AC242)),AG243+AH243)</f>
        <v>#N/A</v>
      </c>
      <c r="AD243" s="44"/>
      <c r="AE243" s="55" t="e">
        <f>IF(AA243="",IF(AA242="","",SUM($AE$13:AE242)),ROUND(((AI242*$AD$8)/30)*VLOOKUP($AD$6,AMORT!$A$2:$D$11,4,0),0))</f>
        <v>#N/A</v>
      </c>
      <c r="AF243" s="55" t="e">
        <f>IF(AA243="",IF(AA242="","",SUM($AF$13:AF242)),IF(AA243&lt;=MAX($AI$6:$AI$7),0,AC243+AE243))</f>
        <v>#N/A</v>
      </c>
      <c r="AG243" s="55" t="e">
        <f>IF(AA243="",IF(AA242="","",SUM($AG$13:AG242)),IF(AA243=$AE$5,AI242,IF($AI$8="Cuota fija",IF(AA243&lt;=MAX($AI$6:$AI$7),0,$AD$7+AD243-AH243),IF($AI$8="Capital Constante",IF(AA243&lt;=MAX($AI$6:$AI$7),0,$AD$3/(($AC$5/VLOOKUP($AD$6,AMORT!$A$2:$C$11,3,0))-MAX($AI$6:$AI$7))   ),AC243-AH243-AE243)       )))</f>
        <v>#N/A</v>
      </c>
      <c r="AH243" s="55" t="e">
        <f>IF(AA243="",IF(AA242="","",SUM($AH$13:AH242)),ROUND($AE$4*AI242,0))</f>
        <v>#N/A</v>
      </c>
      <c r="AI243" s="55" t="e">
        <f t="shared" si="24"/>
        <v>#N/A</v>
      </c>
      <c r="AJ243" s="15"/>
      <c r="AK243" s="55" t="e">
        <f>IF(AND(AA243&gt;0,AA243&lt;&gt;"",AD243&gt;0), ROUND( ((AD243/((1+($AD$4/VLOOKUP($AD$6,AMORT!$A$2:$B$11,2,0)))^AA243))),0),0)</f>
        <v>#N/A</v>
      </c>
    </row>
    <row r="244" spans="1:37" x14ac:dyDescent="0.2">
      <c r="A244" s="61" t="e">
        <f t="shared" si="21"/>
        <v>#N/A</v>
      </c>
      <c r="B244" s="62" t="e">
        <f>IF(A244="","",IF(OR($D$6="Diaria",$D$6="Semanal",$D$6="Decadal",$D$6="Quincenal"),B243+VLOOKUP($D$6,AMORT!$A$2:$D$11,4,0),IF(DAY($B$13)=DAY(EOMONTH($B$13,0)),EOMONTH(B243,VLOOKUP($D$6,AMORT!$A$2:$C$11,3,0)),EDATE($B$13,VLOOKUP($D$6,AMORT!$A$2:$C$11,3,0)*A244))))</f>
        <v>#N/A</v>
      </c>
      <c r="C244" s="55" t="e">
        <f>IF(A244="",IF(A243="","",SUM(C$13:C243)),G244+H244)</f>
        <v>#N/A</v>
      </c>
      <c r="D244" s="44"/>
      <c r="E244" s="55" t="e">
        <f>IF(A244="",IF(A243="","",SUM($E$13:E243)),ROUND(((I243*$D$8)/30)*VLOOKUP($D$6,AMORT!$A$2:$D$11,4,0),0))</f>
        <v>#N/A</v>
      </c>
      <c r="F244" s="55" t="e">
        <f>IF(A244="",IF(A243="","",SUM($F$13:F243)),IF(A244&lt;=MAX($I$6:$I$7),0,C244+E244))</f>
        <v>#N/A</v>
      </c>
      <c r="G244" s="55" t="e">
        <f>IF(A244="",IF(A243="","",SUM($G$13:G243)),IF(A244=$E$5,I243,IF($I$8="Cuota fija",IF(A244&lt;=MAX($I$6:$I$7),0,$D$7+D244-H244),IF($I$8="Capital Constante",IF(A244&lt;=MAX($I$6:$I$7),0,$D$3/(($C$5/VLOOKUP($D$6,AMORT!$A$2:$C$11,3,0))-MAX($I$6:$I$7))   ),C244-H244-E244)       )))</f>
        <v>#N/A</v>
      </c>
      <c r="H244" s="55" t="e">
        <f>IF(A244="",IF(A243="","",SUM($H$13:H243)),ROUND($E$4*I243,0))</f>
        <v>#N/A</v>
      </c>
      <c r="I244" s="55" t="e">
        <f t="shared" si="22"/>
        <v>#N/A</v>
      </c>
      <c r="J244" s="15"/>
      <c r="K244" s="55" t="e">
        <f>IF(AND(A244&gt;0,A244&lt;&gt;"",D244&gt;0), ROUND( ((D244/((1+($D$4/VLOOKUP($D$6,AMORT!$A$2:$B$11,2,0)))^A244))),0),0)</f>
        <v>#N/A</v>
      </c>
      <c r="N244" s="61" t="e">
        <f t="shared" si="25"/>
        <v>#N/A</v>
      </c>
      <c r="O244" s="62" t="e">
        <f>IF(N244="","",IF(OR($Q$6="Diaria",$Q$6="Semanal",$Q$6="Decadal",$Q$6="Quincenal"),O243+VLOOKUP($Q$6,AMORT!$A$2:$D$11,4,0),IF(DAY($O$13)=DAY(EOMONTH($O$13,0)),EOMONTH(O243,VLOOKUP($Q$6,AMORT!$A$2:$C$11,3,0)),EDATE($O$13,VLOOKUP($Q$6,AMORT!$A$2:$C$11,3,0)*N244))))</f>
        <v>#N/A</v>
      </c>
      <c r="P244" s="55" t="e">
        <f>IF(N244="",IF(N243="","",SUM(P$13:P243)),T244+U244)</f>
        <v>#N/A</v>
      </c>
      <c r="Q244" s="44"/>
      <c r="R244" s="55" t="e">
        <f>IF(N244="",IF(N243="","",SUM($R$13:R243)),ROUND(((V243*$Q$8)/30)*VLOOKUP($Q$6,AMORT!$A$2:$D$11,4,0),0))</f>
        <v>#N/A</v>
      </c>
      <c r="S244" s="55" t="e">
        <f>IF(N244="",IF(N243="","",SUM($S$13:S243)),IF(N244&lt;=MAX($V$6:$V$7),0,P244+R244))</f>
        <v>#N/A</v>
      </c>
      <c r="T244" s="55" t="e">
        <f>IF(N244="",IF(N243="","",SUM($T$13:T243)),IF(N244=$R$5,V243,IF($V$8="Cuota fija",IF(N244&lt;=MAX($V$6:$V$7),0,$Q$7+Q244-U244),IF($V$8="Capital Constante",IF(N244&lt;=MAX($V$6:$V$7),0,$Q$3/(($P$5/VLOOKUP($Q$6,AMORT!$A$2:$C$11,3,0))-MAX($V$6:$V$7))   ),P244-U244-R244)       )))</f>
        <v>#N/A</v>
      </c>
      <c r="U244" s="55" t="e">
        <f>IF(N244="",IF(N243="","",SUM($U$13:U243)),ROUND($R$4*V243,0))</f>
        <v>#N/A</v>
      </c>
      <c r="V244" s="55" t="e">
        <f t="shared" si="23"/>
        <v>#N/A</v>
      </c>
      <c r="W244" s="15"/>
      <c r="X244" s="55" t="e">
        <f>IF(AND(N244&gt;0,N244&lt;&gt;"",Q244&gt;0), ROUND( ((Q244/((1+($Q$4/VLOOKUP($Q$6,AMORT!$A$2:$B$11,2,0)))^N244))),0),0)</f>
        <v>#N/A</v>
      </c>
      <c r="AA244" s="61" t="e">
        <f t="shared" si="26"/>
        <v>#N/A</v>
      </c>
      <c r="AB244" s="62" t="e">
        <f>IF(AA244="","",IF(OR($AD$6="Diaria",$AD$6="Semanal",$AD$6="Decadal",$AD$6="Quincenal"),AB243+VLOOKUP($AD$6,AMORT!$A$2:$D$11,4,0),IF(DAY($B$13)=DAY(EOMONTH($B$13,0)),EOMONTH(AB243,VLOOKUP($AD$6,AMORT!$A$2:$C$11,3,0)),EDATE($B$13,VLOOKUP($AD$6,AMORT!$A$2:$C$11,3,0)*AA244))))</f>
        <v>#N/A</v>
      </c>
      <c r="AC244" s="55" t="e">
        <f>IF(AA244="",IF(AA243="","",SUM(AC$13:AC243)),AG244+AH244)</f>
        <v>#N/A</v>
      </c>
      <c r="AD244" s="44"/>
      <c r="AE244" s="55" t="e">
        <f>IF(AA244="",IF(AA243="","",SUM($AE$13:AE243)),ROUND(((AI243*$AD$8)/30)*VLOOKUP($AD$6,AMORT!$A$2:$D$11,4,0),0))</f>
        <v>#N/A</v>
      </c>
      <c r="AF244" s="55" t="e">
        <f>IF(AA244="",IF(AA243="","",SUM($AF$13:AF243)),IF(AA244&lt;=MAX($AI$6:$AI$7),0,AC244+AE244))</f>
        <v>#N/A</v>
      </c>
      <c r="AG244" s="55" t="e">
        <f>IF(AA244="",IF(AA243="","",SUM($AG$13:AG243)),IF(AA244=$AE$5,AI243,IF($AI$8="Cuota fija",IF(AA244&lt;=MAX($AI$6:$AI$7),0,$AD$7+AD244-AH244),IF($AI$8="Capital Constante",IF(AA244&lt;=MAX($AI$6:$AI$7),0,$AD$3/(($AC$5/VLOOKUP($AD$6,AMORT!$A$2:$C$11,3,0))-MAX($AI$6:$AI$7))   ),AC244-AH244-AE244)       )))</f>
        <v>#N/A</v>
      </c>
      <c r="AH244" s="55" t="e">
        <f>IF(AA244="",IF(AA243="","",SUM($AH$13:AH243)),ROUND($AE$4*AI243,0))</f>
        <v>#N/A</v>
      </c>
      <c r="AI244" s="55" t="e">
        <f t="shared" si="24"/>
        <v>#N/A</v>
      </c>
      <c r="AJ244" s="15"/>
      <c r="AK244" s="55" t="e">
        <f>IF(AND(AA244&gt;0,AA244&lt;&gt;"",AD244&gt;0), ROUND( ((AD244/((1+($AD$4/VLOOKUP($AD$6,AMORT!$A$2:$B$11,2,0)))^AA244))),0),0)</f>
        <v>#N/A</v>
      </c>
    </row>
    <row r="245" spans="1:37" x14ac:dyDescent="0.2">
      <c r="A245" s="61" t="e">
        <f t="shared" si="21"/>
        <v>#N/A</v>
      </c>
      <c r="B245" s="62" t="e">
        <f>IF(A245="","",IF(OR($D$6="Diaria",$D$6="Semanal",$D$6="Decadal",$D$6="Quincenal"),B244+VLOOKUP($D$6,AMORT!$A$2:$D$11,4,0),IF(DAY($B$13)=DAY(EOMONTH($B$13,0)),EOMONTH(B244,VLOOKUP($D$6,AMORT!$A$2:$C$11,3,0)),EDATE($B$13,VLOOKUP($D$6,AMORT!$A$2:$C$11,3,0)*A245))))</f>
        <v>#N/A</v>
      </c>
      <c r="C245" s="55" t="e">
        <f>IF(A245="",IF(A244="","",SUM(C$13:C244)),G245+H245)</f>
        <v>#N/A</v>
      </c>
      <c r="D245" s="44"/>
      <c r="E245" s="55" t="e">
        <f>IF(A245="",IF(A244="","",SUM($E$13:E244)),ROUND(((I244*$D$8)/30)*VLOOKUP($D$6,AMORT!$A$2:$D$11,4,0),0))</f>
        <v>#N/A</v>
      </c>
      <c r="F245" s="55" t="e">
        <f>IF(A245="",IF(A244="","",SUM($F$13:F244)),IF(A245&lt;=MAX($I$6:$I$7),0,C245+E245))</f>
        <v>#N/A</v>
      </c>
      <c r="G245" s="55" t="e">
        <f>IF(A245="",IF(A244="","",SUM($G$13:G244)),IF(A245=$E$5,I244,IF($I$8="Cuota fija",IF(A245&lt;=MAX($I$6:$I$7),0,$D$7+D245-H245),IF($I$8="Capital Constante",IF(A245&lt;=MAX($I$6:$I$7),0,$D$3/(($C$5/VLOOKUP($D$6,AMORT!$A$2:$C$11,3,0))-MAX($I$6:$I$7))   ),C245-H245-E245)       )))</f>
        <v>#N/A</v>
      </c>
      <c r="H245" s="55" t="e">
        <f>IF(A245="",IF(A244="","",SUM($H$13:H244)),ROUND($E$4*I244,0))</f>
        <v>#N/A</v>
      </c>
      <c r="I245" s="55" t="e">
        <f t="shared" si="22"/>
        <v>#N/A</v>
      </c>
      <c r="J245" s="15"/>
      <c r="K245" s="55" t="e">
        <f>IF(AND(A245&gt;0,A245&lt;&gt;"",D245&gt;0), ROUND( ((D245/((1+($D$4/VLOOKUP($D$6,AMORT!$A$2:$B$11,2,0)))^A245))),0),0)</f>
        <v>#N/A</v>
      </c>
      <c r="N245" s="61" t="e">
        <f t="shared" si="25"/>
        <v>#N/A</v>
      </c>
      <c r="O245" s="62" t="e">
        <f>IF(N245="","",IF(OR($Q$6="Diaria",$Q$6="Semanal",$Q$6="Decadal",$Q$6="Quincenal"),O244+VLOOKUP($Q$6,AMORT!$A$2:$D$11,4,0),IF(DAY($O$13)=DAY(EOMONTH($O$13,0)),EOMONTH(O244,VLOOKUP($Q$6,AMORT!$A$2:$C$11,3,0)),EDATE($O$13,VLOOKUP($Q$6,AMORT!$A$2:$C$11,3,0)*N245))))</f>
        <v>#N/A</v>
      </c>
      <c r="P245" s="55" t="e">
        <f>IF(N245="",IF(N244="","",SUM(P$13:P244)),T245+U245)</f>
        <v>#N/A</v>
      </c>
      <c r="Q245" s="44"/>
      <c r="R245" s="55" t="e">
        <f>IF(N245="",IF(N244="","",SUM($R$13:R244)),ROUND(((V244*$Q$8)/30)*VLOOKUP($Q$6,AMORT!$A$2:$D$11,4,0),0))</f>
        <v>#N/A</v>
      </c>
      <c r="S245" s="55" t="e">
        <f>IF(N245="",IF(N244="","",SUM($S$13:S244)),IF(N245&lt;=MAX($V$6:$V$7),0,P245+R245))</f>
        <v>#N/A</v>
      </c>
      <c r="T245" s="55" t="e">
        <f>IF(N245="",IF(N244="","",SUM($T$13:T244)),IF(N245=$R$5,V244,IF($V$8="Cuota fija",IF(N245&lt;=MAX($V$6:$V$7),0,$Q$7+Q245-U245),IF($V$8="Capital Constante",IF(N245&lt;=MAX($V$6:$V$7),0,$Q$3/(($P$5/VLOOKUP($Q$6,AMORT!$A$2:$C$11,3,0))-MAX($V$6:$V$7))   ),P245-U245-R245)       )))</f>
        <v>#N/A</v>
      </c>
      <c r="U245" s="55" t="e">
        <f>IF(N245="",IF(N244="","",SUM($U$13:U244)),ROUND($R$4*V244,0))</f>
        <v>#N/A</v>
      </c>
      <c r="V245" s="55" t="e">
        <f t="shared" si="23"/>
        <v>#N/A</v>
      </c>
      <c r="W245" s="15"/>
      <c r="X245" s="55" t="e">
        <f>IF(AND(N245&gt;0,N245&lt;&gt;"",Q245&gt;0), ROUND( ((Q245/((1+($Q$4/VLOOKUP($Q$6,AMORT!$A$2:$B$11,2,0)))^N245))),0),0)</f>
        <v>#N/A</v>
      </c>
      <c r="AA245" s="61" t="e">
        <f t="shared" si="26"/>
        <v>#N/A</v>
      </c>
      <c r="AB245" s="62" t="e">
        <f>IF(AA245="","",IF(OR($AD$6="Diaria",$AD$6="Semanal",$AD$6="Decadal",$AD$6="Quincenal"),AB244+VLOOKUP($AD$6,AMORT!$A$2:$D$11,4,0),IF(DAY($B$13)=DAY(EOMONTH($B$13,0)),EOMONTH(AB244,VLOOKUP($AD$6,AMORT!$A$2:$C$11,3,0)),EDATE($B$13,VLOOKUP($AD$6,AMORT!$A$2:$C$11,3,0)*AA245))))</f>
        <v>#N/A</v>
      </c>
      <c r="AC245" s="55" t="e">
        <f>IF(AA245="",IF(AA244="","",SUM(AC$13:AC244)),AG245+AH245)</f>
        <v>#N/A</v>
      </c>
      <c r="AD245" s="44"/>
      <c r="AE245" s="55" t="e">
        <f>IF(AA245="",IF(AA244="","",SUM($AE$13:AE244)),ROUND(((AI244*$AD$8)/30)*VLOOKUP($AD$6,AMORT!$A$2:$D$11,4,0),0))</f>
        <v>#N/A</v>
      </c>
      <c r="AF245" s="55" t="e">
        <f>IF(AA245="",IF(AA244="","",SUM($AF$13:AF244)),IF(AA245&lt;=MAX($AI$6:$AI$7),0,AC245+AE245))</f>
        <v>#N/A</v>
      </c>
      <c r="AG245" s="55" t="e">
        <f>IF(AA245="",IF(AA244="","",SUM($AG$13:AG244)),IF(AA245=$AE$5,AI244,IF($AI$8="Cuota fija",IF(AA245&lt;=MAX($AI$6:$AI$7),0,$AD$7+AD245-AH245),IF($AI$8="Capital Constante",IF(AA245&lt;=MAX($AI$6:$AI$7),0,$AD$3/(($AC$5/VLOOKUP($AD$6,AMORT!$A$2:$C$11,3,0))-MAX($AI$6:$AI$7))   ),AC245-AH245-AE245)       )))</f>
        <v>#N/A</v>
      </c>
      <c r="AH245" s="55" t="e">
        <f>IF(AA245="",IF(AA244="","",SUM($AH$13:AH244)),ROUND($AE$4*AI244,0))</f>
        <v>#N/A</v>
      </c>
      <c r="AI245" s="55" t="e">
        <f t="shared" si="24"/>
        <v>#N/A</v>
      </c>
      <c r="AJ245" s="15"/>
      <c r="AK245" s="55" t="e">
        <f>IF(AND(AA245&gt;0,AA245&lt;&gt;"",AD245&gt;0), ROUND( ((AD245/((1+($AD$4/VLOOKUP($AD$6,AMORT!$A$2:$B$11,2,0)))^AA245))),0),0)</f>
        <v>#N/A</v>
      </c>
    </row>
    <row r="246" spans="1:37" x14ac:dyDescent="0.2">
      <c r="A246" s="61" t="e">
        <f t="shared" si="21"/>
        <v>#N/A</v>
      </c>
      <c r="B246" s="62" t="e">
        <f>IF(A246="","",IF(OR($D$6="Diaria",$D$6="Semanal",$D$6="Decadal",$D$6="Quincenal"),B245+VLOOKUP($D$6,AMORT!$A$2:$D$11,4,0),IF(DAY($B$13)=DAY(EOMONTH($B$13,0)),EOMONTH(B245,VLOOKUP($D$6,AMORT!$A$2:$C$11,3,0)),EDATE($B$13,VLOOKUP($D$6,AMORT!$A$2:$C$11,3,0)*A246))))</f>
        <v>#N/A</v>
      </c>
      <c r="C246" s="55" t="e">
        <f>IF(A246="",IF(A245="","",SUM(C$13:C245)),G246+H246)</f>
        <v>#N/A</v>
      </c>
      <c r="D246" s="44"/>
      <c r="E246" s="55" t="e">
        <f>IF(A246="",IF(A245="","",SUM($E$13:E245)),ROUND(((I245*$D$8)/30)*VLOOKUP($D$6,AMORT!$A$2:$D$11,4,0),0))</f>
        <v>#N/A</v>
      </c>
      <c r="F246" s="55" t="e">
        <f>IF(A246="",IF(A245="","",SUM($F$13:F245)),IF(A246&lt;=MAX($I$6:$I$7),0,C246+E246))</f>
        <v>#N/A</v>
      </c>
      <c r="G246" s="55" t="e">
        <f>IF(A246="",IF(A245="","",SUM($G$13:G245)),IF(A246=$E$5,I245,IF($I$8="Cuota fija",IF(A246&lt;=MAX($I$6:$I$7),0,$D$7+D246-H246),IF($I$8="Capital Constante",IF(A246&lt;=MAX($I$6:$I$7),0,$D$3/(($C$5/VLOOKUP($D$6,AMORT!$A$2:$C$11,3,0))-MAX($I$6:$I$7))   ),C246-H246-E246)       )))</f>
        <v>#N/A</v>
      </c>
      <c r="H246" s="55" t="e">
        <f>IF(A246="",IF(A245="","",SUM($H$13:H245)),ROUND($E$4*I245,0))</f>
        <v>#N/A</v>
      </c>
      <c r="I246" s="55" t="e">
        <f t="shared" si="22"/>
        <v>#N/A</v>
      </c>
      <c r="J246" s="15"/>
      <c r="K246" s="55" t="e">
        <f>IF(AND(A246&gt;0,A246&lt;&gt;"",D246&gt;0), ROUND( ((D246/((1+($D$4/VLOOKUP($D$6,AMORT!$A$2:$B$11,2,0)))^A246))),0),0)</f>
        <v>#N/A</v>
      </c>
      <c r="N246" s="61" t="e">
        <f t="shared" si="25"/>
        <v>#N/A</v>
      </c>
      <c r="O246" s="62" t="e">
        <f>IF(N246="","",IF(OR($Q$6="Diaria",$Q$6="Semanal",$Q$6="Decadal",$Q$6="Quincenal"),O245+VLOOKUP($Q$6,AMORT!$A$2:$D$11,4,0),IF(DAY($O$13)=DAY(EOMONTH($O$13,0)),EOMONTH(O245,VLOOKUP($Q$6,AMORT!$A$2:$C$11,3,0)),EDATE($O$13,VLOOKUP($Q$6,AMORT!$A$2:$C$11,3,0)*N246))))</f>
        <v>#N/A</v>
      </c>
      <c r="P246" s="55" t="e">
        <f>IF(N246="",IF(N245="","",SUM(P$13:P245)),T246+U246)</f>
        <v>#N/A</v>
      </c>
      <c r="Q246" s="44"/>
      <c r="R246" s="55" t="e">
        <f>IF(N246="",IF(N245="","",SUM($R$13:R245)),ROUND(((V245*$Q$8)/30)*VLOOKUP($Q$6,AMORT!$A$2:$D$11,4,0),0))</f>
        <v>#N/A</v>
      </c>
      <c r="S246" s="55" t="e">
        <f>IF(N246="",IF(N245="","",SUM($S$13:S245)),IF(N246&lt;=MAX($V$6:$V$7),0,P246+R246))</f>
        <v>#N/A</v>
      </c>
      <c r="T246" s="55" t="e">
        <f>IF(N246="",IF(N245="","",SUM($T$13:T245)),IF(N246=$R$5,V245,IF($V$8="Cuota fija",IF(N246&lt;=MAX($V$6:$V$7),0,$Q$7+Q246-U246),IF($V$8="Capital Constante",IF(N246&lt;=MAX($V$6:$V$7),0,$Q$3/(($P$5/VLOOKUP($Q$6,AMORT!$A$2:$C$11,3,0))-MAX($V$6:$V$7))   ),P246-U246-R246)       )))</f>
        <v>#N/A</v>
      </c>
      <c r="U246" s="55" t="e">
        <f>IF(N246="",IF(N245="","",SUM($U$13:U245)),ROUND($R$4*V245,0))</f>
        <v>#N/A</v>
      </c>
      <c r="V246" s="55" t="e">
        <f t="shared" si="23"/>
        <v>#N/A</v>
      </c>
      <c r="W246" s="15"/>
      <c r="X246" s="55" t="e">
        <f>IF(AND(N246&gt;0,N246&lt;&gt;"",Q246&gt;0), ROUND( ((Q246/((1+($Q$4/VLOOKUP($Q$6,AMORT!$A$2:$B$11,2,0)))^N246))),0),0)</f>
        <v>#N/A</v>
      </c>
      <c r="AA246" s="61" t="e">
        <f t="shared" si="26"/>
        <v>#N/A</v>
      </c>
      <c r="AB246" s="62" t="e">
        <f>IF(AA246="","",IF(OR($AD$6="Diaria",$AD$6="Semanal",$AD$6="Decadal",$AD$6="Quincenal"),AB245+VLOOKUP($AD$6,AMORT!$A$2:$D$11,4,0),IF(DAY($B$13)=DAY(EOMONTH($B$13,0)),EOMONTH(AB245,VLOOKUP($AD$6,AMORT!$A$2:$C$11,3,0)),EDATE($B$13,VLOOKUP($AD$6,AMORT!$A$2:$C$11,3,0)*AA246))))</f>
        <v>#N/A</v>
      </c>
      <c r="AC246" s="55" t="e">
        <f>IF(AA246="",IF(AA245="","",SUM(AC$13:AC245)),AG246+AH246)</f>
        <v>#N/A</v>
      </c>
      <c r="AD246" s="44"/>
      <c r="AE246" s="55" t="e">
        <f>IF(AA246="",IF(AA245="","",SUM($AE$13:AE245)),ROUND(((AI245*$AD$8)/30)*VLOOKUP($AD$6,AMORT!$A$2:$D$11,4,0),0))</f>
        <v>#N/A</v>
      </c>
      <c r="AF246" s="55" t="e">
        <f>IF(AA246="",IF(AA245="","",SUM($AF$13:AF245)),IF(AA246&lt;=MAX($AI$6:$AI$7),0,AC246+AE246))</f>
        <v>#N/A</v>
      </c>
      <c r="AG246" s="55" t="e">
        <f>IF(AA246="",IF(AA245="","",SUM($AG$13:AG245)),IF(AA246=$AE$5,AI245,IF($AI$8="Cuota fija",IF(AA246&lt;=MAX($AI$6:$AI$7),0,$AD$7+AD246-AH246),IF($AI$8="Capital Constante",IF(AA246&lt;=MAX($AI$6:$AI$7),0,$AD$3/(($AC$5/VLOOKUP($AD$6,AMORT!$A$2:$C$11,3,0))-MAX($AI$6:$AI$7))   ),AC246-AH246-AE246)       )))</f>
        <v>#N/A</v>
      </c>
      <c r="AH246" s="55" t="e">
        <f>IF(AA246="",IF(AA245="","",SUM($AH$13:AH245)),ROUND($AE$4*AI245,0))</f>
        <v>#N/A</v>
      </c>
      <c r="AI246" s="55" t="e">
        <f t="shared" si="24"/>
        <v>#N/A</v>
      </c>
      <c r="AJ246" s="15"/>
      <c r="AK246" s="55" t="e">
        <f>IF(AND(AA246&gt;0,AA246&lt;&gt;"",AD246&gt;0), ROUND( ((AD246/((1+($AD$4/VLOOKUP($AD$6,AMORT!$A$2:$B$11,2,0)))^AA246))),0),0)</f>
        <v>#N/A</v>
      </c>
    </row>
    <row r="247" spans="1:37" x14ac:dyDescent="0.2">
      <c r="A247" s="61" t="e">
        <f t="shared" si="21"/>
        <v>#N/A</v>
      </c>
      <c r="B247" s="62" t="e">
        <f>IF(A247="","",IF(OR($D$6="Diaria",$D$6="Semanal",$D$6="Decadal",$D$6="Quincenal"),B246+VLOOKUP($D$6,AMORT!$A$2:$D$11,4,0),IF(DAY($B$13)=DAY(EOMONTH($B$13,0)),EOMONTH(B246,VLOOKUP($D$6,AMORT!$A$2:$C$11,3,0)),EDATE($B$13,VLOOKUP($D$6,AMORT!$A$2:$C$11,3,0)*A247))))</f>
        <v>#N/A</v>
      </c>
      <c r="C247" s="55" t="e">
        <f>IF(A247="",IF(A246="","",SUM(C$13:C246)),G247+H247)</f>
        <v>#N/A</v>
      </c>
      <c r="D247" s="44"/>
      <c r="E247" s="55" t="e">
        <f>IF(A247="",IF(A246="","",SUM($E$13:E246)),ROUND(((I246*$D$8)/30)*VLOOKUP($D$6,AMORT!$A$2:$D$11,4,0),0))</f>
        <v>#N/A</v>
      </c>
      <c r="F247" s="55" t="e">
        <f>IF(A247="",IF(A246="","",SUM($F$13:F246)),IF(A247&lt;=MAX($I$6:$I$7),0,C247+E247))</f>
        <v>#N/A</v>
      </c>
      <c r="G247" s="55" t="e">
        <f>IF(A247="",IF(A246="","",SUM($G$13:G246)),IF(A247=$E$5,I246,IF($I$8="Cuota fija",IF(A247&lt;=MAX($I$6:$I$7),0,$D$7+D247-H247),IF($I$8="Capital Constante",IF(A247&lt;=MAX($I$6:$I$7),0,$D$3/(($C$5/VLOOKUP($D$6,AMORT!$A$2:$C$11,3,0))-MAX($I$6:$I$7))   ),C247-H247-E247)       )))</f>
        <v>#N/A</v>
      </c>
      <c r="H247" s="55" t="e">
        <f>IF(A247="",IF(A246="","",SUM($H$13:H246)),ROUND($E$4*I246,0))</f>
        <v>#N/A</v>
      </c>
      <c r="I247" s="55" t="e">
        <f t="shared" si="22"/>
        <v>#N/A</v>
      </c>
      <c r="J247" s="15"/>
      <c r="K247" s="55" t="e">
        <f>IF(AND(A247&gt;0,A247&lt;&gt;"",D247&gt;0), ROUND( ((D247/((1+($D$4/VLOOKUP($D$6,AMORT!$A$2:$B$11,2,0)))^A247))),0),0)</f>
        <v>#N/A</v>
      </c>
      <c r="N247" s="61" t="e">
        <f t="shared" si="25"/>
        <v>#N/A</v>
      </c>
      <c r="O247" s="62" t="e">
        <f>IF(N247="","",IF(OR($Q$6="Diaria",$Q$6="Semanal",$Q$6="Decadal",$Q$6="Quincenal"),O246+VLOOKUP($Q$6,AMORT!$A$2:$D$11,4,0),IF(DAY($O$13)=DAY(EOMONTH($O$13,0)),EOMONTH(O246,VLOOKUP($Q$6,AMORT!$A$2:$C$11,3,0)),EDATE($O$13,VLOOKUP($Q$6,AMORT!$A$2:$C$11,3,0)*N247))))</f>
        <v>#N/A</v>
      </c>
      <c r="P247" s="55" t="e">
        <f>IF(N247="",IF(N246="","",SUM(P$13:P246)),T247+U247)</f>
        <v>#N/A</v>
      </c>
      <c r="Q247" s="44"/>
      <c r="R247" s="55" t="e">
        <f>IF(N247="",IF(N246="","",SUM($R$13:R246)),ROUND(((V246*$Q$8)/30)*VLOOKUP($Q$6,AMORT!$A$2:$D$11,4,0),0))</f>
        <v>#N/A</v>
      </c>
      <c r="S247" s="55" t="e">
        <f>IF(N247="",IF(N246="","",SUM($S$13:S246)),IF(N247&lt;=MAX($V$6:$V$7),0,P247+R247))</f>
        <v>#N/A</v>
      </c>
      <c r="T247" s="55" t="e">
        <f>IF(N247="",IF(N246="","",SUM($T$13:T246)),IF(N247=$R$5,V246,IF($V$8="Cuota fija",IF(N247&lt;=MAX($V$6:$V$7),0,$Q$7+Q247-U247),IF($V$8="Capital Constante",IF(N247&lt;=MAX($V$6:$V$7),0,$Q$3/(($P$5/VLOOKUP($Q$6,AMORT!$A$2:$C$11,3,0))-MAX($V$6:$V$7))   ),P247-U247-R247)       )))</f>
        <v>#N/A</v>
      </c>
      <c r="U247" s="55" t="e">
        <f>IF(N247="",IF(N246="","",SUM($U$13:U246)),ROUND($R$4*V246,0))</f>
        <v>#N/A</v>
      </c>
      <c r="V247" s="55" t="e">
        <f t="shared" si="23"/>
        <v>#N/A</v>
      </c>
      <c r="W247" s="15"/>
      <c r="X247" s="55" t="e">
        <f>IF(AND(N247&gt;0,N247&lt;&gt;"",Q247&gt;0), ROUND( ((Q247/((1+($Q$4/VLOOKUP($Q$6,AMORT!$A$2:$B$11,2,0)))^N247))),0),0)</f>
        <v>#N/A</v>
      </c>
      <c r="AA247" s="61" t="e">
        <f t="shared" si="26"/>
        <v>#N/A</v>
      </c>
      <c r="AB247" s="62" t="e">
        <f>IF(AA247="","",IF(OR($AD$6="Diaria",$AD$6="Semanal",$AD$6="Decadal",$AD$6="Quincenal"),AB246+VLOOKUP($AD$6,AMORT!$A$2:$D$11,4,0),IF(DAY($B$13)=DAY(EOMONTH($B$13,0)),EOMONTH(AB246,VLOOKUP($AD$6,AMORT!$A$2:$C$11,3,0)),EDATE($B$13,VLOOKUP($AD$6,AMORT!$A$2:$C$11,3,0)*AA247))))</f>
        <v>#N/A</v>
      </c>
      <c r="AC247" s="55" t="e">
        <f>IF(AA247="",IF(AA246="","",SUM(AC$13:AC246)),AG247+AH247)</f>
        <v>#N/A</v>
      </c>
      <c r="AD247" s="44"/>
      <c r="AE247" s="55" t="e">
        <f>IF(AA247="",IF(AA246="","",SUM($AE$13:AE246)),ROUND(((AI246*$AD$8)/30)*VLOOKUP($AD$6,AMORT!$A$2:$D$11,4,0),0))</f>
        <v>#N/A</v>
      </c>
      <c r="AF247" s="55" t="e">
        <f>IF(AA247="",IF(AA246="","",SUM($AF$13:AF246)),IF(AA247&lt;=MAX($AI$6:$AI$7),0,AC247+AE247))</f>
        <v>#N/A</v>
      </c>
      <c r="AG247" s="55" t="e">
        <f>IF(AA247="",IF(AA246="","",SUM($AG$13:AG246)),IF(AA247=$AE$5,AI246,IF($AI$8="Cuota fija",IF(AA247&lt;=MAX($AI$6:$AI$7),0,$AD$7+AD247-AH247),IF($AI$8="Capital Constante",IF(AA247&lt;=MAX($AI$6:$AI$7),0,$AD$3/(($AC$5/VLOOKUP($AD$6,AMORT!$A$2:$C$11,3,0))-MAX($AI$6:$AI$7))   ),AC247-AH247-AE247)       )))</f>
        <v>#N/A</v>
      </c>
      <c r="AH247" s="55" t="e">
        <f>IF(AA247="",IF(AA246="","",SUM($AH$13:AH246)),ROUND($AE$4*AI246,0))</f>
        <v>#N/A</v>
      </c>
      <c r="AI247" s="55" t="e">
        <f t="shared" si="24"/>
        <v>#N/A</v>
      </c>
      <c r="AJ247" s="15"/>
      <c r="AK247" s="55" t="e">
        <f>IF(AND(AA247&gt;0,AA247&lt;&gt;"",AD247&gt;0), ROUND( ((AD247/((1+($AD$4/VLOOKUP($AD$6,AMORT!$A$2:$B$11,2,0)))^AA247))),0),0)</f>
        <v>#N/A</v>
      </c>
    </row>
    <row r="248" spans="1:37" x14ac:dyDescent="0.2">
      <c r="A248" s="61" t="e">
        <f t="shared" si="21"/>
        <v>#N/A</v>
      </c>
      <c r="B248" s="62" t="e">
        <f>IF(A248="","",IF(OR($D$6="Diaria",$D$6="Semanal",$D$6="Decadal",$D$6="Quincenal"),B247+VLOOKUP($D$6,AMORT!$A$2:$D$11,4,0),IF(DAY($B$13)=DAY(EOMONTH($B$13,0)),EOMONTH(B247,VLOOKUP($D$6,AMORT!$A$2:$C$11,3,0)),EDATE($B$13,VLOOKUP($D$6,AMORT!$A$2:$C$11,3,0)*A248))))</f>
        <v>#N/A</v>
      </c>
      <c r="C248" s="55" t="e">
        <f>IF(A248="",IF(A247="","",SUM(C$13:C247)),G248+H248)</f>
        <v>#N/A</v>
      </c>
      <c r="D248" s="44"/>
      <c r="E248" s="55" t="e">
        <f>IF(A248="",IF(A247="","",SUM($E$13:E247)),ROUND(((I247*$D$8)/30)*VLOOKUP($D$6,AMORT!$A$2:$D$11,4,0),0))</f>
        <v>#N/A</v>
      </c>
      <c r="F248" s="55" t="e">
        <f>IF(A248="",IF(A247="","",SUM($F$13:F247)),IF(A248&lt;=MAX($I$6:$I$7),0,C248+E248))</f>
        <v>#N/A</v>
      </c>
      <c r="G248" s="55" t="e">
        <f>IF(A248="",IF(A247="","",SUM($G$13:G247)),IF(A248=$E$5,I247,IF($I$8="Cuota fija",IF(A248&lt;=MAX($I$6:$I$7),0,$D$7+D248-H248),IF($I$8="Capital Constante",IF(A248&lt;=MAX($I$6:$I$7),0,$D$3/(($C$5/VLOOKUP($D$6,AMORT!$A$2:$C$11,3,0))-MAX($I$6:$I$7))   ),C248-H248-E248)       )))</f>
        <v>#N/A</v>
      </c>
      <c r="H248" s="55" t="e">
        <f>IF(A248="",IF(A247="","",SUM($H$13:H247)),ROUND($E$4*I247,0))</f>
        <v>#N/A</v>
      </c>
      <c r="I248" s="55" t="e">
        <f t="shared" si="22"/>
        <v>#N/A</v>
      </c>
      <c r="J248" s="15"/>
      <c r="K248" s="55" t="e">
        <f>IF(AND(A248&gt;0,A248&lt;&gt;"",D248&gt;0), ROUND( ((D248/((1+($D$4/VLOOKUP($D$6,AMORT!$A$2:$B$11,2,0)))^A248))),0),0)</f>
        <v>#N/A</v>
      </c>
      <c r="N248" s="61" t="e">
        <f t="shared" si="25"/>
        <v>#N/A</v>
      </c>
      <c r="O248" s="62" t="e">
        <f>IF(N248="","",IF(OR($Q$6="Diaria",$Q$6="Semanal",$Q$6="Decadal",$Q$6="Quincenal"),O247+VLOOKUP($Q$6,AMORT!$A$2:$D$11,4,0),IF(DAY($O$13)=DAY(EOMONTH($O$13,0)),EOMONTH(O247,VLOOKUP($Q$6,AMORT!$A$2:$C$11,3,0)),EDATE($O$13,VLOOKUP($Q$6,AMORT!$A$2:$C$11,3,0)*N248))))</f>
        <v>#N/A</v>
      </c>
      <c r="P248" s="55" t="e">
        <f>IF(N248="",IF(N247="","",SUM(P$13:P247)),T248+U248)</f>
        <v>#N/A</v>
      </c>
      <c r="Q248" s="44"/>
      <c r="R248" s="55" t="e">
        <f>IF(N248="",IF(N247="","",SUM($R$13:R247)),ROUND(((V247*$Q$8)/30)*VLOOKUP($Q$6,AMORT!$A$2:$D$11,4,0),0))</f>
        <v>#N/A</v>
      </c>
      <c r="S248" s="55" t="e">
        <f>IF(N248="",IF(N247="","",SUM($S$13:S247)),IF(N248&lt;=MAX($V$6:$V$7),0,P248+R248))</f>
        <v>#N/A</v>
      </c>
      <c r="T248" s="55" t="e">
        <f>IF(N248="",IF(N247="","",SUM($T$13:T247)),IF(N248=$R$5,V247,IF($V$8="Cuota fija",IF(N248&lt;=MAX($V$6:$V$7),0,$Q$7+Q248-U248),IF($V$8="Capital Constante",IF(N248&lt;=MAX($V$6:$V$7),0,$Q$3/(($P$5/VLOOKUP($Q$6,AMORT!$A$2:$C$11,3,0))-MAX($V$6:$V$7))   ),P248-U248-R248)       )))</f>
        <v>#N/A</v>
      </c>
      <c r="U248" s="55" t="e">
        <f>IF(N248="",IF(N247="","",SUM($U$13:U247)),ROUND($R$4*V247,0))</f>
        <v>#N/A</v>
      </c>
      <c r="V248" s="55" t="e">
        <f t="shared" si="23"/>
        <v>#N/A</v>
      </c>
      <c r="W248" s="15"/>
      <c r="X248" s="55" t="e">
        <f>IF(AND(N248&gt;0,N248&lt;&gt;"",Q248&gt;0), ROUND( ((Q248/((1+($Q$4/VLOOKUP($Q$6,AMORT!$A$2:$B$11,2,0)))^N248))),0),0)</f>
        <v>#N/A</v>
      </c>
      <c r="AA248" s="61" t="e">
        <f t="shared" si="26"/>
        <v>#N/A</v>
      </c>
      <c r="AB248" s="62" t="e">
        <f>IF(AA248="","",IF(OR($AD$6="Diaria",$AD$6="Semanal",$AD$6="Decadal",$AD$6="Quincenal"),AB247+VLOOKUP($AD$6,AMORT!$A$2:$D$11,4,0),IF(DAY($B$13)=DAY(EOMONTH($B$13,0)),EOMONTH(AB247,VLOOKUP($AD$6,AMORT!$A$2:$C$11,3,0)),EDATE($B$13,VLOOKUP($AD$6,AMORT!$A$2:$C$11,3,0)*AA248))))</f>
        <v>#N/A</v>
      </c>
      <c r="AC248" s="55" t="e">
        <f>IF(AA248="",IF(AA247="","",SUM(AC$13:AC247)),AG248+AH248)</f>
        <v>#N/A</v>
      </c>
      <c r="AD248" s="44"/>
      <c r="AE248" s="55" t="e">
        <f>IF(AA248="",IF(AA247="","",SUM($AE$13:AE247)),ROUND(((AI247*$AD$8)/30)*VLOOKUP($AD$6,AMORT!$A$2:$D$11,4,0),0))</f>
        <v>#N/A</v>
      </c>
      <c r="AF248" s="55" t="e">
        <f>IF(AA248="",IF(AA247="","",SUM($AF$13:AF247)),IF(AA248&lt;=MAX($AI$6:$AI$7),0,AC248+AE248))</f>
        <v>#N/A</v>
      </c>
      <c r="AG248" s="55" t="e">
        <f>IF(AA248="",IF(AA247="","",SUM($AG$13:AG247)),IF(AA248=$AE$5,AI247,IF($AI$8="Cuota fija",IF(AA248&lt;=MAX($AI$6:$AI$7),0,$AD$7+AD248-AH248),IF($AI$8="Capital Constante",IF(AA248&lt;=MAX($AI$6:$AI$7),0,$AD$3/(($AC$5/VLOOKUP($AD$6,AMORT!$A$2:$C$11,3,0))-MAX($AI$6:$AI$7))   ),AC248-AH248-AE248)       )))</f>
        <v>#N/A</v>
      </c>
      <c r="AH248" s="55" t="e">
        <f>IF(AA248="",IF(AA247="","",SUM($AH$13:AH247)),ROUND($AE$4*AI247,0))</f>
        <v>#N/A</v>
      </c>
      <c r="AI248" s="55" t="e">
        <f t="shared" si="24"/>
        <v>#N/A</v>
      </c>
      <c r="AJ248" s="15"/>
      <c r="AK248" s="55" t="e">
        <f>IF(AND(AA248&gt;0,AA248&lt;&gt;"",AD248&gt;0), ROUND( ((AD248/((1+($AD$4/VLOOKUP($AD$6,AMORT!$A$2:$B$11,2,0)))^AA248))),0),0)</f>
        <v>#N/A</v>
      </c>
    </row>
    <row r="249" spans="1:37" x14ac:dyDescent="0.2">
      <c r="A249" s="61" t="e">
        <f t="shared" si="21"/>
        <v>#N/A</v>
      </c>
      <c r="B249" s="62" t="e">
        <f>IF(A249="","",IF(OR($D$6="Diaria",$D$6="Semanal",$D$6="Decadal",$D$6="Quincenal"),B248+VLOOKUP($D$6,AMORT!$A$2:$D$11,4,0),IF(DAY($B$13)=DAY(EOMONTH($B$13,0)),EOMONTH(B248,VLOOKUP($D$6,AMORT!$A$2:$C$11,3,0)),EDATE($B$13,VLOOKUP($D$6,AMORT!$A$2:$C$11,3,0)*A249))))</f>
        <v>#N/A</v>
      </c>
      <c r="C249" s="55" t="e">
        <f>IF(A249="",IF(A248="","",SUM(C$13:C248)),G249+H249)</f>
        <v>#N/A</v>
      </c>
      <c r="D249" s="44"/>
      <c r="E249" s="55" t="e">
        <f>IF(A249="",IF(A248="","",SUM($E$13:E248)),ROUND(((I248*$D$8)/30)*VLOOKUP($D$6,AMORT!$A$2:$D$11,4,0),0))</f>
        <v>#N/A</v>
      </c>
      <c r="F249" s="55" t="e">
        <f>IF(A249="",IF(A248="","",SUM($F$13:F248)),IF(A249&lt;=MAX($I$6:$I$7),0,C249+E249))</f>
        <v>#N/A</v>
      </c>
      <c r="G249" s="55" t="e">
        <f>IF(A249="",IF(A248="","",SUM($G$13:G248)),IF(A249=$E$5,I248,IF($I$8="Cuota fija",IF(A249&lt;=MAX($I$6:$I$7),0,$D$7+D249-H249),IF($I$8="Capital Constante",IF(A249&lt;=MAX($I$6:$I$7),0,$D$3/(($C$5/VLOOKUP($D$6,AMORT!$A$2:$C$11,3,0))-MAX($I$6:$I$7))   ),C249-H249-E249)       )))</f>
        <v>#N/A</v>
      </c>
      <c r="H249" s="55" t="e">
        <f>IF(A249="",IF(A248="","",SUM($H$13:H248)),ROUND($E$4*I248,0))</f>
        <v>#N/A</v>
      </c>
      <c r="I249" s="55" t="e">
        <f t="shared" si="22"/>
        <v>#N/A</v>
      </c>
      <c r="J249" s="15"/>
      <c r="K249" s="55" t="e">
        <f>IF(AND(A249&gt;0,A249&lt;&gt;"",D249&gt;0), ROUND( ((D249/((1+($D$4/VLOOKUP($D$6,AMORT!$A$2:$B$11,2,0)))^A249))),0),0)</f>
        <v>#N/A</v>
      </c>
      <c r="N249" s="61" t="e">
        <f t="shared" si="25"/>
        <v>#N/A</v>
      </c>
      <c r="O249" s="62" t="e">
        <f>IF(N249="","",IF(OR($Q$6="Diaria",$Q$6="Semanal",$Q$6="Decadal",$Q$6="Quincenal"),O248+VLOOKUP($Q$6,AMORT!$A$2:$D$11,4,0),IF(DAY($O$13)=DAY(EOMONTH($O$13,0)),EOMONTH(O248,VLOOKUP($Q$6,AMORT!$A$2:$C$11,3,0)),EDATE($O$13,VLOOKUP($Q$6,AMORT!$A$2:$C$11,3,0)*N249))))</f>
        <v>#N/A</v>
      </c>
      <c r="P249" s="55" t="e">
        <f>IF(N249="",IF(N248="","",SUM(P$13:P248)),T249+U249)</f>
        <v>#N/A</v>
      </c>
      <c r="Q249" s="44"/>
      <c r="R249" s="55" t="e">
        <f>IF(N249="",IF(N248="","",SUM($R$13:R248)),ROUND(((V248*$Q$8)/30)*VLOOKUP($Q$6,AMORT!$A$2:$D$11,4,0),0))</f>
        <v>#N/A</v>
      </c>
      <c r="S249" s="55" t="e">
        <f>IF(N249="",IF(N248="","",SUM($S$13:S248)),IF(N249&lt;=MAX($V$6:$V$7),0,P249+R249))</f>
        <v>#N/A</v>
      </c>
      <c r="T249" s="55" t="e">
        <f>IF(N249="",IF(N248="","",SUM($T$13:T248)),IF(N249=$R$5,V248,IF($V$8="Cuota fija",IF(N249&lt;=MAX($V$6:$V$7),0,$Q$7+Q249-U249),IF($V$8="Capital Constante",IF(N249&lt;=MAX($V$6:$V$7),0,$Q$3/(($P$5/VLOOKUP($Q$6,AMORT!$A$2:$C$11,3,0))-MAX($V$6:$V$7))   ),P249-U249-R249)       )))</f>
        <v>#N/A</v>
      </c>
      <c r="U249" s="55" t="e">
        <f>IF(N249="",IF(N248="","",SUM($U$13:U248)),ROUND($R$4*V248,0))</f>
        <v>#N/A</v>
      </c>
      <c r="V249" s="55" t="e">
        <f t="shared" si="23"/>
        <v>#N/A</v>
      </c>
      <c r="W249" s="15"/>
      <c r="X249" s="55" t="e">
        <f>IF(AND(N249&gt;0,N249&lt;&gt;"",Q249&gt;0), ROUND( ((Q249/((1+($Q$4/VLOOKUP($Q$6,AMORT!$A$2:$B$11,2,0)))^N249))),0),0)</f>
        <v>#N/A</v>
      </c>
      <c r="AA249" s="61" t="e">
        <f t="shared" si="26"/>
        <v>#N/A</v>
      </c>
      <c r="AB249" s="62" t="e">
        <f>IF(AA249="","",IF(OR($AD$6="Diaria",$AD$6="Semanal",$AD$6="Decadal",$AD$6="Quincenal"),AB248+VLOOKUP($AD$6,AMORT!$A$2:$D$11,4,0),IF(DAY($B$13)=DAY(EOMONTH($B$13,0)),EOMONTH(AB248,VLOOKUP($AD$6,AMORT!$A$2:$C$11,3,0)),EDATE($B$13,VLOOKUP($AD$6,AMORT!$A$2:$C$11,3,0)*AA249))))</f>
        <v>#N/A</v>
      </c>
      <c r="AC249" s="55" t="e">
        <f>IF(AA249="",IF(AA248="","",SUM(AC$13:AC248)),AG249+AH249)</f>
        <v>#N/A</v>
      </c>
      <c r="AD249" s="44"/>
      <c r="AE249" s="55" t="e">
        <f>IF(AA249="",IF(AA248="","",SUM($AE$13:AE248)),ROUND(((AI248*$AD$8)/30)*VLOOKUP($AD$6,AMORT!$A$2:$D$11,4,0),0))</f>
        <v>#N/A</v>
      </c>
      <c r="AF249" s="55" t="e">
        <f>IF(AA249="",IF(AA248="","",SUM($AF$13:AF248)),IF(AA249&lt;=MAX($AI$6:$AI$7),0,AC249+AE249))</f>
        <v>#N/A</v>
      </c>
      <c r="AG249" s="55" t="e">
        <f>IF(AA249="",IF(AA248="","",SUM($AG$13:AG248)),IF(AA249=$AE$5,AI248,IF($AI$8="Cuota fija",IF(AA249&lt;=MAX($AI$6:$AI$7),0,$AD$7+AD249-AH249),IF($AI$8="Capital Constante",IF(AA249&lt;=MAX($AI$6:$AI$7),0,$AD$3/(($AC$5/VLOOKUP($AD$6,AMORT!$A$2:$C$11,3,0))-MAX($AI$6:$AI$7))   ),AC249-AH249-AE249)       )))</f>
        <v>#N/A</v>
      </c>
      <c r="AH249" s="55" t="e">
        <f>IF(AA249="",IF(AA248="","",SUM($AH$13:AH248)),ROUND($AE$4*AI248,0))</f>
        <v>#N/A</v>
      </c>
      <c r="AI249" s="55" t="e">
        <f t="shared" si="24"/>
        <v>#N/A</v>
      </c>
      <c r="AJ249" s="15"/>
      <c r="AK249" s="55" t="e">
        <f>IF(AND(AA249&gt;0,AA249&lt;&gt;"",AD249&gt;0), ROUND( ((AD249/((1+($AD$4/VLOOKUP($AD$6,AMORT!$A$2:$B$11,2,0)))^AA249))),0),0)</f>
        <v>#N/A</v>
      </c>
    </row>
    <row r="250" spans="1:37" x14ac:dyDescent="0.2">
      <c r="A250" s="61" t="e">
        <f t="shared" si="21"/>
        <v>#N/A</v>
      </c>
      <c r="B250" s="62" t="e">
        <f>IF(A250="","",IF(OR($D$6="Diaria",$D$6="Semanal",$D$6="Decadal",$D$6="Quincenal"),B249+VLOOKUP($D$6,AMORT!$A$2:$D$11,4,0),IF(DAY($B$13)=DAY(EOMONTH($B$13,0)),EOMONTH(B249,VLOOKUP($D$6,AMORT!$A$2:$C$11,3,0)),EDATE($B$13,VLOOKUP($D$6,AMORT!$A$2:$C$11,3,0)*A250))))</f>
        <v>#N/A</v>
      </c>
      <c r="C250" s="55" t="e">
        <f>IF(A250="",IF(A249="","",SUM(C$13:C249)),G250+H250)</f>
        <v>#N/A</v>
      </c>
      <c r="D250" s="44"/>
      <c r="E250" s="55" t="e">
        <f>IF(A250="",IF(A249="","",SUM($E$13:E249)),ROUND(((I249*$D$8)/30)*VLOOKUP($D$6,AMORT!$A$2:$D$11,4,0),0))</f>
        <v>#N/A</v>
      </c>
      <c r="F250" s="55" t="e">
        <f>IF(A250="",IF(A249="","",SUM($F$13:F249)),IF(A250&lt;=MAX($I$6:$I$7),0,C250+E250))</f>
        <v>#N/A</v>
      </c>
      <c r="G250" s="55" t="e">
        <f>IF(A250="",IF(A249="","",SUM($G$13:G249)),IF(A250=$E$5,I249,IF($I$8="Cuota fija",IF(A250&lt;=MAX($I$6:$I$7),0,$D$7+D250-H250),IF($I$8="Capital Constante",IF(A250&lt;=MAX($I$6:$I$7),0,$D$3/(($C$5/VLOOKUP($D$6,AMORT!$A$2:$C$11,3,0))-MAX($I$6:$I$7))   ),C250-H250-E250)       )))</f>
        <v>#N/A</v>
      </c>
      <c r="H250" s="55" t="e">
        <f>IF(A250="",IF(A249="","",SUM($H$13:H249)),ROUND($E$4*I249,0))</f>
        <v>#N/A</v>
      </c>
      <c r="I250" s="55" t="e">
        <f t="shared" si="22"/>
        <v>#N/A</v>
      </c>
      <c r="J250" s="15"/>
      <c r="K250" s="55" t="e">
        <f>IF(AND(A250&gt;0,A250&lt;&gt;"",D250&gt;0), ROUND( ((D250/((1+($D$4/VLOOKUP($D$6,AMORT!$A$2:$B$11,2,0)))^A250))),0),0)</f>
        <v>#N/A</v>
      </c>
      <c r="N250" s="61" t="e">
        <f t="shared" si="25"/>
        <v>#N/A</v>
      </c>
      <c r="O250" s="62" t="e">
        <f>IF(N250="","",IF(OR($Q$6="Diaria",$Q$6="Semanal",$Q$6="Decadal",$Q$6="Quincenal"),O249+VLOOKUP($Q$6,AMORT!$A$2:$D$11,4,0),IF(DAY($O$13)=DAY(EOMONTH($O$13,0)),EOMONTH(O249,VLOOKUP($Q$6,AMORT!$A$2:$C$11,3,0)),EDATE($O$13,VLOOKUP($Q$6,AMORT!$A$2:$C$11,3,0)*N250))))</f>
        <v>#N/A</v>
      </c>
      <c r="P250" s="55" t="e">
        <f>IF(N250="",IF(N249="","",SUM(P$13:P249)),T250+U250)</f>
        <v>#N/A</v>
      </c>
      <c r="Q250" s="44"/>
      <c r="R250" s="55" t="e">
        <f>IF(N250="",IF(N249="","",SUM($R$13:R249)),ROUND(((V249*$Q$8)/30)*VLOOKUP($Q$6,AMORT!$A$2:$D$11,4,0),0))</f>
        <v>#N/A</v>
      </c>
      <c r="S250" s="55" t="e">
        <f>IF(N250="",IF(N249="","",SUM($S$13:S249)),IF(N250&lt;=MAX($V$6:$V$7),0,P250+R250))</f>
        <v>#N/A</v>
      </c>
      <c r="T250" s="55" t="e">
        <f>IF(N250="",IF(N249="","",SUM($T$13:T249)),IF(N250=$R$5,V249,IF($V$8="Cuota fija",IF(N250&lt;=MAX($V$6:$V$7),0,$Q$7+Q250-U250),IF($V$8="Capital Constante",IF(N250&lt;=MAX($V$6:$V$7),0,$Q$3/(($P$5/VLOOKUP($Q$6,AMORT!$A$2:$C$11,3,0))-MAX($V$6:$V$7))   ),P250-U250-R250)       )))</f>
        <v>#N/A</v>
      </c>
      <c r="U250" s="55" t="e">
        <f>IF(N250="",IF(N249="","",SUM($U$13:U249)),ROUND($R$4*V249,0))</f>
        <v>#N/A</v>
      </c>
      <c r="V250" s="55" t="e">
        <f t="shared" si="23"/>
        <v>#N/A</v>
      </c>
      <c r="W250" s="15"/>
      <c r="X250" s="55" t="e">
        <f>IF(AND(N250&gt;0,N250&lt;&gt;"",Q250&gt;0), ROUND( ((Q250/((1+($Q$4/VLOOKUP($Q$6,AMORT!$A$2:$B$11,2,0)))^N250))),0),0)</f>
        <v>#N/A</v>
      </c>
      <c r="AA250" s="61" t="e">
        <f t="shared" si="26"/>
        <v>#N/A</v>
      </c>
      <c r="AB250" s="62" t="e">
        <f>IF(AA250="","",IF(OR($AD$6="Diaria",$AD$6="Semanal",$AD$6="Decadal",$AD$6="Quincenal"),AB249+VLOOKUP($AD$6,AMORT!$A$2:$D$11,4,0),IF(DAY($B$13)=DAY(EOMONTH($B$13,0)),EOMONTH(AB249,VLOOKUP($AD$6,AMORT!$A$2:$C$11,3,0)),EDATE($B$13,VLOOKUP($AD$6,AMORT!$A$2:$C$11,3,0)*AA250))))</f>
        <v>#N/A</v>
      </c>
      <c r="AC250" s="55" t="e">
        <f>IF(AA250="",IF(AA249="","",SUM(AC$13:AC249)),AG250+AH250)</f>
        <v>#N/A</v>
      </c>
      <c r="AD250" s="44"/>
      <c r="AE250" s="55" t="e">
        <f>IF(AA250="",IF(AA249="","",SUM($AE$13:AE249)),ROUND(((AI249*$AD$8)/30)*VLOOKUP($AD$6,AMORT!$A$2:$D$11,4,0),0))</f>
        <v>#N/A</v>
      </c>
      <c r="AF250" s="55" t="e">
        <f>IF(AA250="",IF(AA249="","",SUM($AF$13:AF249)),IF(AA250&lt;=MAX($AI$6:$AI$7),0,AC250+AE250))</f>
        <v>#N/A</v>
      </c>
      <c r="AG250" s="55" t="e">
        <f>IF(AA250="",IF(AA249="","",SUM($AG$13:AG249)),IF(AA250=$AE$5,AI249,IF($AI$8="Cuota fija",IF(AA250&lt;=MAX($AI$6:$AI$7),0,$AD$7+AD250-AH250),IF($AI$8="Capital Constante",IF(AA250&lt;=MAX($AI$6:$AI$7),0,$AD$3/(($AC$5/VLOOKUP($AD$6,AMORT!$A$2:$C$11,3,0))-MAX($AI$6:$AI$7))   ),AC250-AH250-AE250)       )))</f>
        <v>#N/A</v>
      </c>
      <c r="AH250" s="55" t="e">
        <f>IF(AA250="",IF(AA249="","",SUM($AH$13:AH249)),ROUND($AE$4*AI249,0))</f>
        <v>#N/A</v>
      </c>
      <c r="AI250" s="55" t="e">
        <f t="shared" si="24"/>
        <v>#N/A</v>
      </c>
      <c r="AJ250" s="15"/>
      <c r="AK250" s="55" t="e">
        <f>IF(AND(AA250&gt;0,AA250&lt;&gt;"",AD250&gt;0), ROUND( ((AD250/((1+($AD$4/VLOOKUP($AD$6,AMORT!$A$2:$B$11,2,0)))^AA250))),0),0)</f>
        <v>#N/A</v>
      </c>
    </row>
    <row r="251" spans="1:37" x14ac:dyDescent="0.2">
      <c r="A251" s="61" t="e">
        <f t="shared" si="21"/>
        <v>#N/A</v>
      </c>
      <c r="B251" s="62" t="e">
        <f>IF(A251="","",IF(OR($D$6="Diaria",$D$6="Semanal",$D$6="Decadal",$D$6="Quincenal"),B250+VLOOKUP($D$6,AMORT!$A$2:$D$11,4,0),IF(DAY($B$13)=DAY(EOMONTH($B$13,0)),EOMONTH(B250,VLOOKUP($D$6,AMORT!$A$2:$C$11,3,0)),EDATE($B$13,VLOOKUP($D$6,AMORT!$A$2:$C$11,3,0)*A251))))</f>
        <v>#N/A</v>
      </c>
      <c r="C251" s="55" t="e">
        <f>IF(A251="",IF(A250="","",SUM(C$13:C250)),G251+H251)</f>
        <v>#N/A</v>
      </c>
      <c r="D251" s="44"/>
      <c r="E251" s="55" t="e">
        <f>IF(A251="",IF(A250="","",SUM($E$13:E250)),ROUND(((I250*$D$8)/30)*VLOOKUP($D$6,AMORT!$A$2:$D$11,4,0),0))</f>
        <v>#N/A</v>
      </c>
      <c r="F251" s="55" t="e">
        <f>IF(A251="",IF(A250="","",SUM($F$13:F250)),IF(A251&lt;=MAX($I$6:$I$7),0,C251+E251))</f>
        <v>#N/A</v>
      </c>
      <c r="G251" s="55" t="e">
        <f>IF(A251="",IF(A250="","",SUM($G$13:G250)),IF(A251=$E$5,I250,IF($I$8="Cuota fija",IF(A251&lt;=MAX($I$6:$I$7),0,$D$7+D251-H251),IF($I$8="Capital Constante",IF(A251&lt;=MAX($I$6:$I$7),0,$D$3/(($C$5/VLOOKUP($D$6,AMORT!$A$2:$C$11,3,0))-MAX($I$6:$I$7))   ),C251-H251-E251)       )))</f>
        <v>#N/A</v>
      </c>
      <c r="H251" s="55" t="e">
        <f>IF(A251="",IF(A250="","",SUM($H$13:H250)),ROUND($E$4*I250,0))</f>
        <v>#N/A</v>
      </c>
      <c r="I251" s="55" t="e">
        <f t="shared" si="22"/>
        <v>#N/A</v>
      </c>
      <c r="J251" s="15"/>
      <c r="K251" s="55" t="e">
        <f>IF(AND(A251&gt;0,A251&lt;&gt;"",D251&gt;0), ROUND( ((D251/((1+($D$4/VLOOKUP($D$6,AMORT!$A$2:$B$11,2,0)))^A251))),0),0)</f>
        <v>#N/A</v>
      </c>
      <c r="N251" s="61" t="e">
        <f t="shared" si="25"/>
        <v>#N/A</v>
      </c>
      <c r="O251" s="62" t="e">
        <f>IF(N251="","",IF(OR($Q$6="Diaria",$Q$6="Semanal",$Q$6="Decadal",$Q$6="Quincenal"),O250+VLOOKUP($Q$6,AMORT!$A$2:$D$11,4,0),IF(DAY($O$13)=DAY(EOMONTH($O$13,0)),EOMONTH(O250,VLOOKUP($Q$6,AMORT!$A$2:$C$11,3,0)),EDATE($O$13,VLOOKUP($Q$6,AMORT!$A$2:$C$11,3,0)*N251))))</f>
        <v>#N/A</v>
      </c>
      <c r="P251" s="55" t="e">
        <f>IF(N251="",IF(N250="","",SUM(P$13:P250)),T251+U251)</f>
        <v>#N/A</v>
      </c>
      <c r="Q251" s="44"/>
      <c r="R251" s="55" t="e">
        <f>IF(N251="",IF(N250="","",SUM($R$13:R250)),ROUND(((V250*$Q$8)/30)*VLOOKUP($Q$6,AMORT!$A$2:$D$11,4,0),0))</f>
        <v>#N/A</v>
      </c>
      <c r="S251" s="55" t="e">
        <f>IF(N251="",IF(N250="","",SUM($S$13:S250)),IF(N251&lt;=MAX($V$6:$V$7),0,P251+R251))</f>
        <v>#N/A</v>
      </c>
      <c r="T251" s="55" t="e">
        <f>IF(N251="",IF(N250="","",SUM($T$13:T250)),IF(N251=$R$5,V250,IF($V$8="Cuota fija",IF(N251&lt;=MAX($V$6:$V$7),0,$Q$7+Q251-U251),IF($V$8="Capital Constante",IF(N251&lt;=MAX($V$6:$V$7),0,$Q$3/(($P$5/VLOOKUP($Q$6,AMORT!$A$2:$C$11,3,0))-MAX($V$6:$V$7))   ),P251-U251-R251)       )))</f>
        <v>#N/A</v>
      </c>
      <c r="U251" s="55" t="e">
        <f>IF(N251="",IF(N250="","",SUM($U$13:U250)),ROUND($R$4*V250,0))</f>
        <v>#N/A</v>
      </c>
      <c r="V251" s="55" t="e">
        <f t="shared" si="23"/>
        <v>#N/A</v>
      </c>
      <c r="W251" s="15"/>
      <c r="X251" s="55" t="e">
        <f>IF(AND(N251&gt;0,N251&lt;&gt;"",Q251&gt;0), ROUND( ((Q251/((1+($Q$4/VLOOKUP($Q$6,AMORT!$A$2:$B$11,2,0)))^N251))),0),0)</f>
        <v>#N/A</v>
      </c>
      <c r="AA251" s="61" t="e">
        <f t="shared" si="26"/>
        <v>#N/A</v>
      </c>
      <c r="AB251" s="62" t="e">
        <f>IF(AA251="","",IF(OR($AD$6="Diaria",$AD$6="Semanal",$AD$6="Decadal",$AD$6="Quincenal"),AB250+VLOOKUP($AD$6,AMORT!$A$2:$D$11,4,0),IF(DAY($B$13)=DAY(EOMONTH($B$13,0)),EOMONTH(AB250,VLOOKUP($AD$6,AMORT!$A$2:$C$11,3,0)),EDATE($B$13,VLOOKUP($AD$6,AMORT!$A$2:$C$11,3,0)*AA251))))</f>
        <v>#N/A</v>
      </c>
      <c r="AC251" s="55" t="e">
        <f>IF(AA251="",IF(AA250="","",SUM(AC$13:AC250)),AG251+AH251)</f>
        <v>#N/A</v>
      </c>
      <c r="AD251" s="44"/>
      <c r="AE251" s="55" t="e">
        <f>IF(AA251="",IF(AA250="","",SUM($AE$13:AE250)),ROUND(((AI250*$AD$8)/30)*VLOOKUP($AD$6,AMORT!$A$2:$D$11,4,0),0))</f>
        <v>#N/A</v>
      </c>
      <c r="AF251" s="55" t="e">
        <f>IF(AA251="",IF(AA250="","",SUM($AF$13:AF250)),IF(AA251&lt;=MAX($AI$6:$AI$7),0,AC251+AE251))</f>
        <v>#N/A</v>
      </c>
      <c r="AG251" s="55" t="e">
        <f>IF(AA251="",IF(AA250="","",SUM($AG$13:AG250)),IF(AA251=$AE$5,AI250,IF($AI$8="Cuota fija",IF(AA251&lt;=MAX($AI$6:$AI$7),0,$AD$7+AD251-AH251),IF($AI$8="Capital Constante",IF(AA251&lt;=MAX($AI$6:$AI$7),0,$AD$3/(($AC$5/VLOOKUP($AD$6,AMORT!$A$2:$C$11,3,0))-MAX($AI$6:$AI$7))   ),AC251-AH251-AE251)       )))</f>
        <v>#N/A</v>
      </c>
      <c r="AH251" s="55" t="e">
        <f>IF(AA251="",IF(AA250="","",SUM($AH$13:AH250)),ROUND($AE$4*AI250,0))</f>
        <v>#N/A</v>
      </c>
      <c r="AI251" s="55" t="e">
        <f t="shared" si="24"/>
        <v>#N/A</v>
      </c>
      <c r="AJ251" s="15"/>
      <c r="AK251" s="55" t="e">
        <f>IF(AND(AA251&gt;0,AA251&lt;&gt;"",AD251&gt;0), ROUND( ((AD251/((1+($AD$4/VLOOKUP($AD$6,AMORT!$A$2:$B$11,2,0)))^AA251))),0),0)</f>
        <v>#N/A</v>
      </c>
    </row>
    <row r="252" spans="1:37" x14ac:dyDescent="0.2">
      <c r="A252" s="61" t="e">
        <f t="shared" si="21"/>
        <v>#N/A</v>
      </c>
      <c r="B252" s="62" t="e">
        <f>IF(A252="","",IF(OR($D$6="Diaria",$D$6="Semanal",$D$6="Decadal",$D$6="Quincenal"),B251+VLOOKUP($D$6,AMORT!$A$2:$D$11,4,0),IF(DAY($B$13)=DAY(EOMONTH($B$13,0)),EOMONTH(B251,VLOOKUP($D$6,AMORT!$A$2:$C$11,3,0)),EDATE($B$13,VLOOKUP($D$6,AMORT!$A$2:$C$11,3,0)*A252))))</f>
        <v>#N/A</v>
      </c>
      <c r="C252" s="55" t="e">
        <f>IF(A252="",IF(A251="","",SUM(C$13:C251)),G252+H252)</f>
        <v>#N/A</v>
      </c>
      <c r="D252" s="44"/>
      <c r="E252" s="55" t="e">
        <f>IF(A252="",IF(A251="","",SUM($E$13:E251)),ROUND(((I251*$D$8)/30)*VLOOKUP($D$6,AMORT!$A$2:$D$11,4,0),0))</f>
        <v>#N/A</v>
      </c>
      <c r="F252" s="55" t="e">
        <f>IF(A252="",IF(A251="","",SUM($F$13:F251)),IF(A252&lt;=MAX($I$6:$I$7),0,C252+E252))</f>
        <v>#N/A</v>
      </c>
      <c r="G252" s="55" t="e">
        <f>IF(A252="",IF(A251="","",SUM($G$13:G251)),IF(A252=$E$5,I251,IF($I$8="Cuota fija",IF(A252&lt;=MAX($I$6:$I$7),0,$D$7+D252-H252),IF($I$8="Capital Constante",IF(A252&lt;=MAX($I$6:$I$7),0,$D$3/(($C$5/VLOOKUP($D$6,AMORT!$A$2:$C$11,3,0))-MAX($I$6:$I$7))   ),C252-H252-E252)       )))</f>
        <v>#N/A</v>
      </c>
      <c r="H252" s="55" t="e">
        <f>IF(A252="",IF(A251="","",SUM($H$13:H251)),ROUND($E$4*I251,0))</f>
        <v>#N/A</v>
      </c>
      <c r="I252" s="55" t="e">
        <f t="shared" si="22"/>
        <v>#N/A</v>
      </c>
      <c r="J252" s="15"/>
      <c r="K252" s="55" t="e">
        <f>IF(AND(A252&gt;0,A252&lt;&gt;"",D252&gt;0), ROUND( ((D252/((1+($D$4/VLOOKUP($D$6,AMORT!$A$2:$B$11,2,0)))^A252))),0),0)</f>
        <v>#N/A</v>
      </c>
      <c r="N252" s="61" t="e">
        <f t="shared" si="25"/>
        <v>#N/A</v>
      </c>
      <c r="O252" s="62" t="e">
        <f>IF(N252="","",IF(OR($Q$6="Diaria",$Q$6="Semanal",$Q$6="Decadal",$Q$6="Quincenal"),O251+VLOOKUP($Q$6,AMORT!$A$2:$D$11,4,0),IF(DAY($O$13)=DAY(EOMONTH($O$13,0)),EOMONTH(O251,VLOOKUP($Q$6,AMORT!$A$2:$C$11,3,0)),EDATE($O$13,VLOOKUP($Q$6,AMORT!$A$2:$C$11,3,0)*N252))))</f>
        <v>#N/A</v>
      </c>
      <c r="P252" s="55" t="e">
        <f>IF(N252="",IF(N251="","",SUM(P$13:P251)),T252+U252)</f>
        <v>#N/A</v>
      </c>
      <c r="Q252" s="44"/>
      <c r="R252" s="55" t="e">
        <f>IF(N252="",IF(N251="","",SUM($R$13:R251)),ROUND(((V251*$Q$8)/30)*VLOOKUP($Q$6,AMORT!$A$2:$D$11,4,0),0))</f>
        <v>#N/A</v>
      </c>
      <c r="S252" s="55" t="e">
        <f>IF(N252="",IF(N251="","",SUM($S$13:S251)),IF(N252&lt;=MAX($V$6:$V$7),0,P252+R252))</f>
        <v>#N/A</v>
      </c>
      <c r="T252" s="55" t="e">
        <f>IF(N252="",IF(N251="","",SUM($T$13:T251)),IF(N252=$R$5,V251,IF($V$8="Cuota fija",IF(N252&lt;=MAX($V$6:$V$7),0,$Q$7+Q252-U252),IF($V$8="Capital Constante",IF(N252&lt;=MAX($V$6:$V$7),0,$Q$3/(($P$5/VLOOKUP($Q$6,AMORT!$A$2:$C$11,3,0))-MAX($V$6:$V$7))   ),P252-U252-R252)       )))</f>
        <v>#N/A</v>
      </c>
      <c r="U252" s="55" t="e">
        <f>IF(N252="",IF(N251="","",SUM($U$13:U251)),ROUND($R$4*V251,0))</f>
        <v>#N/A</v>
      </c>
      <c r="V252" s="55" t="e">
        <f t="shared" si="23"/>
        <v>#N/A</v>
      </c>
      <c r="W252" s="15"/>
      <c r="X252" s="55" t="e">
        <f>IF(AND(N252&gt;0,N252&lt;&gt;"",Q252&gt;0), ROUND( ((Q252/((1+($Q$4/VLOOKUP($Q$6,AMORT!$A$2:$B$11,2,0)))^N252))),0),0)</f>
        <v>#N/A</v>
      </c>
      <c r="AA252" s="61" t="e">
        <f t="shared" si="26"/>
        <v>#N/A</v>
      </c>
      <c r="AB252" s="62" t="e">
        <f>IF(AA252="","",IF(OR($AD$6="Diaria",$AD$6="Semanal",$AD$6="Decadal",$AD$6="Quincenal"),AB251+VLOOKUP($AD$6,AMORT!$A$2:$D$11,4,0),IF(DAY($B$13)=DAY(EOMONTH($B$13,0)),EOMONTH(AB251,VLOOKUP($AD$6,AMORT!$A$2:$C$11,3,0)),EDATE($B$13,VLOOKUP($AD$6,AMORT!$A$2:$C$11,3,0)*AA252))))</f>
        <v>#N/A</v>
      </c>
      <c r="AC252" s="55" t="e">
        <f>IF(AA252="",IF(AA251="","",SUM(AC$13:AC251)),AG252+AH252)</f>
        <v>#N/A</v>
      </c>
      <c r="AD252" s="44"/>
      <c r="AE252" s="55" t="e">
        <f>IF(AA252="",IF(AA251="","",SUM($AE$13:AE251)),ROUND(((AI251*$AD$8)/30)*VLOOKUP($AD$6,AMORT!$A$2:$D$11,4,0),0))</f>
        <v>#N/A</v>
      </c>
      <c r="AF252" s="55" t="e">
        <f>IF(AA252="",IF(AA251="","",SUM($AF$13:AF251)),IF(AA252&lt;=MAX($AI$6:$AI$7),0,AC252+AE252))</f>
        <v>#N/A</v>
      </c>
      <c r="AG252" s="55" t="e">
        <f>IF(AA252="",IF(AA251="","",SUM($AG$13:AG251)),IF(AA252=$AE$5,AI251,IF($AI$8="Cuota fija",IF(AA252&lt;=MAX($AI$6:$AI$7),0,$AD$7+AD252-AH252),IF($AI$8="Capital Constante",IF(AA252&lt;=MAX($AI$6:$AI$7),0,$AD$3/(($AC$5/VLOOKUP($AD$6,AMORT!$A$2:$C$11,3,0))-MAX($AI$6:$AI$7))   ),AC252-AH252-AE252)       )))</f>
        <v>#N/A</v>
      </c>
      <c r="AH252" s="55" t="e">
        <f>IF(AA252="",IF(AA251="","",SUM($AH$13:AH251)),ROUND($AE$4*AI251,0))</f>
        <v>#N/A</v>
      </c>
      <c r="AI252" s="55" t="e">
        <f t="shared" si="24"/>
        <v>#N/A</v>
      </c>
      <c r="AJ252" s="15"/>
      <c r="AK252" s="55" t="e">
        <f>IF(AND(AA252&gt;0,AA252&lt;&gt;"",AD252&gt;0), ROUND( ((AD252/((1+($AD$4/VLOOKUP($AD$6,AMORT!$A$2:$B$11,2,0)))^AA252))),0),0)</f>
        <v>#N/A</v>
      </c>
    </row>
    <row r="253" spans="1:37" x14ac:dyDescent="0.2">
      <c r="A253" s="61" t="e">
        <f t="shared" si="21"/>
        <v>#N/A</v>
      </c>
      <c r="B253" s="62" t="e">
        <f>IF(A253="","",IF(OR($D$6="Diaria",$D$6="Semanal",$D$6="Decadal",$D$6="Quincenal"),B252+VLOOKUP($D$6,AMORT!$A$2:$D$11,4,0),IF(DAY($B$13)=DAY(EOMONTH($B$13,0)),EOMONTH(B252,VLOOKUP($D$6,AMORT!$A$2:$C$11,3,0)),EDATE($B$13,VLOOKUP($D$6,AMORT!$A$2:$C$11,3,0)*A253))))</f>
        <v>#N/A</v>
      </c>
      <c r="C253" s="55" t="e">
        <f>IF(A253="",IF(A252="","",SUM(C$13:C252)),G253+H253)</f>
        <v>#N/A</v>
      </c>
      <c r="D253" s="44"/>
      <c r="E253" s="55" t="e">
        <f>IF(A253="",IF(A252="","",SUM($E$13:E252)),ROUND(((I252*$D$8)/30)*VLOOKUP($D$6,AMORT!$A$2:$D$11,4,0),0))</f>
        <v>#N/A</v>
      </c>
      <c r="F253" s="55" t="e">
        <f>IF(A253="",IF(A252="","",SUM($F$13:F252)),IF(A253&lt;=MAX($I$6:$I$7),0,C253+E253))</f>
        <v>#N/A</v>
      </c>
      <c r="G253" s="55" t="e">
        <f>IF(A253="",IF(A252="","",SUM($G$13:G252)),IF(A253=$E$5,I252,IF($I$8="Cuota fija",IF(A253&lt;=MAX($I$6:$I$7),0,$D$7+D253-H253),IF($I$8="Capital Constante",IF(A253&lt;=MAX($I$6:$I$7),0,$D$3/(($C$5/VLOOKUP($D$6,AMORT!$A$2:$C$11,3,0))-MAX($I$6:$I$7))   ),C253-H253-E253)       )))</f>
        <v>#N/A</v>
      </c>
      <c r="H253" s="55" t="e">
        <f>IF(A253="",IF(A252="","",SUM($H$13:H252)),ROUND($E$4*I252,0))</f>
        <v>#N/A</v>
      </c>
      <c r="I253" s="55" t="e">
        <f t="shared" si="22"/>
        <v>#N/A</v>
      </c>
      <c r="J253" s="15"/>
      <c r="K253" s="55" t="e">
        <f>IF(AND(A253&gt;0,A253&lt;&gt;"",D253&gt;0), ROUND( ((D253/((1+($D$4/VLOOKUP($D$6,AMORT!$A$2:$B$11,2,0)))^A253))),0),0)</f>
        <v>#N/A</v>
      </c>
      <c r="N253" s="61" t="e">
        <f t="shared" si="25"/>
        <v>#N/A</v>
      </c>
      <c r="O253" s="62" t="e">
        <f>IF(N253="","",IF(OR($Q$6="Diaria",$Q$6="Semanal",$Q$6="Decadal",$Q$6="Quincenal"),O252+VLOOKUP($Q$6,AMORT!$A$2:$D$11,4,0),IF(DAY($O$13)=DAY(EOMONTH($O$13,0)),EOMONTH(O252,VLOOKUP($Q$6,AMORT!$A$2:$C$11,3,0)),EDATE($O$13,VLOOKUP($Q$6,AMORT!$A$2:$C$11,3,0)*N253))))</f>
        <v>#N/A</v>
      </c>
      <c r="P253" s="55" t="e">
        <f>IF(N253="",IF(N252="","",SUM(P$13:P252)),T253+U253)</f>
        <v>#N/A</v>
      </c>
      <c r="Q253" s="44"/>
      <c r="R253" s="55" t="e">
        <f>IF(N253="",IF(N252="","",SUM($R$13:R252)),ROUND(((V252*$Q$8)/30)*VLOOKUP($Q$6,AMORT!$A$2:$D$11,4,0),0))</f>
        <v>#N/A</v>
      </c>
      <c r="S253" s="55" t="e">
        <f>IF(N253="",IF(N252="","",SUM($S$13:S252)),IF(N253&lt;=MAX($V$6:$V$7),0,P253+R253))</f>
        <v>#N/A</v>
      </c>
      <c r="T253" s="55" t="e">
        <f>IF(N253="",IF(N252="","",SUM($T$13:T252)),IF(N253=$R$5,V252,IF($V$8="Cuota fija",IF(N253&lt;=MAX($V$6:$V$7),0,$Q$7+Q253-U253),IF($V$8="Capital Constante",IF(N253&lt;=MAX($V$6:$V$7),0,$Q$3/(($P$5/VLOOKUP($Q$6,AMORT!$A$2:$C$11,3,0))-MAX($V$6:$V$7))   ),P253-U253-R253)       )))</f>
        <v>#N/A</v>
      </c>
      <c r="U253" s="55" t="e">
        <f>IF(N253="",IF(N252="","",SUM($U$13:U252)),ROUND($R$4*V252,0))</f>
        <v>#N/A</v>
      </c>
      <c r="V253" s="55" t="e">
        <f t="shared" si="23"/>
        <v>#N/A</v>
      </c>
      <c r="W253" s="15"/>
      <c r="X253" s="55" t="e">
        <f>IF(AND(N253&gt;0,N253&lt;&gt;"",Q253&gt;0), ROUND( ((Q253/((1+($Q$4/VLOOKUP($Q$6,AMORT!$A$2:$B$11,2,0)))^N253))),0),0)</f>
        <v>#N/A</v>
      </c>
      <c r="AA253" s="61" t="e">
        <f t="shared" si="26"/>
        <v>#N/A</v>
      </c>
      <c r="AB253" s="62" t="e">
        <f>IF(AA253="","",IF(OR($AD$6="Diaria",$AD$6="Semanal",$AD$6="Decadal",$AD$6="Quincenal"),AB252+VLOOKUP($AD$6,AMORT!$A$2:$D$11,4,0),IF(DAY($B$13)=DAY(EOMONTH($B$13,0)),EOMONTH(AB252,VLOOKUP($AD$6,AMORT!$A$2:$C$11,3,0)),EDATE($B$13,VLOOKUP($AD$6,AMORT!$A$2:$C$11,3,0)*AA253))))</f>
        <v>#N/A</v>
      </c>
      <c r="AC253" s="55" t="e">
        <f>IF(AA253="",IF(AA252="","",SUM(AC$13:AC252)),AG253+AH253)</f>
        <v>#N/A</v>
      </c>
      <c r="AD253" s="44"/>
      <c r="AE253" s="55" t="e">
        <f>IF(AA253="",IF(AA252="","",SUM($AE$13:AE252)),ROUND(((AI252*$AD$8)/30)*VLOOKUP($AD$6,AMORT!$A$2:$D$11,4,0),0))</f>
        <v>#N/A</v>
      </c>
      <c r="AF253" s="55" t="e">
        <f>IF(AA253="",IF(AA252="","",SUM($AF$13:AF252)),IF(AA253&lt;=MAX($AI$6:$AI$7),0,AC253+AE253))</f>
        <v>#N/A</v>
      </c>
      <c r="AG253" s="55" t="e">
        <f>IF(AA253="",IF(AA252="","",SUM($AG$13:AG252)),IF(AA253=$AE$5,AI252,IF($AI$8="Cuota fija",IF(AA253&lt;=MAX($AI$6:$AI$7),0,$AD$7+AD253-AH253),IF($AI$8="Capital Constante",IF(AA253&lt;=MAX($AI$6:$AI$7),0,$AD$3/(($AC$5/VLOOKUP($AD$6,AMORT!$A$2:$C$11,3,0))-MAX($AI$6:$AI$7))   ),AC253-AH253-AE253)       )))</f>
        <v>#N/A</v>
      </c>
      <c r="AH253" s="55" t="e">
        <f>IF(AA253="",IF(AA252="","",SUM($AH$13:AH252)),ROUND($AE$4*AI252,0))</f>
        <v>#N/A</v>
      </c>
      <c r="AI253" s="55" t="e">
        <f t="shared" si="24"/>
        <v>#N/A</v>
      </c>
      <c r="AJ253" s="15"/>
      <c r="AK253" s="55" t="e">
        <f>IF(AND(AA253&gt;0,AA253&lt;&gt;"",AD253&gt;0), ROUND( ((AD253/((1+($AD$4/VLOOKUP($AD$6,AMORT!$A$2:$B$11,2,0)))^AA253))),0),0)</f>
        <v>#N/A</v>
      </c>
    </row>
    <row r="254" spans="1:37" x14ac:dyDescent="0.2">
      <c r="A254" s="61" t="e">
        <f t="shared" si="21"/>
        <v>#N/A</v>
      </c>
      <c r="B254" s="62" t="e">
        <f>IF(A254="","",IF(OR($D$6="Diaria",$D$6="Semanal",$D$6="Decadal",$D$6="Quincenal"),B253+VLOOKUP($D$6,AMORT!$A$2:$D$11,4,0),IF(DAY($B$13)=DAY(EOMONTH($B$13,0)),EOMONTH(B253,VLOOKUP($D$6,AMORT!$A$2:$C$11,3,0)),EDATE($B$13,VLOOKUP($D$6,AMORT!$A$2:$C$11,3,0)*A254))))</f>
        <v>#N/A</v>
      </c>
      <c r="C254" s="55" t="e">
        <f>IF(A254="",IF(A253="","",SUM(C$13:C253)),G254+H254)</f>
        <v>#N/A</v>
      </c>
      <c r="D254" s="44"/>
      <c r="E254" s="55" t="e">
        <f>IF(A254="",IF(A253="","",SUM($E$13:E253)),ROUND(((I253*$D$8)/30)*VLOOKUP($D$6,AMORT!$A$2:$D$11,4,0),0))</f>
        <v>#N/A</v>
      </c>
      <c r="F254" s="55" t="e">
        <f>IF(A254="",IF(A253="","",SUM($F$13:F253)),IF(A254&lt;=MAX($I$6:$I$7),0,C254+E254))</f>
        <v>#N/A</v>
      </c>
      <c r="G254" s="55" t="e">
        <f>IF(A254="",IF(A253="","",SUM($G$13:G253)),IF(A254=$E$5,I253,IF($I$8="Cuota fija",IF(A254&lt;=MAX($I$6:$I$7),0,$D$7+D254-H254),IF($I$8="Capital Constante",IF(A254&lt;=MAX($I$6:$I$7),0,$D$3/(($C$5/VLOOKUP($D$6,AMORT!$A$2:$C$11,3,0))-MAX($I$6:$I$7))   ),C254-H254-E254)       )))</f>
        <v>#N/A</v>
      </c>
      <c r="H254" s="55" t="e">
        <f>IF(A254="",IF(A253="","",SUM($H$13:H253)),ROUND($E$4*I253,0))</f>
        <v>#N/A</v>
      </c>
      <c r="I254" s="55" t="e">
        <f t="shared" si="22"/>
        <v>#N/A</v>
      </c>
      <c r="J254" s="15"/>
      <c r="K254" s="55" t="e">
        <f>IF(AND(A254&gt;0,A254&lt;&gt;"",D254&gt;0), ROUND( ((D254/((1+($D$4/VLOOKUP($D$6,AMORT!$A$2:$B$11,2,0)))^A254))),0),0)</f>
        <v>#N/A</v>
      </c>
      <c r="N254" s="61" t="e">
        <f t="shared" si="25"/>
        <v>#N/A</v>
      </c>
      <c r="O254" s="62" t="e">
        <f>IF(N254="","",IF(OR($Q$6="Diaria",$Q$6="Semanal",$Q$6="Decadal",$Q$6="Quincenal"),O253+VLOOKUP($Q$6,AMORT!$A$2:$D$11,4,0),IF(DAY($O$13)=DAY(EOMONTH($O$13,0)),EOMONTH(O253,VLOOKUP($Q$6,AMORT!$A$2:$C$11,3,0)),EDATE($O$13,VLOOKUP($Q$6,AMORT!$A$2:$C$11,3,0)*N254))))</f>
        <v>#N/A</v>
      </c>
      <c r="P254" s="55" t="e">
        <f>IF(N254="",IF(N253="","",SUM(P$13:P253)),T254+U254)</f>
        <v>#N/A</v>
      </c>
      <c r="Q254" s="44"/>
      <c r="R254" s="55" t="e">
        <f>IF(N254="",IF(N253="","",SUM($R$13:R253)),ROUND(((V253*$Q$8)/30)*VLOOKUP($Q$6,AMORT!$A$2:$D$11,4,0),0))</f>
        <v>#N/A</v>
      </c>
      <c r="S254" s="55" t="e">
        <f>IF(N254="",IF(N253="","",SUM($S$13:S253)),IF(N254&lt;=MAX($V$6:$V$7),0,P254+R254))</f>
        <v>#N/A</v>
      </c>
      <c r="T254" s="55" t="e">
        <f>IF(N254="",IF(N253="","",SUM($T$13:T253)),IF(N254=$R$5,V253,IF($V$8="Cuota fija",IF(N254&lt;=MAX($V$6:$V$7),0,$Q$7+Q254-U254),IF($V$8="Capital Constante",IF(N254&lt;=MAX($V$6:$V$7),0,$Q$3/(($P$5/VLOOKUP($Q$6,AMORT!$A$2:$C$11,3,0))-MAX($V$6:$V$7))   ),P254-U254-R254)       )))</f>
        <v>#N/A</v>
      </c>
      <c r="U254" s="55" t="e">
        <f>IF(N254="",IF(N253="","",SUM($U$13:U253)),ROUND($R$4*V253,0))</f>
        <v>#N/A</v>
      </c>
      <c r="V254" s="55" t="e">
        <f t="shared" si="23"/>
        <v>#N/A</v>
      </c>
      <c r="W254" s="15"/>
      <c r="X254" s="55" t="e">
        <f>IF(AND(N254&gt;0,N254&lt;&gt;"",Q254&gt;0), ROUND( ((Q254/((1+($Q$4/VLOOKUP($Q$6,AMORT!$A$2:$B$11,2,0)))^N254))),0),0)</f>
        <v>#N/A</v>
      </c>
      <c r="AA254" s="61" t="e">
        <f t="shared" si="26"/>
        <v>#N/A</v>
      </c>
      <c r="AB254" s="62" t="e">
        <f>IF(AA254="","",IF(OR($AD$6="Diaria",$AD$6="Semanal",$AD$6="Decadal",$AD$6="Quincenal"),AB253+VLOOKUP($AD$6,AMORT!$A$2:$D$11,4,0),IF(DAY($B$13)=DAY(EOMONTH($B$13,0)),EOMONTH(AB253,VLOOKUP($AD$6,AMORT!$A$2:$C$11,3,0)),EDATE($B$13,VLOOKUP($AD$6,AMORT!$A$2:$C$11,3,0)*AA254))))</f>
        <v>#N/A</v>
      </c>
      <c r="AC254" s="55" t="e">
        <f>IF(AA254="",IF(AA253="","",SUM(AC$13:AC253)),AG254+AH254)</f>
        <v>#N/A</v>
      </c>
      <c r="AD254" s="44"/>
      <c r="AE254" s="55" t="e">
        <f>IF(AA254="",IF(AA253="","",SUM($AE$13:AE253)),ROUND(((AI253*$AD$8)/30)*VLOOKUP($AD$6,AMORT!$A$2:$D$11,4,0),0))</f>
        <v>#N/A</v>
      </c>
      <c r="AF254" s="55" t="e">
        <f>IF(AA254="",IF(AA253="","",SUM($AF$13:AF253)),IF(AA254&lt;=MAX($AI$6:$AI$7),0,AC254+AE254))</f>
        <v>#N/A</v>
      </c>
      <c r="AG254" s="55" t="e">
        <f>IF(AA254="",IF(AA253="","",SUM($AG$13:AG253)),IF(AA254=$AE$5,AI253,IF($AI$8="Cuota fija",IF(AA254&lt;=MAX($AI$6:$AI$7),0,$AD$7+AD254-AH254),IF($AI$8="Capital Constante",IF(AA254&lt;=MAX($AI$6:$AI$7),0,$AD$3/(($AC$5/VLOOKUP($AD$6,AMORT!$A$2:$C$11,3,0))-MAX($AI$6:$AI$7))   ),AC254-AH254-AE254)       )))</f>
        <v>#N/A</v>
      </c>
      <c r="AH254" s="55" t="e">
        <f>IF(AA254="",IF(AA253="","",SUM($AH$13:AH253)),ROUND($AE$4*AI253,0))</f>
        <v>#N/A</v>
      </c>
      <c r="AI254" s="55" t="e">
        <f t="shared" si="24"/>
        <v>#N/A</v>
      </c>
      <c r="AJ254" s="15"/>
      <c r="AK254" s="55" t="e">
        <f>IF(AND(AA254&gt;0,AA254&lt;&gt;"",AD254&gt;0), ROUND( ((AD254/((1+($AD$4/VLOOKUP($AD$6,AMORT!$A$2:$B$11,2,0)))^AA254))),0),0)</f>
        <v>#N/A</v>
      </c>
    </row>
    <row r="255" spans="1:37" x14ac:dyDescent="0.2">
      <c r="A255" s="61" t="e">
        <f t="shared" si="21"/>
        <v>#N/A</v>
      </c>
      <c r="B255" s="62" t="e">
        <f>IF(A255="","",IF(OR($D$6="Diaria",$D$6="Semanal",$D$6="Decadal",$D$6="Quincenal"),B254+VLOOKUP($D$6,AMORT!$A$2:$D$11,4,0),IF(DAY($B$13)=DAY(EOMONTH($B$13,0)),EOMONTH(B254,VLOOKUP($D$6,AMORT!$A$2:$C$11,3,0)),EDATE($B$13,VLOOKUP($D$6,AMORT!$A$2:$C$11,3,0)*A255))))</f>
        <v>#N/A</v>
      </c>
      <c r="C255" s="55" t="e">
        <f>IF(A255="",IF(A254="","",SUM(C$13:C254)),G255+H255)</f>
        <v>#N/A</v>
      </c>
      <c r="D255" s="44"/>
      <c r="E255" s="55" t="e">
        <f>IF(A255="",IF(A254="","",SUM($E$13:E254)),ROUND(((I254*$D$8)/30)*VLOOKUP($D$6,AMORT!$A$2:$D$11,4,0),0))</f>
        <v>#N/A</v>
      </c>
      <c r="F255" s="55" t="e">
        <f>IF(A255="",IF(A254="","",SUM($F$13:F254)),IF(A255&lt;=MAX($I$6:$I$7),0,C255+E255))</f>
        <v>#N/A</v>
      </c>
      <c r="G255" s="55" t="e">
        <f>IF(A255="",IF(A254="","",SUM($G$13:G254)),IF(A255=$E$5,I254,IF($I$8="Cuota fija",IF(A255&lt;=MAX($I$6:$I$7),0,$D$7+D255-H255),IF($I$8="Capital Constante",IF(A255&lt;=MAX($I$6:$I$7),0,$D$3/(($C$5/VLOOKUP($D$6,AMORT!$A$2:$C$11,3,0))-MAX($I$6:$I$7))   ),C255-H255-E255)       )))</f>
        <v>#N/A</v>
      </c>
      <c r="H255" s="55" t="e">
        <f>IF(A255="",IF(A254="","",SUM($H$13:H254)),ROUND($E$4*I254,0))</f>
        <v>#N/A</v>
      </c>
      <c r="I255" s="55" t="e">
        <f t="shared" si="22"/>
        <v>#N/A</v>
      </c>
      <c r="J255" s="15"/>
      <c r="K255" s="55" t="e">
        <f>IF(AND(A255&gt;0,A255&lt;&gt;"",D255&gt;0), ROUND( ((D255/((1+($D$4/VLOOKUP($D$6,AMORT!$A$2:$B$11,2,0)))^A255))),0),0)</f>
        <v>#N/A</v>
      </c>
      <c r="N255" s="61" t="e">
        <f t="shared" si="25"/>
        <v>#N/A</v>
      </c>
      <c r="O255" s="62" t="e">
        <f>IF(N255="","",IF(OR($Q$6="Diaria",$Q$6="Semanal",$Q$6="Decadal",$Q$6="Quincenal"),O254+VLOOKUP($Q$6,AMORT!$A$2:$D$11,4,0),IF(DAY($O$13)=DAY(EOMONTH($O$13,0)),EOMONTH(O254,VLOOKUP($Q$6,AMORT!$A$2:$C$11,3,0)),EDATE($O$13,VLOOKUP($Q$6,AMORT!$A$2:$C$11,3,0)*N255))))</f>
        <v>#N/A</v>
      </c>
      <c r="P255" s="55" t="e">
        <f>IF(N255="",IF(N254="","",SUM(P$13:P254)),T255+U255)</f>
        <v>#N/A</v>
      </c>
      <c r="Q255" s="44"/>
      <c r="R255" s="55" t="e">
        <f>IF(N255="",IF(N254="","",SUM($R$13:R254)),ROUND(((V254*$Q$8)/30)*VLOOKUP($Q$6,AMORT!$A$2:$D$11,4,0),0))</f>
        <v>#N/A</v>
      </c>
      <c r="S255" s="55" t="e">
        <f>IF(N255="",IF(N254="","",SUM($S$13:S254)),IF(N255&lt;=MAX($V$6:$V$7),0,P255+R255))</f>
        <v>#N/A</v>
      </c>
      <c r="T255" s="55" t="e">
        <f>IF(N255="",IF(N254="","",SUM($T$13:T254)),IF(N255=$R$5,V254,IF($V$8="Cuota fija",IF(N255&lt;=MAX($V$6:$V$7),0,$Q$7+Q255-U255),IF($V$8="Capital Constante",IF(N255&lt;=MAX($V$6:$V$7),0,$Q$3/(($P$5/VLOOKUP($Q$6,AMORT!$A$2:$C$11,3,0))-MAX($V$6:$V$7))   ),P255-U255-R255)       )))</f>
        <v>#N/A</v>
      </c>
      <c r="U255" s="55" t="e">
        <f>IF(N255="",IF(N254="","",SUM($U$13:U254)),ROUND($R$4*V254,0))</f>
        <v>#N/A</v>
      </c>
      <c r="V255" s="55" t="e">
        <f t="shared" si="23"/>
        <v>#N/A</v>
      </c>
      <c r="W255" s="15"/>
      <c r="X255" s="55" t="e">
        <f>IF(AND(N255&gt;0,N255&lt;&gt;"",Q255&gt;0), ROUND( ((Q255/((1+($Q$4/VLOOKUP($Q$6,AMORT!$A$2:$B$11,2,0)))^N255))),0),0)</f>
        <v>#N/A</v>
      </c>
      <c r="AA255" s="61" t="e">
        <f t="shared" si="26"/>
        <v>#N/A</v>
      </c>
      <c r="AB255" s="62" t="e">
        <f>IF(AA255="","",IF(OR($AD$6="Diaria",$AD$6="Semanal",$AD$6="Decadal",$AD$6="Quincenal"),AB254+VLOOKUP($AD$6,AMORT!$A$2:$D$11,4,0),IF(DAY($B$13)=DAY(EOMONTH($B$13,0)),EOMONTH(AB254,VLOOKUP($AD$6,AMORT!$A$2:$C$11,3,0)),EDATE($B$13,VLOOKUP($AD$6,AMORT!$A$2:$C$11,3,0)*AA255))))</f>
        <v>#N/A</v>
      </c>
      <c r="AC255" s="55" t="e">
        <f>IF(AA255="",IF(AA254="","",SUM(AC$13:AC254)),AG255+AH255)</f>
        <v>#N/A</v>
      </c>
      <c r="AD255" s="44"/>
      <c r="AE255" s="55" t="e">
        <f>IF(AA255="",IF(AA254="","",SUM($AE$13:AE254)),ROUND(((AI254*$AD$8)/30)*VLOOKUP($AD$6,AMORT!$A$2:$D$11,4,0),0))</f>
        <v>#N/A</v>
      </c>
      <c r="AF255" s="55" t="e">
        <f>IF(AA255="",IF(AA254="","",SUM($AF$13:AF254)),IF(AA255&lt;=MAX($AI$6:$AI$7),0,AC255+AE255))</f>
        <v>#N/A</v>
      </c>
      <c r="AG255" s="55" t="e">
        <f>IF(AA255="",IF(AA254="","",SUM($AG$13:AG254)),IF(AA255=$AE$5,AI254,IF($AI$8="Cuota fija",IF(AA255&lt;=MAX($AI$6:$AI$7),0,$AD$7+AD255-AH255),IF($AI$8="Capital Constante",IF(AA255&lt;=MAX($AI$6:$AI$7),0,$AD$3/(($AC$5/VLOOKUP($AD$6,AMORT!$A$2:$C$11,3,0))-MAX($AI$6:$AI$7))   ),AC255-AH255-AE255)       )))</f>
        <v>#N/A</v>
      </c>
      <c r="AH255" s="55" t="e">
        <f>IF(AA255="",IF(AA254="","",SUM($AH$13:AH254)),ROUND($AE$4*AI254,0))</f>
        <v>#N/A</v>
      </c>
      <c r="AI255" s="55" t="e">
        <f t="shared" si="24"/>
        <v>#N/A</v>
      </c>
      <c r="AJ255" s="15"/>
      <c r="AK255" s="55" t="e">
        <f>IF(AND(AA255&gt;0,AA255&lt;&gt;"",AD255&gt;0), ROUND( ((AD255/((1+($AD$4/VLOOKUP($AD$6,AMORT!$A$2:$B$11,2,0)))^AA255))),0),0)</f>
        <v>#N/A</v>
      </c>
    </row>
    <row r="256" spans="1:37" x14ac:dyDescent="0.2">
      <c r="A256" s="61" t="e">
        <f t="shared" si="21"/>
        <v>#N/A</v>
      </c>
      <c r="B256" s="62" t="e">
        <f>IF(A256="","",IF(OR($D$6="Diaria",$D$6="Semanal",$D$6="Decadal",$D$6="Quincenal"),B255+VLOOKUP($D$6,AMORT!$A$2:$D$11,4,0),IF(DAY($B$13)=DAY(EOMONTH($B$13,0)),EOMONTH(B255,VLOOKUP($D$6,AMORT!$A$2:$C$11,3,0)),EDATE($B$13,VLOOKUP($D$6,AMORT!$A$2:$C$11,3,0)*A256))))</f>
        <v>#N/A</v>
      </c>
      <c r="C256" s="55" t="e">
        <f>IF(A256="",IF(A255="","",SUM(C$13:C255)),G256+H256)</f>
        <v>#N/A</v>
      </c>
      <c r="D256" s="44"/>
      <c r="E256" s="55" t="e">
        <f>IF(A256="",IF(A255="","",SUM($E$13:E255)),ROUND(((I255*$D$8)/30)*VLOOKUP($D$6,AMORT!$A$2:$D$11,4,0),0))</f>
        <v>#N/A</v>
      </c>
      <c r="F256" s="55" t="e">
        <f>IF(A256="",IF(A255="","",SUM($F$13:F255)),IF(A256&lt;=MAX($I$6:$I$7),0,C256+E256))</f>
        <v>#N/A</v>
      </c>
      <c r="G256" s="55" t="e">
        <f>IF(A256="",IF(A255="","",SUM($G$13:G255)),IF(A256=$E$5,I255,IF($I$8="Cuota fija",IF(A256&lt;=MAX($I$6:$I$7),0,$D$7+D256-H256),IF($I$8="Capital Constante",IF(A256&lt;=MAX($I$6:$I$7),0,$D$3/(($C$5/VLOOKUP($D$6,AMORT!$A$2:$C$11,3,0))-MAX($I$6:$I$7))   ),C256-H256-E256)       )))</f>
        <v>#N/A</v>
      </c>
      <c r="H256" s="55" t="e">
        <f>IF(A256="",IF(A255="","",SUM($H$13:H255)),ROUND($E$4*I255,0))</f>
        <v>#N/A</v>
      </c>
      <c r="I256" s="55" t="e">
        <f t="shared" si="22"/>
        <v>#N/A</v>
      </c>
      <c r="J256" s="15"/>
      <c r="K256" s="55" t="e">
        <f>IF(AND(A256&gt;0,A256&lt;&gt;"",D256&gt;0), ROUND( ((D256/((1+($D$4/VLOOKUP($D$6,AMORT!$A$2:$B$11,2,0)))^A256))),0),0)</f>
        <v>#N/A</v>
      </c>
      <c r="N256" s="61" t="e">
        <f t="shared" si="25"/>
        <v>#N/A</v>
      </c>
      <c r="O256" s="62" t="e">
        <f>IF(N256="","",IF(OR($Q$6="Diaria",$Q$6="Semanal",$Q$6="Decadal",$Q$6="Quincenal"),O255+VLOOKUP($Q$6,AMORT!$A$2:$D$11,4,0),IF(DAY($O$13)=DAY(EOMONTH($O$13,0)),EOMONTH(O255,VLOOKUP($Q$6,AMORT!$A$2:$C$11,3,0)),EDATE($O$13,VLOOKUP($Q$6,AMORT!$A$2:$C$11,3,0)*N256))))</f>
        <v>#N/A</v>
      </c>
      <c r="P256" s="55" t="e">
        <f>IF(N256="",IF(N255="","",SUM(P$13:P255)),T256+U256)</f>
        <v>#N/A</v>
      </c>
      <c r="Q256" s="44"/>
      <c r="R256" s="55" t="e">
        <f>IF(N256="",IF(N255="","",SUM($R$13:R255)),ROUND(((V255*$Q$8)/30)*VLOOKUP($Q$6,AMORT!$A$2:$D$11,4,0),0))</f>
        <v>#N/A</v>
      </c>
      <c r="S256" s="55" t="e">
        <f>IF(N256="",IF(N255="","",SUM($S$13:S255)),IF(N256&lt;=MAX($V$6:$V$7),0,P256+R256))</f>
        <v>#N/A</v>
      </c>
      <c r="T256" s="55" t="e">
        <f>IF(N256="",IF(N255="","",SUM($T$13:T255)),IF(N256=$R$5,V255,IF($V$8="Cuota fija",IF(N256&lt;=MAX($V$6:$V$7),0,$Q$7+Q256-U256),IF($V$8="Capital Constante",IF(N256&lt;=MAX($V$6:$V$7),0,$Q$3/(($P$5/VLOOKUP($Q$6,AMORT!$A$2:$C$11,3,0))-MAX($V$6:$V$7))   ),P256-U256-R256)       )))</f>
        <v>#N/A</v>
      </c>
      <c r="U256" s="55" t="e">
        <f>IF(N256="",IF(N255="","",SUM($U$13:U255)),ROUND($R$4*V255,0))</f>
        <v>#N/A</v>
      </c>
      <c r="V256" s="55" t="e">
        <f t="shared" si="23"/>
        <v>#N/A</v>
      </c>
      <c r="W256" s="15"/>
      <c r="X256" s="55" t="e">
        <f>IF(AND(N256&gt;0,N256&lt;&gt;"",Q256&gt;0), ROUND( ((Q256/((1+($Q$4/VLOOKUP($Q$6,AMORT!$A$2:$B$11,2,0)))^N256))),0),0)</f>
        <v>#N/A</v>
      </c>
      <c r="AA256" s="61" t="e">
        <f t="shared" si="26"/>
        <v>#N/A</v>
      </c>
      <c r="AB256" s="62" t="e">
        <f>IF(AA256="","",IF(OR($AD$6="Diaria",$AD$6="Semanal",$AD$6="Decadal",$AD$6="Quincenal"),AB255+VLOOKUP($AD$6,AMORT!$A$2:$D$11,4,0),IF(DAY($B$13)=DAY(EOMONTH($B$13,0)),EOMONTH(AB255,VLOOKUP($AD$6,AMORT!$A$2:$C$11,3,0)),EDATE($B$13,VLOOKUP($AD$6,AMORT!$A$2:$C$11,3,0)*AA256))))</f>
        <v>#N/A</v>
      </c>
      <c r="AC256" s="55" t="e">
        <f>IF(AA256="",IF(AA255="","",SUM(AC$13:AC255)),AG256+AH256)</f>
        <v>#N/A</v>
      </c>
      <c r="AD256" s="44"/>
      <c r="AE256" s="55" t="e">
        <f>IF(AA256="",IF(AA255="","",SUM($AE$13:AE255)),ROUND(((AI255*$AD$8)/30)*VLOOKUP($AD$6,AMORT!$A$2:$D$11,4,0),0))</f>
        <v>#N/A</v>
      </c>
      <c r="AF256" s="55" t="e">
        <f>IF(AA256="",IF(AA255="","",SUM($AF$13:AF255)),IF(AA256&lt;=MAX($AI$6:$AI$7),0,AC256+AE256))</f>
        <v>#N/A</v>
      </c>
      <c r="AG256" s="55" t="e">
        <f>IF(AA256="",IF(AA255="","",SUM($AG$13:AG255)),IF(AA256=$AE$5,AI255,IF($AI$8="Cuota fija",IF(AA256&lt;=MAX($AI$6:$AI$7),0,$AD$7+AD256-AH256),IF($AI$8="Capital Constante",IF(AA256&lt;=MAX($AI$6:$AI$7),0,$AD$3/(($AC$5/VLOOKUP($AD$6,AMORT!$A$2:$C$11,3,0))-MAX($AI$6:$AI$7))   ),AC256-AH256-AE256)       )))</f>
        <v>#N/A</v>
      </c>
      <c r="AH256" s="55" t="e">
        <f>IF(AA256="",IF(AA255="","",SUM($AH$13:AH255)),ROUND($AE$4*AI255,0))</f>
        <v>#N/A</v>
      </c>
      <c r="AI256" s="55" t="e">
        <f t="shared" si="24"/>
        <v>#N/A</v>
      </c>
      <c r="AJ256" s="15"/>
      <c r="AK256" s="55" t="e">
        <f>IF(AND(AA256&gt;0,AA256&lt;&gt;"",AD256&gt;0), ROUND( ((AD256/((1+($AD$4/VLOOKUP($AD$6,AMORT!$A$2:$B$11,2,0)))^AA256))),0),0)</f>
        <v>#N/A</v>
      </c>
    </row>
    <row r="257" spans="1:37" x14ac:dyDescent="0.2">
      <c r="A257" s="61" t="e">
        <f t="shared" si="21"/>
        <v>#N/A</v>
      </c>
      <c r="B257" s="62" t="e">
        <f>IF(A257="","",IF(OR($D$6="Diaria",$D$6="Semanal",$D$6="Decadal",$D$6="Quincenal"),B256+VLOOKUP($D$6,AMORT!$A$2:$D$11,4,0),IF(DAY($B$13)=DAY(EOMONTH($B$13,0)),EOMONTH(B256,VLOOKUP($D$6,AMORT!$A$2:$C$11,3,0)),EDATE($B$13,VLOOKUP($D$6,AMORT!$A$2:$C$11,3,0)*A257))))</f>
        <v>#N/A</v>
      </c>
      <c r="C257" s="55" t="e">
        <f>IF(A257="",IF(A256="","",SUM(C$13:C256)),G257+H257)</f>
        <v>#N/A</v>
      </c>
      <c r="D257" s="44"/>
      <c r="E257" s="55" t="e">
        <f>IF(A257="",IF(A256="","",SUM($E$13:E256)),ROUND(((I256*$D$8)/30)*VLOOKUP($D$6,AMORT!$A$2:$D$11,4,0),0))</f>
        <v>#N/A</v>
      </c>
      <c r="F257" s="55" t="e">
        <f>IF(A257="",IF(A256="","",SUM($F$13:F256)),IF(A257&lt;=MAX($I$6:$I$7),0,C257+E257))</f>
        <v>#N/A</v>
      </c>
      <c r="G257" s="55" t="e">
        <f>IF(A257="",IF(A256="","",SUM($G$13:G256)),IF(A257=$E$5,I256,IF($I$8="Cuota fija",IF(A257&lt;=MAX($I$6:$I$7),0,$D$7+D257-H257),IF($I$8="Capital Constante",IF(A257&lt;=MAX($I$6:$I$7),0,$D$3/(($C$5/VLOOKUP($D$6,AMORT!$A$2:$C$11,3,0))-MAX($I$6:$I$7))   ),C257-H257-E257)       )))</f>
        <v>#N/A</v>
      </c>
      <c r="H257" s="55" t="e">
        <f>IF(A257="",IF(A256="","",SUM($H$13:H256)),ROUND($E$4*I256,0))</f>
        <v>#N/A</v>
      </c>
      <c r="I257" s="55" t="e">
        <f t="shared" si="22"/>
        <v>#N/A</v>
      </c>
      <c r="J257" s="15"/>
      <c r="K257" s="55" t="e">
        <f>IF(AND(A257&gt;0,A257&lt;&gt;"",D257&gt;0), ROUND( ((D257/((1+($D$4/VLOOKUP($D$6,AMORT!$A$2:$B$11,2,0)))^A257))),0),0)</f>
        <v>#N/A</v>
      </c>
      <c r="N257" s="61" t="e">
        <f t="shared" si="25"/>
        <v>#N/A</v>
      </c>
      <c r="O257" s="62" t="e">
        <f>IF(N257="","",IF(OR($Q$6="Diaria",$Q$6="Semanal",$Q$6="Decadal",$Q$6="Quincenal"),O256+VLOOKUP($Q$6,AMORT!$A$2:$D$11,4,0),IF(DAY($O$13)=DAY(EOMONTH($O$13,0)),EOMONTH(O256,VLOOKUP($Q$6,AMORT!$A$2:$C$11,3,0)),EDATE($O$13,VLOOKUP($Q$6,AMORT!$A$2:$C$11,3,0)*N257))))</f>
        <v>#N/A</v>
      </c>
      <c r="P257" s="55" t="e">
        <f>IF(N257="",IF(N256="","",SUM(P$13:P256)),T257+U257)</f>
        <v>#N/A</v>
      </c>
      <c r="Q257" s="44"/>
      <c r="R257" s="55" t="e">
        <f>IF(N257="",IF(N256="","",SUM($R$13:R256)),ROUND(((V256*$Q$8)/30)*VLOOKUP($Q$6,AMORT!$A$2:$D$11,4,0),0))</f>
        <v>#N/A</v>
      </c>
      <c r="S257" s="55" t="e">
        <f>IF(N257="",IF(N256="","",SUM($S$13:S256)),IF(N257&lt;=MAX($V$6:$V$7),0,P257+R257))</f>
        <v>#N/A</v>
      </c>
      <c r="T257" s="55" t="e">
        <f>IF(N257="",IF(N256="","",SUM($T$13:T256)),IF(N257=$R$5,V256,IF($V$8="Cuota fija",IF(N257&lt;=MAX($V$6:$V$7),0,$Q$7+Q257-U257),IF($V$8="Capital Constante",IF(N257&lt;=MAX($V$6:$V$7),0,$Q$3/(($P$5/VLOOKUP($Q$6,AMORT!$A$2:$C$11,3,0))-MAX($V$6:$V$7))   ),P257-U257-R257)       )))</f>
        <v>#N/A</v>
      </c>
      <c r="U257" s="55" t="e">
        <f>IF(N257="",IF(N256="","",SUM($U$13:U256)),ROUND($R$4*V256,0))</f>
        <v>#N/A</v>
      </c>
      <c r="V257" s="55" t="e">
        <f t="shared" si="23"/>
        <v>#N/A</v>
      </c>
      <c r="W257" s="15"/>
      <c r="X257" s="55" t="e">
        <f>IF(AND(N257&gt;0,N257&lt;&gt;"",Q257&gt;0), ROUND( ((Q257/((1+($Q$4/VLOOKUP($Q$6,AMORT!$A$2:$B$11,2,0)))^N257))),0),0)</f>
        <v>#N/A</v>
      </c>
      <c r="AA257" s="61" t="e">
        <f t="shared" si="26"/>
        <v>#N/A</v>
      </c>
      <c r="AB257" s="62" t="e">
        <f>IF(AA257="","",IF(OR($AD$6="Diaria",$AD$6="Semanal",$AD$6="Decadal",$AD$6="Quincenal"),AB256+VLOOKUP($AD$6,AMORT!$A$2:$D$11,4,0),IF(DAY($B$13)=DAY(EOMONTH($B$13,0)),EOMONTH(AB256,VLOOKUP($AD$6,AMORT!$A$2:$C$11,3,0)),EDATE($B$13,VLOOKUP($AD$6,AMORT!$A$2:$C$11,3,0)*AA257))))</f>
        <v>#N/A</v>
      </c>
      <c r="AC257" s="55" t="e">
        <f>IF(AA257="",IF(AA256="","",SUM(AC$13:AC256)),AG257+AH257)</f>
        <v>#N/A</v>
      </c>
      <c r="AD257" s="44"/>
      <c r="AE257" s="55" t="e">
        <f>IF(AA257="",IF(AA256="","",SUM($AE$13:AE256)),ROUND(((AI256*$AD$8)/30)*VLOOKUP($AD$6,AMORT!$A$2:$D$11,4,0),0))</f>
        <v>#N/A</v>
      </c>
      <c r="AF257" s="55" t="e">
        <f>IF(AA257="",IF(AA256="","",SUM($AF$13:AF256)),IF(AA257&lt;=MAX($AI$6:$AI$7),0,AC257+AE257))</f>
        <v>#N/A</v>
      </c>
      <c r="AG257" s="55" t="e">
        <f>IF(AA257="",IF(AA256="","",SUM($AG$13:AG256)),IF(AA257=$AE$5,AI256,IF($AI$8="Cuota fija",IF(AA257&lt;=MAX($AI$6:$AI$7),0,$AD$7+AD257-AH257),IF($AI$8="Capital Constante",IF(AA257&lt;=MAX($AI$6:$AI$7),0,$AD$3/(($AC$5/VLOOKUP($AD$6,AMORT!$A$2:$C$11,3,0))-MAX($AI$6:$AI$7))   ),AC257-AH257-AE257)       )))</f>
        <v>#N/A</v>
      </c>
      <c r="AH257" s="55" t="e">
        <f>IF(AA257="",IF(AA256="","",SUM($AH$13:AH256)),ROUND($AE$4*AI256,0))</f>
        <v>#N/A</v>
      </c>
      <c r="AI257" s="55" t="e">
        <f t="shared" si="24"/>
        <v>#N/A</v>
      </c>
      <c r="AJ257" s="15"/>
      <c r="AK257" s="55" t="e">
        <f>IF(AND(AA257&gt;0,AA257&lt;&gt;"",AD257&gt;0), ROUND( ((AD257/((1+($AD$4/VLOOKUP($AD$6,AMORT!$A$2:$B$11,2,0)))^AA257))),0),0)</f>
        <v>#N/A</v>
      </c>
    </row>
    <row r="258" spans="1:37" x14ac:dyDescent="0.2">
      <c r="A258" s="61" t="e">
        <f t="shared" si="21"/>
        <v>#N/A</v>
      </c>
      <c r="B258" s="62" t="e">
        <f>IF(A258="","",IF(OR($D$6="Diaria",$D$6="Semanal",$D$6="Decadal",$D$6="Quincenal"),B257+VLOOKUP($D$6,AMORT!$A$2:$D$11,4,0),IF(DAY($B$13)=DAY(EOMONTH($B$13,0)),EOMONTH(B257,VLOOKUP($D$6,AMORT!$A$2:$C$11,3,0)),EDATE($B$13,VLOOKUP($D$6,AMORT!$A$2:$C$11,3,0)*A258))))</f>
        <v>#N/A</v>
      </c>
      <c r="C258" s="55" t="e">
        <f>IF(A258="",IF(A257="","",SUM(C$13:C257)),G258+H258)</f>
        <v>#N/A</v>
      </c>
      <c r="D258" s="44"/>
      <c r="E258" s="55" t="e">
        <f>IF(A258="",IF(A257="","",SUM($E$13:E257)),ROUND(((I257*$D$8)/30)*VLOOKUP($D$6,AMORT!$A$2:$D$11,4,0),0))</f>
        <v>#N/A</v>
      </c>
      <c r="F258" s="55" t="e">
        <f>IF(A258="",IF(A257="","",SUM($F$13:F257)),IF(A258&lt;=MAX($I$6:$I$7),0,C258+E258))</f>
        <v>#N/A</v>
      </c>
      <c r="G258" s="55" t="e">
        <f>IF(A258="",IF(A257="","",SUM($G$13:G257)),IF(A258=$E$5,I257,IF($I$8="Cuota fija",IF(A258&lt;=MAX($I$6:$I$7),0,$D$7+D258-H258),IF($I$8="Capital Constante",IF(A258&lt;=MAX($I$6:$I$7),0,$D$3/(($C$5/VLOOKUP($D$6,AMORT!$A$2:$C$11,3,0))-MAX($I$6:$I$7))   ),C258-H258-E258)       )))</f>
        <v>#N/A</v>
      </c>
      <c r="H258" s="55" t="e">
        <f>IF(A258="",IF(A257="","",SUM($H$13:H257)),ROUND($E$4*I257,0))</f>
        <v>#N/A</v>
      </c>
      <c r="I258" s="55" t="e">
        <f t="shared" si="22"/>
        <v>#N/A</v>
      </c>
      <c r="J258" s="15"/>
      <c r="K258" s="55" t="e">
        <f>IF(AND(A258&gt;0,A258&lt;&gt;"",D258&gt;0), ROUND( ((D258/((1+($D$4/VLOOKUP($D$6,AMORT!$A$2:$B$11,2,0)))^A258))),0),0)</f>
        <v>#N/A</v>
      </c>
      <c r="N258" s="61" t="e">
        <f t="shared" si="25"/>
        <v>#N/A</v>
      </c>
      <c r="O258" s="62" t="e">
        <f>IF(N258="","",IF(OR($Q$6="Diaria",$Q$6="Semanal",$Q$6="Decadal",$Q$6="Quincenal"),O257+VLOOKUP($Q$6,AMORT!$A$2:$D$11,4,0),IF(DAY($O$13)=DAY(EOMONTH($O$13,0)),EOMONTH(O257,VLOOKUP($Q$6,AMORT!$A$2:$C$11,3,0)),EDATE($O$13,VLOOKUP($Q$6,AMORT!$A$2:$C$11,3,0)*N258))))</f>
        <v>#N/A</v>
      </c>
      <c r="P258" s="55" t="e">
        <f>IF(N258="",IF(N257="","",SUM(P$13:P257)),T258+U258)</f>
        <v>#N/A</v>
      </c>
      <c r="Q258" s="44"/>
      <c r="R258" s="55" t="e">
        <f>IF(N258="",IF(N257="","",SUM($R$13:R257)),ROUND(((V257*$Q$8)/30)*VLOOKUP($Q$6,AMORT!$A$2:$D$11,4,0),0))</f>
        <v>#N/A</v>
      </c>
      <c r="S258" s="55" t="e">
        <f>IF(N258="",IF(N257="","",SUM($S$13:S257)),IF(N258&lt;=MAX($V$6:$V$7),0,P258+R258))</f>
        <v>#N/A</v>
      </c>
      <c r="T258" s="55" t="e">
        <f>IF(N258="",IF(N257="","",SUM($T$13:T257)),IF(N258=$R$5,V257,IF($V$8="Cuota fija",IF(N258&lt;=MAX($V$6:$V$7),0,$Q$7+Q258-U258),IF($V$8="Capital Constante",IF(N258&lt;=MAX($V$6:$V$7),0,$Q$3/(($P$5/VLOOKUP($Q$6,AMORT!$A$2:$C$11,3,0))-MAX($V$6:$V$7))   ),P258-U258-R258)       )))</f>
        <v>#N/A</v>
      </c>
      <c r="U258" s="55" t="e">
        <f>IF(N258="",IF(N257="","",SUM($U$13:U257)),ROUND($R$4*V257,0))</f>
        <v>#N/A</v>
      </c>
      <c r="V258" s="55" t="e">
        <f t="shared" si="23"/>
        <v>#N/A</v>
      </c>
      <c r="W258" s="15"/>
      <c r="X258" s="55" t="e">
        <f>IF(AND(N258&gt;0,N258&lt;&gt;"",Q258&gt;0), ROUND( ((Q258/((1+($Q$4/VLOOKUP($Q$6,AMORT!$A$2:$B$11,2,0)))^N258))),0),0)</f>
        <v>#N/A</v>
      </c>
      <c r="AA258" s="61" t="e">
        <f t="shared" si="26"/>
        <v>#N/A</v>
      </c>
      <c r="AB258" s="62" t="e">
        <f>IF(AA258="","",IF(OR($AD$6="Diaria",$AD$6="Semanal",$AD$6="Decadal",$AD$6="Quincenal"),AB257+VLOOKUP($AD$6,AMORT!$A$2:$D$11,4,0),IF(DAY($B$13)=DAY(EOMONTH($B$13,0)),EOMONTH(AB257,VLOOKUP($AD$6,AMORT!$A$2:$C$11,3,0)),EDATE($B$13,VLOOKUP($AD$6,AMORT!$A$2:$C$11,3,0)*AA258))))</f>
        <v>#N/A</v>
      </c>
      <c r="AC258" s="55" t="e">
        <f>IF(AA258="",IF(AA257="","",SUM(AC$13:AC257)),AG258+AH258)</f>
        <v>#N/A</v>
      </c>
      <c r="AD258" s="44"/>
      <c r="AE258" s="55" t="e">
        <f>IF(AA258="",IF(AA257="","",SUM($AE$13:AE257)),ROUND(((AI257*$AD$8)/30)*VLOOKUP($AD$6,AMORT!$A$2:$D$11,4,0),0))</f>
        <v>#N/A</v>
      </c>
      <c r="AF258" s="55" t="e">
        <f>IF(AA258="",IF(AA257="","",SUM($AF$13:AF257)),IF(AA258&lt;=MAX($AI$6:$AI$7),0,AC258+AE258))</f>
        <v>#N/A</v>
      </c>
      <c r="AG258" s="55" t="e">
        <f>IF(AA258="",IF(AA257="","",SUM($AG$13:AG257)),IF(AA258=$AE$5,AI257,IF($AI$8="Cuota fija",IF(AA258&lt;=MAX($AI$6:$AI$7),0,$AD$7+AD258-AH258),IF($AI$8="Capital Constante",IF(AA258&lt;=MAX($AI$6:$AI$7),0,$AD$3/(($AC$5/VLOOKUP($AD$6,AMORT!$A$2:$C$11,3,0))-MAX($AI$6:$AI$7))   ),AC258-AH258-AE258)       )))</f>
        <v>#N/A</v>
      </c>
      <c r="AH258" s="55" t="e">
        <f>IF(AA258="",IF(AA257="","",SUM($AH$13:AH257)),ROUND($AE$4*AI257,0))</f>
        <v>#N/A</v>
      </c>
      <c r="AI258" s="55" t="e">
        <f t="shared" si="24"/>
        <v>#N/A</v>
      </c>
      <c r="AJ258" s="15"/>
      <c r="AK258" s="55" t="e">
        <f>IF(AND(AA258&gt;0,AA258&lt;&gt;"",AD258&gt;0), ROUND( ((AD258/((1+($AD$4/VLOOKUP($AD$6,AMORT!$A$2:$B$11,2,0)))^AA258))),0),0)</f>
        <v>#N/A</v>
      </c>
    </row>
    <row r="259" spans="1:37" x14ac:dyDescent="0.2">
      <c r="A259" s="61" t="e">
        <f t="shared" si="21"/>
        <v>#N/A</v>
      </c>
      <c r="B259" s="62" t="e">
        <f>IF(A259="","",IF(OR($D$6="Diaria",$D$6="Semanal",$D$6="Decadal",$D$6="Quincenal"),B258+VLOOKUP($D$6,AMORT!$A$2:$D$11,4,0),IF(DAY($B$13)=DAY(EOMONTH($B$13,0)),EOMONTH(B258,VLOOKUP($D$6,AMORT!$A$2:$C$11,3,0)),EDATE($B$13,VLOOKUP($D$6,AMORT!$A$2:$C$11,3,0)*A259))))</f>
        <v>#N/A</v>
      </c>
      <c r="C259" s="55" t="e">
        <f>IF(A259="",IF(A258="","",SUM(C$13:C258)),G259+H259)</f>
        <v>#N/A</v>
      </c>
      <c r="D259" s="44"/>
      <c r="E259" s="55" t="e">
        <f>IF(A259="",IF(A258="","",SUM($E$13:E258)),ROUND(((I258*$D$8)/30)*VLOOKUP($D$6,AMORT!$A$2:$D$11,4,0),0))</f>
        <v>#N/A</v>
      </c>
      <c r="F259" s="55" t="e">
        <f>IF(A259="",IF(A258="","",SUM($F$13:F258)),IF(A259&lt;=MAX($I$6:$I$7),0,C259+E259))</f>
        <v>#N/A</v>
      </c>
      <c r="G259" s="55" t="e">
        <f>IF(A259="",IF(A258="","",SUM($G$13:G258)),IF(A259=$E$5,I258,IF($I$8="Cuota fija",IF(A259&lt;=MAX($I$6:$I$7),0,$D$7+D259-H259),IF($I$8="Capital Constante",IF(A259&lt;=MAX($I$6:$I$7),0,$D$3/(($C$5/VLOOKUP($D$6,AMORT!$A$2:$C$11,3,0))-MAX($I$6:$I$7))   ),C259-H259-E259)       )))</f>
        <v>#N/A</v>
      </c>
      <c r="H259" s="55" t="e">
        <f>IF(A259="",IF(A258="","",SUM($H$13:H258)),ROUND($E$4*I258,0))</f>
        <v>#N/A</v>
      </c>
      <c r="I259" s="55" t="e">
        <f t="shared" si="22"/>
        <v>#N/A</v>
      </c>
      <c r="J259" s="15"/>
      <c r="K259" s="55" t="e">
        <f>IF(AND(A259&gt;0,A259&lt;&gt;"",D259&gt;0), ROUND( ((D259/((1+($D$4/VLOOKUP($D$6,AMORT!$A$2:$B$11,2,0)))^A259))),0),0)</f>
        <v>#N/A</v>
      </c>
      <c r="N259" s="61" t="e">
        <f t="shared" si="25"/>
        <v>#N/A</v>
      </c>
      <c r="O259" s="62" t="e">
        <f>IF(N259="","",IF(OR($Q$6="Diaria",$Q$6="Semanal",$Q$6="Decadal",$Q$6="Quincenal"),O258+VLOOKUP($Q$6,AMORT!$A$2:$D$11,4,0),IF(DAY($O$13)=DAY(EOMONTH($O$13,0)),EOMONTH(O258,VLOOKUP($Q$6,AMORT!$A$2:$C$11,3,0)),EDATE($O$13,VLOOKUP($Q$6,AMORT!$A$2:$C$11,3,0)*N259))))</f>
        <v>#N/A</v>
      </c>
      <c r="P259" s="55" t="e">
        <f>IF(N259="",IF(N258="","",SUM(P$13:P258)),T259+U259)</f>
        <v>#N/A</v>
      </c>
      <c r="Q259" s="44"/>
      <c r="R259" s="55" t="e">
        <f>IF(N259="",IF(N258="","",SUM($R$13:R258)),ROUND(((V258*$Q$8)/30)*VLOOKUP($Q$6,AMORT!$A$2:$D$11,4,0),0))</f>
        <v>#N/A</v>
      </c>
      <c r="S259" s="55" t="e">
        <f>IF(N259="",IF(N258="","",SUM($S$13:S258)),IF(N259&lt;=MAX($V$6:$V$7),0,P259+R259))</f>
        <v>#N/A</v>
      </c>
      <c r="T259" s="55" t="e">
        <f>IF(N259="",IF(N258="","",SUM($T$13:T258)),IF(N259=$R$5,V258,IF($V$8="Cuota fija",IF(N259&lt;=MAX($V$6:$V$7),0,$Q$7+Q259-U259),IF($V$8="Capital Constante",IF(N259&lt;=MAX($V$6:$V$7),0,$Q$3/(($P$5/VLOOKUP($Q$6,AMORT!$A$2:$C$11,3,0))-MAX($V$6:$V$7))   ),P259-U259-R259)       )))</f>
        <v>#N/A</v>
      </c>
      <c r="U259" s="55" t="e">
        <f>IF(N259="",IF(N258="","",SUM($U$13:U258)),ROUND($R$4*V258,0))</f>
        <v>#N/A</v>
      </c>
      <c r="V259" s="55" t="e">
        <f t="shared" si="23"/>
        <v>#N/A</v>
      </c>
      <c r="W259" s="15"/>
      <c r="X259" s="55" t="e">
        <f>IF(AND(N259&gt;0,N259&lt;&gt;"",Q259&gt;0), ROUND( ((Q259/((1+($Q$4/VLOOKUP($Q$6,AMORT!$A$2:$B$11,2,0)))^N259))),0),0)</f>
        <v>#N/A</v>
      </c>
      <c r="AA259" s="61" t="e">
        <f t="shared" si="26"/>
        <v>#N/A</v>
      </c>
      <c r="AB259" s="62" t="e">
        <f>IF(AA259="","",IF(OR($AD$6="Diaria",$AD$6="Semanal",$AD$6="Decadal",$AD$6="Quincenal"),AB258+VLOOKUP($AD$6,AMORT!$A$2:$D$11,4,0),IF(DAY($B$13)=DAY(EOMONTH($B$13,0)),EOMONTH(AB258,VLOOKUP($AD$6,AMORT!$A$2:$C$11,3,0)),EDATE($B$13,VLOOKUP($AD$6,AMORT!$A$2:$C$11,3,0)*AA259))))</f>
        <v>#N/A</v>
      </c>
      <c r="AC259" s="55" t="e">
        <f>IF(AA259="",IF(AA258="","",SUM(AC$13:AC258)),AG259+AH259)</f>
        <v>#N/A</v>
      </c>
      <c r="AD259" s="44"/>
      <c r="AE259" s="55" t="e">
        <f>IF(AA259="",IF(AA258="","",SUM($AE$13:AE258)),ROUND(((AI258*$AD$8)/30)*VLOOKUP($AD$6,AMORT!$A$2:$D$11,4,0),0))</f>
        <v>#N/A</v>
      </c>
      <c r="AF259" s="55" t="e">
        <f>IF(AA259="",IF(AA258="","",SUM($AF$13:AF258)),IF(AA259&lt;=MAX($AI$6:$AI$7),0,AC259+AE259))</f>
        <v>#N/A</v>
      </c>
      <c r="AG259" s="55" t="e">
        <f>IF(AA259="",IF(AA258="","",SUM($AG$13:AG258)),IF(AA259=$AE$5,AI258,IF($AI$8="Cuota fija",IF(AA259&lt;=MAX($AI$6:$AI$7),0,$AD$7+AD259-AH259),IF($AI$8="Capital Constante",IF(AA259&lt;=MAX($AI$6:$AI$7),0,$AD$3/(($AC$5/VLOOKUP($AD$6,AMORT!$A$2:$C$11,3,0))-MAX($AI$6:$AI$7))   ),AC259-AH259-AE259)       )))</f>
        <v>#N/A</v>
      </c>
      <c r="AH259" s="55" t="e">
        <f>IF(AA259="",IF(AA258="","",SUM($AH$13:AH258)),ROUND($AE$4*AI258,0))</f>
        <v>#N/A</v>
      </c>
      <c r="AI259" s="55" t="e">
        <f t="shared" si="24"/>
        <v>#N/A</v>
      </c>
      <c r="AJ259" s="15"/>
      <c r="AK259" s="55" t="e">
        <f>IF(AND(AA259&gt;0,AA259&lt;&gt;"",AD259&gt;0), ROUND( ((AD259/((1+($AD$4/VLOOKUP($AD$6,AMORT!$A$2:$B$11,2,0)))^AA259))),0),0)</f>
        <v>#N/A</v>
      </c>
    </row>
    <row r="260" spans="1:37" x14ac:dyDescent="0.2">
      <c r="A260" s="61" t="e">
        <f t="shared" si="21"/>
        <v>#N/A</v>
      </c>
      <c r="B260" s="62" t="e">
        <f>IF(A260="","",IF(OR($D$6="Diaria",$D$6="Semanal",$D$6="Decadal",$D$6="Quincenal"),B259+VLOOKUP($D$6,AMORT!$A$2:$D$11,4,0),IF(DAY($B$13)=DAY(EOMONTH($B$13,0)),EOMONTH(B259,VLOOKUP($D$6,AMORT!$A$2:$C$11,3,0)),EDATE($B$13,VLOOKUP($D$6,AMORT!$A$2:$C$11,3,0)*A260))))</f>
        <v>#N/A</v>
      </c>
      <c r="C260" s="55" t="e">
        <f>IF(A260="",IF(A259="","",SUM(C$13:C259)),G260+H260)</f>
        <v>#N/A</v>
      </c>
      <c r="D260" s="44"/>
      <c r="E260" s="55" t="e">
        <f>IF(A260="",IF(A259="","",SUM($E$13:E259)),ROUND(((I259*$D$8)/30)*VLOOKUP($D$6,AMORT!$A$2:$D$11,4,0),0))</f>
        <v>#N/A</v>
      </c>
      <c r="F260" s="55" t="e">
        <f>IF(A260="",IF(A259="","",SUM($F$13:F259)),IF(A260&lt;=MAX($I$6:$I$7),0,C260+E260))</f>
        <v>#N/A</v>
      </c>
      <c r="G260" s="55" t="e">
        <f>IF(A260="",IF(A259="","",SUM($G$13:G259)),IF(A260=$E$5,I259,IF($I$8="Cuota fija",IF(A260&lt;=MAX($I$6:$I$7),0,$D$7+D260-H260),IF($I$8="Capital Constante",IF(A260&lt;=MAX($I$6:$I$7),0,$D$3/(($C$5/VLOOKUP($D$6,AMORT!$A$2:$C$11,3,0))-MAX($I$6:$I$7))   ),C260-H260-E260)       )))</f>
        <v>#N/A</v>
      </c>
      <c r="H260" s="55" t="e">
        <f>IF(A260="",IF(A259="","",SUM($H$13:H259)),ROUND($E$4*I259,0))</f>
        <v>#N/A</v>
      </c>
      <c r="I260" s="55" t="e">
        <f t="shared" si="22"/>
        <v>#N/A</v>
      </c>
      <c r="J260" s="15"/>
      <c r="K260" s="55" t="e">
        <f>IF(AND(A260&gt;0,A260&lt;&gt;"",D260&gt;0), ROUND( ((D260/((1+($D$4/VLOOKUP($D$6,AMORT!$A$2:$B$11,2,0)))^A260))),0),0)</f>
        <v>#N/A</v>
      </c>
      <c r="N260" s="61" t="e">
        <f t="shared" si="25"/>
        <v>#N/A</v>
      </c>
      <c r="O260" s="62" t="e">
        <f>IF(N260="","",IF(OR($Q$6="Diaria",$Q$6="Semanal",$Q$6="Decadal",$Q$6="Quincenal"),O259+VLOOKUP($Q$6,AMORT!$A$2:$D$11,4,0),IF(DAY($O$13)=DAY(EOMONTH($O$13,0)),EOMONTH(O259,VLOOKUP($Q$6,AMORT!$A$2:$C$11,3,0)),EDATE($O$13,VLOOKUP($Q$6,AMORT!$A$2:$C$11,3,0)*N260))))</f>
        <v>#N/A</v>
      </c>
      <c r="P260" s="55" t="e">
        <f>IF(N260="",IF(N259="","",SUM(P$13:P259)),T260+U260)</f>
        <v>#N/A</v>
      </c>
      <c r="Q260" s="44"/>
      <c r="R260" s="55" t="e">
        <f>IF(N260="",IF(N259="","",SUM($R$13:R259)),ROUND(((V259*$Q$8)/30)*VLOOKUP($Q$6,AMORT!$A$2:$D$11,4,0),0))</f>
        <v>#N/A</v>
      </c>
      <c r="S260" s="55" t="e">
        <f>IF(N260="",IF(N259="","",SUM($S$13:S259)),IF(N260&lt;=MAX($V$6:$V$7),0,P260+R260))</f>
        <v>#N/A</v>
      </c>
      <c r="T260" s="55" t="e">
        <f>IF(N260="",IF(N259="","",SUM($T$13:T259)),IF(N260=$R$5,V259,IF($V$8="Cuota fija",IF(N260&lt;=MAX($V$6:$V$7),0,$Q$7+Q260-U260),IF($V$8="Capital Constante",IF(N260&lt;=MAX($V$6:$V$7),0,$Q$3/(($P$5/VLOOKUP($Q$6,AMORT!$A$2:$C$11,3,0))-MAX($V$6:$V$7))   ),P260-U260-R260)       )))</f>
        <v>#N/A</v>
      </c>
      <c r="U260" s="55" t="e">
        <f>IF(N260="",IF(N259="","",SUM($U$13:U259)),ROUND($R$4*V259,0))</f>
        <v>#N/A</v>
      </c>
      <c r="V260" s="55" t="e">
        <f t="shared" si="23"/>
        <v>#N/A</v>
      </c>
      <c r="W260" s="15"/>
      <c r="X260" s="55" t="e">
        <f>IF(AND(N260&gt;0,N260&lt;&gt;"",Q260&gt;0), ROUND( ((Q260/((1+($Q$4/VLOOKUP($Q$6,AMORT!$A$2:$B$11,2,0)))^N260))),0),0)</f>
        <v>#N/A</v>
      </c>
      <c r="AA260" s="61" t="e">
        <f t="shared" si="26"/>
        <v>#N/A</v>
      </c>
      <c r="AB260" s="62" t="e">
        <f>IF(AA260="","",IF(OR($AD$6="Diaria",$AD$6="Semanal",$AD$6="Decadal",$AD$6="Quincenal"),AB259+VLOOKUP($AD$6,AMORT!$A$2:$D$11,4,0),IF(DAY($B$13)=DAY(EOMONTH($B$13,0)),EOMONTH(AB259,VLOOKUP($AD$6,AMORT!$A$2:$C$11,3,0)),EDATE($B$13,VLOOKUP($AD$6,AMORT!$A$2:$C$11,3,0)*AA260))))</f>
        <v>#N/A</v>
      </c>
      <c r="AC260" s="55" t="e">
        <f>IF(AA260="",IF(AA259="","",SUM(AC$13:AC259)),AG260+AH260)</f>
        <v>#N/A</v>
      </c>
      <c r="AD260" s="44"/>
      <c r="AE260" s="55" t="e">
        <f>IF(AA260="",IF(AA259="","",SUM($AE$13:AE259)),ROUND(((AI259*$AD$8)/30)*VLOOKUP($AD$6,AMORT!$A$2:$D$11,4,0),0))</f>
        <v>#N/A</v>
      </c>
      <c r="AF260" s="55" t="e">
        <f>IF(AA260="",IF(AA259="","",SUM($AF$13:AF259)),IF(AA260&lt;=MAX($AI$6:$AI$7),0,AC260+AE260))</f>
        <v>#N/A</v>
      </c>
      <c r="AG260" s="55" t="e">
        <f>IF(AA260="",IF(AA259="","",SUM($AG$13:AG259)),IF(AA260=$AE$5,AI259,IF($AI$8="Cuota fija",IF(AA260&lt;=MAX($AI$6:$AI$7),0,$AD$7+AD260-AH260),IF($AI$8="Capital Constante",IF(AA260&lt;=MAX($AI$6:$AI$7),0,$AD$3/(($AC$5/VLOOKUP($AD$6,AMORT!$A$2:$C$11,3,0))-MAX($AI$6:$AI$7))   ),AC260-AH260-AE260)       )))</f>
        <v>#N/A</v>
      </c>
      <c r="AH260" s="55" t="e">
        <f>IF(AA260="",IF(AA259="","",SUM($AH$13:AH259)),ROUND($AE$4*AI259,0))</f>
        <v>#N/A</v>
      </c>
      <c r="AI260" s="55" t="e">
        <f t="shared" si="24"/>
        <v>#N/A</v>
      </c>
      <c r="AJ260" s="15"/>
      <c r="AK260" s="55" t="e">
        <f>IF(AND(AA260&gt;0,AA260&lt;&gt;"",AD260&gt;0), ROUND( ((AD260/((1+($AD$4/VLOOKUP($AD$6,AMORT!$A$2:$B$11,2,0)))^AA260))),0),0)</f>
        <v>#N/A</v>
      </c>
    </row>
    <row r="261" spans="1:37" x14ac:dyDescent="0.2">
      <c r="A261" s="61" t="e">
        <f t="shared" si="21"/>
        <v>#N/A</v>
      </c>
      <c r="B261" s="62" t="e">
        <f>IF(A261="","",IF(OR($D$6="Diaria",$D$6="Semanal",$D$6="Decadal",$D$6="Quincenal"),B260+VLOOKUP($D$6,AMORT!$A$2:$D$11,4,0),IF(DAY($B$13)=DAY(EOMONTH($B$13,0)),EOMONTH(B260,VLOOKUP($D$6,AMORT!$A$2:$C$11,3,0)),EDATE($B$13,VLOOKUP($D$6,AMORT!$A$2:$C$11,3,0)*A261))))</f>
        <v>#N/A</v>
      </c>
      <c r="C261" s="55" t="e">
        <f>IF(A261="",IF(A260="","",SUM(C$13:C260)),G261+H261)</f>
        <v>#N/A</v>
      </c>
      <c r="D261" s="44"/>
      <c r="E261" s="55" t="e">
        <f>IF(A261="",IF(A260="","",SUM($E$13:E260)),ROUND(((I260*$D$8)/30)*VLOOKUP($D$6,AMORT!$A$2:$D$11,4,0),0))</f>
        <v>#N/A</v>
      </c>
      <c r="F261" s="55" t="e">
        <f>IF(A261="",IF(A260="","",SUM($F$13:F260)),IF(A261&lt;=MAX($I$6:$I$7),0,C261+E261))</f>
        <v>#N/A</v>
      </c>
      <c r="G261" s="55" t="e">
        <f>IF(A261="",IF(A260="","",SUM($G$13:G260)),IF(A261=$E$5,I260,IF($I$8="Cuota fija",IF(A261&lt;=MAX($I$6:$I$7),0,$D$7+D261-H261),IF($I$8="Capital Constante",IF(A261&lt;=MAX($I$6:$I$7),0,$D$3/(($C$5/VLOOKUP($D$6,AMORT!$A$2:$C$11,3,0))-MAX($I$6:$I$7))   ),C261-H261-E261)       )))</f>
        <v>#N/A</v>
      </c>
      <c r="H261" s="55" t="e">
        <f>IF(A261="",IF(A260="","",SUM($H$13:H260)),ROUND($E$4*I260,0))</f>
        <v>#N/A</v>
      </c>
      <c r="I261" s="55" t="e">
        <f t="shared" si="22"/>
        <v>#N/A</v>
      </c>
      <c r="J261" s="15"/>
      <c r="K261" s="55" t="e">
        <f>IF(AND(A261&gt;0,A261&lt;&gt;"",D261&gt;0), ROUND( ((D261/((1+($D$4/VLOOKUP($D$6,AMORT!$A$2:$B$11,2,0)))^A261))),0),0)</f>
        <v>#N/A</v>
      </c>
      <c r="N261" s="61" t="e">
        <f t="shared" si="25"/>
        <v>#N/A</v>
      </c>
      <c r="O261" s="62" t="e">
        <f>IF(N261="","",IF(OR($Q$6="Diaria",$Q$6="Semanal",$Q$6="Decadal",$Q$6="Quincenal"),O260+VLOOKUP($Q$6,AMORT!$A$2:$D$11,4,0),IF(DAY($O$13)=DAY(EOMONTH($O$13,0)),EOMONTH(O260,VLOOKUP($Q$6,AMORT!$A$2:$C$11,3,0)),EDATE($O$13,VLOOKUP($Q$6,AMORT!$A$2:$C$11,3,0)*N261))))</f>
        <v>#N/A</v>
      </c>
      <c r="P261" s="55" t="e">
        <f>IF(N261="",IF(N260="","",SUM(P$13:P260)),T261+U261)</f>
        <v>#N/A</v>
      </c>
      <c r="Q261" s="44"/>
      <c r="R261" s="55" t="e">
        <f>IF(N261="",IF(N260="","",SUM($R$13:R260)),ROUND(((V260*$Q$8)/30)*VLOOKUP($Q$6,AMORT!$A$2:$D$11,4,0),0))</f>
        <v>#N/A</v>
      </c>
      <c r="S261" s="55" t="e">
        <f>IF(N261="",IF(N260="","",SUM($S$13:S260)),IF(N261&lt;=MAX($V$6:$V$7),0,P261+R261))</f>
        <v>#N/A</v>
      </c>
      <c r="T261" s="55" t="e">
        <f>IF(N261="",IF(N260="","",SUM($T$13:T260)),IF(N261=$R$5,V260,IF($V$8="Cuota fija",IF(N261&lt;=MAX($V$6:$V$7),0,$Q$7+Q261-U261),IF($V$8="Capital Constante",IF(N261&lt;=MAX($V$6:$V$7),0,$Q$3/(($P$5/VLOOKUP($Q$6,AMORT!$A$2:$C$11,3,0))-MAX($V$6:$V$7))   ),P261-U261-R261)       )))</f>
        <v>#N/A</v>
      </c>
      <c r="U261" s="55" t="e">
        <f>IF(N261="",IF(N260="","",SUM($U$13:U260)),ROUND($R$4*V260,0))</f>
        <v>#N/A</v>
      </c>
      <c r="V261" s="55" t="e">
        <f t="shared" si="23"/>
        <v>#N/A</v>
      </c>
      <c r="W261" s="15"/>
      <c r="X261" s="55" t="e">
        <f>IF(AND(N261&gt;0,N261&lt;&gt;"",Q261&gt;0), ROUND( ((Q261/((1+($Q$4/VLOOKUP($Q$6,AMORT!$A$2:$B$11,2,0)))^N261))),0),0)</f>
        <v>#N/A</v>
      </c>
      <c r="AA261" s="61" t="e">
        <f t="shared" si="26"/>
        <v>#N/A</v>
      </c>
      <c r="AB261" s="62" t="e">
        <f>IF(AA261="","",IF(OR($AD$6="Diaria",$AD$6="Semanal",$AD$6="Decadal",$AD$6="Quincenal"),AB260+VLOOKUP($AD$6,AMORT!$A$2:$D$11,4,0),IF(DAY($B$13)=DAY(EOMONTH($B$13,0)),EOMONTH(AB260,VLOOKUP($AD$6,AMORT!$A$2:$C$11,3,0)),EDATE($B$13,VLOOKUP($AD$6,AMORT!$A$2:$C$11,3,0)*AA261))))</f>
        <v>#N/A</v>
      </c>
      <c r="AC261" s="55" t="e">
        <f>IF(AA261="",IF(AA260="","",SUM(AC$13:AC260)),AG261+AH261)</f>
        <v>#N/A</v>
      </c>
      <c r="AD261" s="44"/>
      <c r="AE261" s="55" t="e">
        <f>IF(AA261="",IF(AA260="","",SUM($AE$13:AE260)),ROUND(((AI260*$AD$8)/30)*VLOOKUP($AD$6,AMORT!$A$2:$D$11,4,0),0))</f>
        <v>#N/A</v>
      </c>
      <c r="AF261" s="55" t="e">
        <f>IF(AA261="",IF(AA260="","",SUM($AF$13:AF260)),IF(AA261&lt;=MAX($AI$6:$AI$7),0,AC261+AE261))</f>
        <v>#N/A</v>
      </c>
      <c r="AG261" s="55" t="e">
        <f>IF(AA261="",IF(AA260="","",SUM($AG$13:AG260)),IF(AA261=$AE$5,AI260,IF($AI$8="Cuota fija",IF(AA261&lt;=MAX($AI$6:$AI$7),0,$AD$7+AD261-AH261),IF($AI$8="Capital Constante",IF(AA261&lt;=MAX($AI$6:$AI$7),0,$AD$3/(($AC$5/VLOOKUP($AD$6,AMORT!$A$2:$C$11,3,0))-MAX($AI$6:$AI$7))   ),AC261-AH261-AE261)       )))</f>
        <v>#N/A</v>
      </c>
      <c r="AH261" s="55" t="e">
        <f>IF(AA261="",IF(AA260="","",SUM($AH$13:AH260)),ROUND($AE$4*AI260,0))</f>
        <v>#N/A</v>
      </c>
      <c r="AI261" s="55" t="e">
        <f t="shared" si="24"/>
        <v>#N/A</v>
      </c>
      <c r="AJ261" s="15"/>
      <c r="AK261" s="55" t="e">
        <f>IF(AND(AA261&gt;0,AA261&lt;&gt;"",AD261&gt;0), ROUND( ((AD261/((1+($AD$4/VLOOKUP($AD$6,AMORT!$A$2:$B$11,2,0)))^AA261))),0),0)</f>
        <v>#N/A</v>
      </c>
    </row>
    <row r="262" spans="1:37" x14ac:dyDescent="0.2">
      <c r="A262" s="61" t="e">
        <f t="shared" si="21"/>
        <v>#N/A</v>
      </c>
      <c r="B262" s="62" t="e">
        <f>IF(A262="","",IF(OR($D$6="Diaria",$D$6="Semanal",$D$6="Decadal",$D$6="Quincenal"),B261+VLOOKUP($D$6,AMORT!$A$2:$D$11,4,0),IF(DAY($B$13)=DAY(EOMONTH($B$13,0)),EOMONTH(B261,VLOOKUP($D$6,AMORT!$A$2:$C$11,3,0)),EDATE($B$13,VLOOKUP($D$6,AMORT!$A$2:$C$11,3,0)*A262))))</f>
        <v>#N/A</v>
      </c>
      <c r="C262" s="55" t="e">
        <f>IF(A262="",IF(A261="","",SUM(C$13:C261)),G262+H262)</f>
        <v>#N/A</v>
      </c>
      <c r="D262" s="44"/>
      <c r="E262" s="55" t="e">
        <f>IF(A262="",IF(A261="","",SUM($E$13:E261)),ROUND(((I261*$D$8)/30)*VLOOKUP($D$6,AMORT!$A$2:$D$11,4,0),0))</f>
        <v>#N/A</v>
      </c>
      <c r="F262" s="55" t="e">
        <f>IF(A262="",IF(A261="","",SUM($F$13:F261)),IF(A262&lt;=MAX($I$6:$I$7),0,C262+E262))</f>
        <v>#N/A</v>
      </c>
      <c r="G262" s="55" t="e">
        <f>IF(A262="",IF(A261="","",SUM($G$13:G261)),IF(A262=$E$5,I261,IF($I$8="Cuota fija",IF(A262&lt;=MAX($I$6:$I$7),0,$D$7+D262-H262),IF($I$8="Capital Constante",IF(A262&lt;=MAX($I$6:$I$7),0,$D$3/(($C$5/VLOOKUP($D$6,AMORT!$A$2:$C$11,3,0))-MAX($I$6:$I$7))   ),C262-H262-E262)       )))</f>
        <v>#N/A</v>
      </c>
      <c r="H262" s="55" t="e">
        <f>IF(A262="",IF(A261="","",SUM($H$13:H261)),ROUND($E$4*I261,0))</f>
        <v>#N/A</v>
      </c>
      <c r="I262" s="55" t="e">
        <f t="shared" si="22"/>
        <v>#N/A</v>
      </c>
      <c r="J262" s="15"/>
      <c r="K262" s="55" t="e">
        <f>IF(AND(A262&gt;0,A262&lt;&gt;"",D262&gt;0), ROUND( ((D262/((1+($D$4/VLOOKUP($D$6,AMORT!$A$2:$B$11,2,0)))^A262))),0),0)</f>
        <v>#N/A</v>
      </c>
      <c r="N262" s="61" t="e">
        <f t="shared" si="25"/>
        <v>#N/A</v>
      </c>
      <c r="O262" s="62" t="e">
        <f>IF(N262="","",IF(OR($Q$6="Diaria",$Q$6="Semanal",$Q$6="Decadal",$Q$6="Quincenal"),O261+VLOOKUP($Q$6,AMORT!$A$2:$D$11,4,0),IF(DAY($O$13)=DAY(EOMONTH($O$13,0)),EOMONTH(O261,VLOOKUP($Q$6,AMORT!$A$2:$C$11,3,0)),EDATE($O$13,VLOOKUP($Q$6,AMORT!$A$2:$C$11,3,0)*N262))))</f>
        <v>#N/A</v>
      </c>
      <c r="P262" s="55" t="e">
        <f>IF(N262="",IF(N261="","",SUM(P$13:P261)),T262+U262)</f>
        <v>#N/A</v>
      </c>
      <c r="Q262" s="44"/>
      <c r="R262" s="55" t="e">
        <f>IF(N262="",IF(N261="","",SUM($R$13:R261)),ROUND(((V261*$Q$8)/30)*VLOOKUP($Q$6,AMORT!$A$2:$D$11,4,0),0))</f>
        <v>#N/A</v>
      </c>
      <c r="S262" s="55" t="e">
        <f>IF(N262="",IF(N261="","",SUM($S$13:S261)),IF(N262&lt;=MAX($V$6:$V$7),0,P262+R262))</f>
        <v>#N/A</v>
      </c>
      <c r="T262" s="55" t="e">
        <f>IF(N262="",IF(N261="","",SUM($T$13:T261)),IF(N262=$R$5,V261,IF($V$8="Cuota fija",IF(N262&lt;=MAX($V$6:$V$7),0,$Q$7+Q262-U262),IF($V$8="Capital Constante",IF(N262&lt;=MAX($V$6:$V$7),0,$Q$3/(($P$5/VLOOKUP($Q$6,AMORT!$A$2:$C$11,3,0))-MAX($V$6:$V$7))   ),P262-U262-R262)       )))</f>
        <v>#N/A</v>
      </c>
      <c r="U262" s="55" t="e">
        <f>IF(N262="",IF(N261="","",SUM($U$13:U261)),ROUND($R$4*V261,0))</f>
        <v>#N/A</v>
      </c>
      <c r="V262" s="55" t="e">
        <f t="shared" si="23"/>
        <v>#N/A</v>
      </c>
      <c r="W262" s="15"/>
      <c r="X262" s="55" t="e">
        <f>IF(AND(N262&gt;0,N262&lt;&gt;"",Q262&gt;0), ROUND( ((Q262/((1+($Q$4/VLOOKUP($Q$6,AMORT!$A$2:$B$11,2,0)))^N262))),0),0)</f>
        <v>#N/A</v>
      </c>
      <c r="AA262" s="61" t="e">
        <f t="shared" si="26"/>
        <v>#N/A</v>
      </c>
      <c r="AB262" s="62" t="e">
        <f>IF(AA262="","",IF(OR($AD$6="Diaria",$AD$6="Semanal",$AD$6="Decadal",$AD$6="Quincenal"),AB261+VLOOKUP($AD$6,AMORT!$A$2:$D$11,4,0),IF(DAY($B$13)=DAY(EOMONTH($B$13,0)),EOMONTH(AB261,VLOOKUP($AD$6,AMORT!$A$2:$C$11,3,0)),EDATE($B$13,VLOOKUP($AD$6,AMORT!$A$2:$C$11,3,0)*AA262))))</f>
        <v>#N/A</v>
      </c>
      <c r="AC262" s="55" t="e">
        <f>IF(AA262="",IF(AA261="","",SUM(AC$13:AC261)),AG262+AH262)</f>
        <v>#N/A</v>
      </c>
      <c r="AD262" s="44"/>
      <c r="AE262" s="55" t="e">
        <f>IF(AA262="",IF(AA261="","",SUM($AE$13:AE261)),ROUND(((AI261*$AD$8)/30)*VLOOKUP($AD$6,AMORT!$A$2:$D$11,4,0),0))</f>
        <v>#N/A</v>
      </c>
      <c r="AF262" s="55" t="e">
        <f>IF(AA262="",IF(AA261="","",SUM($AF$13:AF261)),IF(AA262&lt;=MAX($AI$6:$AI$7),0,AC262+AE262))</f>
        <v>#N/A</v>
      </c>
      <c r="AG262" s="55" t="e">
        <f>IF(AA262="",IF(AA261="","",SUM($AG$13:AG261)),IF(AA262=$AE$5,AI261,IF($AI$8="Cuota fija",IF(AA262&lt;=MAX($AI$6:$AI$7),0,$AD$7+AD262-AH262),IF($AI$8="Capital Constante",IF(AA262&lt;=MAX($AI$6:$AI$7),0,$AD$3/(($AC$5/VLOOKUP($AD$6,AMORT!$A$2:$C$11,3,0))-MAX($AI$6:$AI$7))   ),AC262-AH262-AE262)       )))</f>
        <v>#N/A</v>
      </c>
      <c r="AH262" s="55" t="e">
        <f>IF(AA262="",IF(AA261="","",SUM($AH$13:AH261)),ROUND($AE$4*AI261,0))</f>
        <v>#N/A</v>
      </c>
      <c r="AI262" s="55" t="e">
        <f t="shared" si="24"/>
        <v>#N/A</v>
      </c>
      <c r="AJ262" s="15"/>
      <c r="AK262" s="55" t="e">
        <f>IF(AND(AA262&gt;0,AA262&lt;&gt;"",AD262&gt;0), ROUND( ((AD262/((1+($AD$4/VLOOKUP($AD$6,AMORT!$A$2:$B$11,2,0)))^AA262))),0),0)</f>
        <v>#N/A</v>
      </c>
    </row>
    <row r="263" spans="1:37" x14ac:dyDescent="0.2">
      <c r="A263" s="61" t="e">
        <f t="shared" si="21"/>
        <v>#N/A</v>
      </c>
      <c r="B263" s="62" t="e">
        <f>IF(A263="","",IF(OR($D$6="Diaria",$D$6="Semanal",$D$6="Decadal",$D$6="Quincenal"),B262+VLOOKUP($D$6,AMORT!$A$2:$D$11,4,0),IF(DAY($B$13)=DAY(EOMONTH($B$13,0)),EOMONTH(B262,VLOOKUP($D$6,AMORT!$A$2:$C$11,3,0)),EDATE($B$13,VLOOKUP($D$6,AMORT!$A$2:$C$11,3,0)*A263))))</f>
        <v>#N/A</v>
      </c>
      <c r="C263" s="55" t="e">
        <f>IF(A263="",IF(A262="","",SUM(C$13:C262)),G263+H263)</f>
        <v>#N/A</v>
      </c>
      <c r="D263" s="44"/>
      <c r="E263" s="55" t="e">
        <f>IF(A263="",IF(A262="","",SUM($E$13:E262)),ROUND(((I262*$D$8)/30)*VLOOKUP($D$6,AMORT!$A$2:$D$11,4,0),0))</f>
        <v>#N/A</v>
      </c>
      <c r="F263" s="55" t="e">
        <f>IF(A263="",IF(A262="","",SUM($F$13:F262)),IF(A263&lt;=MAX($I$6:$I$7),0,C263+E263))</f>
        <v>#N/A</v>
      </c>
      <c r="G263" s="55" t="e">
        <f>IF(A263="",IF(A262="","",SUM($G$13:G262)),IF(A263=$E$5,I262,IF($I$8="Cuota fija",IF(A263&lt;=MAX($I$6:$I$7),0,$D$7+D263-H263),IF($I$8="Capital Constante",IF(A263&lt;=MAX($I$6:$I$7),0,$D$3/(($C$5/VLOOKUP($D$6,AMORT!$A$2:$C$11,3,0))-MAX($I$6:$I$7))   ),C263-H263-E263)       )))</f>
        <v>#N/A</v>
      </c>
      <c r="H263" s="55" t="e">
        <f>IF(A263="",IF(A262="","",SUM($H$13:H262)),ROUND($E$4*I262,0))</f>
        <v>#N/A</v>
      </c>
      <c r="I263" s="55" t="e">
        <f t="shared" si="22"/>
        <v>#N/A</v>
      </c>
      <c r="J263" s="15"/>
      <c r="K263" s="55" t="e">
        <f>IF(AND(A263&gt;0,A263&lt;&gt;"",D263&gt;0), ROUND( ((D263/((1+($D$4/VLOOKUP($D$6,AMORT!$A$2:$B$11,2,0)))^A263))),0),0)</f>
        <v>#N/A</v>
      </c>
      <c r="N263" s="61" t="e">
        <f t="shared" si="25"/>
        <v>#N/A</v>
      </c>
      <c r="O263" s="62" t="e">
        <f>IF(N263="","",IF(OR($Q$6="Diaria",$Q$6="Semanal",$Q$6="Decadal",$Q$6="Quincenal"),O262+VLOOKUP($Q$6,AMORT!$A$2:$D$11,4,0),IF(DAY($O$13)=DAY(EOMONTH($O$13,0)),EOMONTH(O262,VLOOKUP($Q$6,AMORT!$A$2:$C$11,3,0)),EDATE($O$13,VLOOKUP($Q$6,AMORT!$A$2:$C$11,3,0)*N263))))</f>
        <v>#N/A</v>
      </c>
      <c r="P263" s="55" t="e">
        <f>IF(N263="",IF(N262="","",SUM(P$13:P262)),T263+U263)</f>
        <v>#N/A</v>
      </c>
      <c r="Q263" s="44"/>
      <c r="R263" s="55" t="e">
        <f>IF(N263="",IF(N262="","",SUM($R$13:R262)),ROUND(((V262*$Q$8)/30)*VLOOKUP($Q$6,AMORT!$A$2:$D$11,4,0),0))</f>
        <v>#N/A</v>
      </c>
      <c r="S263" s="55" t="e">
        <f>IF(N263="",IF(N262="","",SUM($S$13:S262)),IF(N263&lt;=MAX($V$6:$V$7),0,P263+R263))</f>
        <v>#N/A</v>
      </c>
      <c r="T263" s="55" t="e">
        <f>IF(N263="",IF(N262="","",SUM($T$13:T262)),IF(N263=$R$5,V262,IF($V$8="Cuota fija",IF(N263&lt;=MAX($V$6:$V$7),0,$Q$7+Q263-U263),IF($V$8="Capital Constante",IF(N263&lt;=MAX($V$6:$V$7),0,$Q$3/(($P$5/VLOOKUP($Q$6,AMORT!$A$2:$C$11,3,0))-MAX($V$6:$V$7))   ),P263-U263-R263)       )))</f>
        <v>#N/A</v>
      </c>
      <c r="U263" s="55" t="e">
        <f>IF(N263="",IF(N262="","",SUM($U$13:U262)),ROUND($R$4*V262,0))</f>
        <v>#N/A</v>
      </c>
      <c r="V263" s="55" t="e">
        <f t="shared" si="23"/>
        <v>#N/A</v>
      </c>
      <c r="W263" s="15"/>
      <c r="X263" s="55" t="e">
        <f>IF(AND(N263&gt;0,N263&lt;&gt;"",Q263&gt;0), ROUND( ((Q263/((1+($Q$4/VLOOKUP($Q$6,AMORT!$A$2:$B$11,2,0)))^N263))),0),0)</f>
        <v>#N/A</v>
      </c>
      <c r="AA263" s="61" t="e">
        <f t="shared" si="26"/>
        <v>#N/A</v>
      </c>
      <c r="AB263" s="62" t="e">
        <f>IF(AA263="","",IF(OR($AD$6="Diaria",$AD$6="Semanal",$AD$6="Decadal",$AD$6="Quincenal"),AB262+VLOOKUP($AD$6,AMORT!$A$2:$D$11,4,0),IF(DAY($B$13)=DAY(EOMONTH($B$13,0)),EOMONTH(AB262,VLOOKUP($AD$6,AMORT!$A$2:$C$11,3,0)),EDATE($B$13,VLOOKUP($AD$6,AMORT!$A$2:$C$11,3,0)*AA263))))</f>
        <v>#N/A</v>
      </c>
      <c r="AC263" s="55" t="e">
        <f>IF(AA263="",IF(AA262="","",SUM(AC$13:AC262)),AG263+AH263)</f>
        <v>#N/A</v>
      </c>
      <c r="AD263" s="44"/>
      <c r="AE263" s="55" t="e">
        <f>IF(AA263="",IF(AA262="","",SUM($AE$13:AE262)),ROUND(((AI262*$AD$8)/30)*VLOOKUP($AD$6,AMORT!$A$2:$D$11,4,0),0))</f>
        <v>#N/A</v>
      </c>
      <c r="AF263" s="55" t="e">
        <f>IF(AA263="",IF(AA262="","",SUM($AF$13:AF262)),IF(AA263&lt;=MAX($AI$6:$AI$7),0,AC263+AE263))</f>
        <v>#N/A</v>
      </c>
      <c r="AG263" s="55" t="e">
        <f>IF(AA263="",IF(AA262="","",SUM($AG$13:AG262)),IF(AA263=$AE$5,AI262,IF($AI$8="Cuota fija",IF(AA263&lt;=MAX($AI$6:$AI$7),0,$AD$7+AD263-AH263),IF($AI$8="Capital Constante",IF(AA263&lt;=MAX($AI$6:$AI$7),0,$AD$3/(($AC$5/VLOOKUP($AD$6,AMORT!$A$2:$C$11,3,0))-MAX($AI$6:$AI$7))   ),AC263-AH263-AE263)       )))</f>
        <v>#N/A</v>
      </c>
      <c r="AH263" s="55" t="e">
        <f>IF(AA263="",IF(AA262="","",SUM($AH$13:AH262)),ROUND($AE$4*AI262,0))</f>
        <v>#N/A</v>
      </c>
      <c r="AI263" s="55" t="e">
        <f t="shared" si="24"/>
        <v>#N/A</v>
      </c>
      <c r="AJ263" s="15"/>
      <c r="AK263" s="55" t="e">
        <f>IF(AND(AA263&gt;0,AA263&lt;&gt;"",AD263&gt;0), ROUND( ((AD263/((1+($AD$4/VLOOKUP($AD$6,AMORT!$A$2:$B$11,2,0)))^AA263))),0),0)</f>
        <v>#N/A</v>
      </c>
    </row>
    <row r="264" spans="1:37" x14ac:dyDescent="0.2">
      <c r="A264" s="61" t="e">
        <f t="shared" si="21"/>
        <v>#N/A</v>
      </c>
      <c r="B264" s="62" t="e">
        <f>IF(A264="","",IF(OR($D$6="Diaria",$D$6="Semanal",$D$6="Decadal",$D$6="Quincenal"),B263+VLOOKUP($D$6,AMORT!$A$2:$D$11,4,0),IF(DAY($B$13)=DAY(EOMONTH($B$13,0)),EOMONTH(B263,VLOOKUP($D$6,AMORT!$A$2:$C$11,3,0)),EDATE($B$13,VLOOKUP($D$6,AMORT!$A$2:$C$11,3,0)*A264))))</f>
        <v>#N/A</v>
      </c>
      <c r="C264" s="55" t="e">
        <f>IF(A264="",IF(A263="","",SUM(C$13:C263)),G264+H264)</f>
        <v>#N/A</v>
      </c>
      <c r="D264" s="44"/>
      <c r="E264" s="55" t="e">
        <f>IF(A264="",IF(A263="","",SUM($E$13:E263)),ROUND(((I263*$D$8)/30)*VLOOKUP($D$6,AMORT!$A$2:$D$11,4,0),0))</f>
        <v>#N/A</v>
      </c>
      <c r="F264" s="55" t="e">
        <f>IF(A264="",IF(A263="","",SUM($F$13:F263)),IF(A264&lt;=MAX($I$6:$I$7),0,C264+E264))</f>
        <v>#N/A</v>
      </c>
      <c r="G264" s="55" t="e">
        <f>IF(A264="",IF(A263="","",SUM($G$13:G263)),IF(A264=$E$5,I263,IF($I$8="Cuota fija",IF(A264&lt;=MAX($I$6:$I$7),0,$D$7+D264-H264),IF($I$8="Capital Constante",IF(A264&lt;=MAX($I$6:$I$7),0,$D$3/(($C$5/VLOOKUP($D$6,AMORT!$A$2:$C$11,3,0))-MAX($I$6:$I$7))   ),C264-H264-E264)       )))</f>
        <v>#N/A</v>
      </c>
      <c r="H264" s="55" t="e">
        <f>IF(A264="",IF(A263="","",SUM($H$13:H263)),ROUND($E$4*I263,0))</f>
        <v>#N/A</v>
      </c>
      <c r="I264" s="55" t="e">
        <f t="shared" si="22"/>
        <v>#N/A</v>
      </c>
      <c r="J264" s="15"/>
      <c r="K264" s="55" t="e">
        <f>IF(AND(A264&gt;0,A264&lt;&gt;"",D264&gt;0), ROUND( ((D264/((1+($D$4/VLOOKUP($D$6,AMORT!$A$2:$B$11,2,0)))^A264))),0),0)</f>
        <v>#N/A</v>
      </c>
      <c r="N264" s="61" t="e">
        <f t="shared" si="25"/>
        <v>#N/A</v>
      </c>
      <c r="O264" s="62" t="e">
        <f>IF(N264="","",IF(OR($Q$6="Diaria",$Q$6="Semanal",$Q$6="Decadal",$Q$6="Quincenal"),O263+VLOOKUP($Q$6,AMORT!$A$2:$D$11,4,0),IF(DAY($O$13)=DAY(EOMONTH($O$13,0)),EOMONTH(O263,VLOOKUP($Q$6,AMORT!$A$2:$C$11,3,0)),EDATE($O$13,VLOOKUP($Q$6,AMORT!$A$2:$C$11,3,0)*N264))))</f>
        <v>#N/A</v>
      </c>
      <c r="P264" s="55" t="e">
        <f>IF(N264="",IF(N263="","",SUM(P$13:P263)),T264+U264)</f>
        <v>#N/A</v>
      </c>
      <c r="Q264" s="44"/>
      <c r="R264" s="55" t="e">
        <f>IF(N264="",IF(N263="","",SUM($R$13:R263)),ROUND(((V263*$Q$8)/30)*VLOOKUP($Q$6,AMORT!$A$2:$D$11,4,0),0))</f>
        <v>#N/A</v>
      </c>
      <c r="S264" s="55" t="e">
        <f>IF(N264="",IF(N263="","",SUM($S$13:S263)),IF(N264&lt;=MAX($V$6:$V$7),0,P264+R264))</f>
        <v>#N/A</v>
      </c>
      <c r="T264" s="55" t="e">
        <f>IF(N264="",IF(N263="","",SUM($T$13:T263)),IF(N264=$R$5,V263,IF($V$8="Cuota fija",IF(N264&lt;=MAX($V$6:$V$7),0,$Q$7+Q264-U264),IF($V$8="Capital Constante",IF(N264&lt;=MAX($V$6:$V$7),0,$Q$3/(($P$5/VLOOKUP($Q$6,AMORT!$A$2:$C$11,3,0))-MAX($V$6:$V$7))   ),P264-U264-R264)       )))</f>
        <v>#N/A</v>
      </c>
      <c r="U264" s="55" t="e">
        <f>IF(N264="",IF(N263="","",SUM($U$13:U263)),ROUND($R$4*V263,0))</f>
        <v>#N/A</v>
      </c>
      <c r="V264" s="55" t="e">
        <f t="shared" si="23"/>
        <v>#N/A</v>
      </c>
      <c r="W264" s="15"/>
      <c r="X264" s="55" t="e">
        <f>IF(AND(N264&gt;0,N264&lt;&gt;"",Q264&gt;0), ROUND( ((Q264/((1+($Q$4/VLOOKUP($Q$6,AMORT!$A$2:$B$11,2,0)))^N264))),0),0)</f>
        <v>#N/A</v>
      </c>
      <c r="AA264" s="61" t="e">
        <f t="shared" si="26"/>
        <v>#N/A</v>
      </c>
      <c r="AB264" s="62" t="e">
        <f>IF(AA264="","",IF(OR($AD$6="Diaria",$AD$6="Semanal",$AD$6="Decadal",$AD$6="Quincenal"),AB263+VLOOKUP($AD$6,AMORT!$A$2:$D$11,4,0),IF(DAY($B$13)=DAY(EOMONTH($B$13,0)),EOMONTH(AB263,VLOOKUP($AD$6,AMORT!$A$2:$C$11,3,0)),EDATE($B$13,VLOOKUP($AD$6,AMORT!$A$2:$C$11,3,0)*AA264))))</f>
        <v>#N/A</v>
      </c>
      <c r="AC264" s="55" t="e">
        <f>IF(AA264="",IF(AA263="","",SUM(AC$13:AC263)),AG264+AH264)</f>
        <v>#N/A</v>
      </c>
      <c r="AD264" s="44"/>
      <c r="AE264" s="55" t="e">
        <f>IF(AA264="",IF(AA263="","",SUM($AE$13:AE263)),ROUND(((AI263*$AD$8)/30)*VLOOKUP($AD$6,AMORT!$A$2:$D$11,4,0),0))</f>
        <v>#N/A</v>
      </c>
      <c r="AF264" s="55" t="e">
        <f>IF(AA264="",IF(AA263="","",SUM($AF$13:AF263)),IF(AA264&lt;=MAX($AI$6:$AI$7),0,AC264+AE264))</f>
        <v>#N/A</v>
      </c>
      <c r="AG264" s="55" t="e">
        <f>IF(AA264="",IF(AA263="","",SUM($AG$13:AG263)),IF(AA264=$AE$5,AI263,IF($AI$8="Cuota fija",IF(AA264&lt;=MAX($AI$6:$AI$7),0,$AD$7+AD264-AH264),IF($AI$8="Capital Constante",IF(AA264&lt;=MAX($AI$6:$AI$7),0,$AD$3/(($AC$5/VLOOKUP($AD$6,AMORT!$A$2:$C$11,3,0))-MAX($AI$6:$AI$7))   ),AC264-AH264-AE264)       )))</f>
        <v>#N/A</v>
      </c>
      <c r="AH264" s="55" t="e">
        <f>IF(AA264="",IF(AA263="","",SUM($AH$13:AH263)),ROUND($AE$4*AI263,0))</f>
        <v>#N/A</v>
      </c>
      <c r="AI264" s="55" t="e">
        <f t="shared" si="24"/>
        <v>#N/A</v>
      </c>
      <c r="AJ264" s="15"/>
      <c r="AK264" s="55" t="e">
        <f>IF(AND(AA264&gt;0,AA264&lt;&gt;"",AD264&gt;0), ROUND( ((AD264/((1+($AD$4/VLOOKUP($AD$6,AMORT!$A$2:$B$11,2,0)))^AA264))),0),0)</f>
        <v>#N/A</v>
      </c>
    </row>
    <row r="265" spans="1:37" x14ac:dyDescent="0.2">
      <c r="A265" s="61" t="e">
        <f t="shared" si="21"/>
        <v>#N/A</v>
      </c>
      <c r="B265" s="62" t="e">
        <f>IF(A265="","",IF(OR($D$6="Diaria",$D$6="Semanal",$D$6="Decadal",$D$6="Quincenal"),B264+VLOOKUP($D$6,AMORT!$A$2:$D$11,4,0),IF(DAY($B$13)=DAY(EOMONTH($B$13,0)),EOMONTH(B264,VLOOKUP($D$6,AMORT!$A$2:$C$11,3,0)),EDATE($B$13,VLOOKUP($D$6,AMORT!$A$2:$C$11,3,0)*A265))))</f>
        <v>#N/A</v>
      </c>
      <c r="C265" s="55" t="e">
        <f>IF(A265="",IF(A264="","",SUM(C$13:C264)),G265+H265)</f>
        <v>#N/A</v>
      </c>
      <c r="D265" s="44"/>
      <c r="E265" s="55" t="e">
        <f>IF(A265="",IF(A264="","",SUM($E$13:E264)),ROUND(((I264*$D$8)/30)*VLOOKUP($D$6,AMORT!$A$2:$D$11,4,0),0))</f>
        <v>#N/A</v>
      </c>
      <c r="F265" s="55" t="e">
        <f>IF(A265="",IF(A264="","",SUM($F$13:F264)),IF(A265&lt;=MAX($I$6:$I$7),0,C265+E265))</f>
        <v>#N/A</v>
      </c>
      <c r="G265" s="55" t="e">
        <f>IF(A265="",IF(A264="","",SUM($G$13:G264)),IF(A265=$E$5,I264,IF($I$8="Cuota fija",IF(A265&lt;=MAX($I$6:$I$7),0,$D$7+D265-H265),IF($I$8="Capital Constante",IF(A265&lt;=MAX($I$6:$I$7),0,$D$3/(($C$5/VLOOKUP($D$6,AMORT!$A$2:$C$11,3,0))-MAX($I$6:$I$7))   ),C265-H265-E265)       )))</f>
        <v>#N/A</v>
      </c>
      <c r="H265" s="55" t="e">
        <f>IF(A265="",IF(A264="","",SUM($H$13:H264)),ROUND($E$4*I264,0))</f>
        <v>#N/A</v>
      </c>
      <c r="I265" s="55" t="e">
        <f t="shared" si="22"/>
        <v>#N/A</v>
      </c>
      <c r="J265" s="15"/>
      <c r="K265" s="55" t="e">
        <f>IF(AND(A265&gt;0,A265&lt;&gt;"",D265&gt;0), ROUND( ((D265/((1+($D$4/VLOOKUP($D$6,AMORT!$A$2:$B$11,2,0)))^A265))),0),0)</f>
        <v>#N/A</v>
      </c>
      <c r="N265" s="61" t="e">
        <f t="shared" si="25"/>
        <v>#N/A</v>
      </c>
      <c r="O265" s="62" t="e">
        <f>IF(N265="","",IF(OR($Q$6="Diaria",$Q$6="Semanal",$Q$6="Decadal",$Q$6="Quincenal"),O264+VLOOKUP($Q$6,AMORT!$A$2:$D$11,4,0),IF(DAY($O$13)=DAY(EOMONTH($O$13,0)),EOMONTH(O264,VLOOKUP($Q$6,AMORT!$A$2:$C$11,3,0)),EDATE($O$13,VLOOKUP($Q$6,AMORT!$A$2:$C$11,3,0)*N265))))</f>
        <v>#N/A</v>
      </c>
      <c r="P265" s="55" t="e">
        <f>IF(N265="",IF(N264="","",SUM(P$13:P264)),T265+U265)</f>
        <v>#N/A</v>
      </c>
      <c r="Q265" s="44"/>
      <c r="R265" s="55" t="e">
        <f>IF(N265="",IF(N264="","",SUM($R$13:R264)),ROUND(((V264*$Q$8)/30)*VLOOKUP($Q$6,AMORT!$A$2:$D$11,4,0),0))</f>
        <v>#N/A</v>
      </c>
      <c r="S265" s="55" t="e">
        <f>IF(N265="",IF(N264="","",SUM($S$13:S264)),IF(N265&lt;=MAX($V$6:$V$7),0,P265+R265))</f>
        <v>#N/A</v>
      </c>
      <c r="T265" s="55" t="e">
        <f>IF(N265="",IF(N264="","",SUM($T$13:T264)),IF(N265=$R$5,V264,IF($V$8="Cuota fija",IF(N265&lt;=MAX($V$6:$V$7),0,$Q$7+Q265-U265),IF($V$8="Capital Constante",IF(N265&lt;=MAX($V$6:$V$7),0,$Q$3/(($P$5/VLOOKUP($Q$6,AMORT!$A$2:$C$11,3,0))-MAX($V$6:$V$7))   ),P265-U265-R265)       )))</f>
        <v>#N/A</v>
      </c>
      <c r="U265" s="55" t="e">
        <f>IF(N265="",IF(N264="","",SUM($U$13:U264)),ROUND($R$4*V264,0))</f>
        <v>#N/A</v>
      </c>
      <c r="V265" s="55" t="e">
        <f t="shared" si="23"/>
        <v>#N/A</v>
      </c>
      <c r="W265" s="15"/>
      <c r="X265" s="55" t="e">
        <f>IF(AND(N265&gt;0,N265&lt;&gt;"",Q265&gt;0), ROUND( ((Q265/((1+($Q$4/VLOOKUP($Q$6,AMORT!$A$2:$B$11,2,0)))^N265))),0),0)</f>
        <v>#N/A</v>
      </c>
      <c r="AA265" s="61" t="e">
        <f t="shared" si="26"/>
        <v>#N/A</v>
      </c>
      <c r="AB265" s="62" t="e">
        <f>IF(AA265="","",IF(OR($AD$6="Diaria",$AD$6="Semanal",$AD$6="Decadal",$AD$6="Quincenal"),AB264+VLOOKUP($AD$6,AMORT!$A$2:$D$11,4,0),IF(DAY($B$13)=DAY(EOMONTH($B$13,0)),EOMONTH(AB264,VLOOKUP($AD$6,AMORT!$A$2:$C$11,3,0)),EDATE($B$13,VLOOKUP($AD$6,AMORT!$A$2:$C$11,3,0)*AA265))))</f>
        <v>#N/A</v>
      </c>
      <c r="AC265" s="55" t="e">
        <f>IF(AA265="",IF(AA264="","",SUM(AC$13:AC264)),AG265+AH265)</f>
        <v>#N/A</v>
      </c>
      <c r="AD265" s="44"/>
      <c r="AE265" s="55" t="e">
        <f>IF(AA265="",IF(AA264="","",SUM($AE$13:AE264)),ROUND(((AI264*$AD$8)/30)*VLOOKUP($AD$6,AMORT!$A$2:$D$11,4,0),0))</f>
        <v>#N/A</v>
      </c>
      <c r="AF265" s="55" t="e">
        <f>IF(AA265="",IF(AA264="","",SUM($AF$13:AF264)),IF(AA265&lt;=MAX($AI$6:$AI$7),0,AC265+AE265))</f>
        <v>#N/A</v>
      </c>
      <c r="AG265" s="55" t="e">
        <f>IF(AA265="",IF(AA264="","",SUM($AG$13:AG264)),IF(AA265=$AE$5,AI264,IF($AI$8="Cuota fija",IF(AA265&lt;=MAX($AI$6:$AI$7),0,$AD$7+AD265-AH265),IF($AI$8="Capital Constante",IF(AA265&lt;=MAX($AI$6:$AI$7),0,$AD$3/(($AC$5/VLOOKUP($AD$6,AMORT!$A$2:$C$11,3,0))-MAX($AI$6:$AI$7))   ),AC265-AH265-AE265)       )))</f>
        <v>#N/A</v>
      </c>
      <c r="AH265" s="55" t="e">
        <f>IF(AA265="",IF(AA264="","",SUM($AH$13:AH264)),ROUND($AE$4*AI264,0))</f>
        <v>#N/A</v>
      </c>
      <c r="AI265" s="55" t="e">
        <f t="shared" si="24"/>
        <v>#N/A</v>
      </c>
      <c r="AJ265" s="15"/>
      <c r="AK265" s="55" t="e">
        <f>IF(AND(AA265&gt;0,AA265&lt;&gt;"",AD265&gt;0), ROUND( ((AD265/((1+($AD$4/VLOOKUP($AD$6,AMORT!$A$2:$B$11,2,0)))^AA265))),0),0)</f>
        <v>#N/A</v>
      </c>
    </row>
    <row r="266" spans="1:37" x14ac:dyDescent="0.2">
      <c r="A266" s="61" t="e">
        <f t="shared" si="21"/>
        <v>#N/A</v>
      </c>
      <c r="B266" s="62" t="e">
        <f>IF(A266="","",IF(OR($D$6="Diaria",$D$6="Semanal",$D$6="Decadal",$D$6="Quincenal"),B265+VLOOKUP($D$6,AMORT!$A$2:$D$11,4,0),IF(DAY($B$13)=DAY(EOMONTH($B$13,0)),EOMONTH(B265,VLOOKUP($D$6,AMORT!$A$2:$C$11,3,0)),EDATE($B$13,VLOOKUP($D$6,AMORT!$A$2:$C$11,3,0)*A266))))</f>
        <v>#N/A</v>
      </c>
      <c r="C266" s="55" t="e">
        <f>IF(A266="",IF(A265="","",SUM(C$13:C265)),G266+H266)</f>
        <v>#N/A</v>
      </c>
      <c r="D266" s="44"/>
      <c r="E266" s="55" t="e">
        <f>IF(A266="",IF(A265="","",SUM($E$13:E265)),ROUND(((I265*$D$8)/30)*VLOOKUP($D$6,AMORT!$A$2:$D$11,4,0),0))</f>
        <v>#N/A</v>
      </c>
      <c r="F266" s="55" t="e">
        <f>IF(A266="",IF(A265="","",SUM($F$13:F265)),IF(A266&lt;=MAX($I$6:$I$7),0,C266+E266))</f>
        <v>#N/A</v>
      </c>
      <c r="G266" s="55" t="e">
        <f>IF(A266="",IF(A265="","",SUM($G$13:G265)),IF(A266=$E$5,I265,IF($I$8="Cuota fija",IF(A266&lt;=MAX($I$6:$I$7),0,$D$7+D266-H266),IF($I$8="Capital Constante",IF(A266&lt;=MAX($I$6:$I$7),0,$D$3/(($C$5/VLOOKUP($D$6,AMORT!$A$2:$C$11,3,0))-MAX($I$6:$I$7))   ),C266-H266-E266)       )))</f>
        <v>#N/A</v>
      </c>
      <c r="H266" s="55" t="e">
        <f>IF(A266="",IF(A265="","",SUM($H$13:H265)),ROUND($E$4*I265,0))</f>
        <v>#N/A</v>
      </c>
      <c r="I266" s="55" t="e">
        <f t="shared" si="22"/>
        <v>#N/A</v>
      </c>
      <c r="J266" s="15"/>
      <c r="K266" s="55" t="e">
        <f>IF(AND(A266&gt;0,A266&lt;&gt;"",D266&gt;0), ROUND( ((D266/((1+($D$4/VLOOKUP($D$6,AMORT!$A$2:$B$11,2,0)))^A266))),0),0)</f>
        <v>#N/A</v>
      </c>
      <c r="N266" s="61" t="e">
        <f t="shared" si="25"/>
        <v>#N/A</v>
      </c>
      <c r="O266" s="62" t="e">
        <f>IF(N266="","",IF(OR($Q$6="Diaria",$Q$6="Semanal",$Q$6="Decadal",$Q$6="Quincenal"),O265+VLOOKUP($Q$6,AMORT!$A$2:$D$11,4,0),IF(DAY($O$13)=DAY(EOMONTH($O$13,0)),EOMONTH(O265,VLOOKUP($Q$6,AMORT!$A$2:$C$11,3,0)),EDATE($O$13,VLOOKUP($Q$6,AMORT!$A$2:$C$11,3,0)*N266))))</f>
        <v>#N/A</v>
      </c>
      <c r="P266" s="55" t="e">
        <f>IF(N266="",IF(N265="","",SUM(P$13:P265)),T266+U266)</f>
        <v>#N/A</v>
      </c>
      <c r="Q266" s="44"/>
      <c r="R266" s="55" t="e">
        <f>IF(N266="",IF(N265="","",SUM($R$13:R265)),ROUND(((V265*$Q$8)/30)*VLOOKUP($Q$6,AMORT!$A$2:$D$11,4,0),0))</f>
        <v>#N/A</v>
      </c>
      <c r="S266" s="55" t="e">
        <f>IF(N266="",IF(N265="","",SUM($S$13:S265)),IF(N266&lt;=MAX($V$6:$V$7),0,P266+R266))</f>
        <v>#N/A</v>
      </c>
      <c r="T266" s="55" t="e">
        <f>IF(N266="",IF(N265="","",SUM($T$13:T265)),IF(N266=$R$5,V265,IF($V$8="Cuota fija",IF(N266&lt;=MAX($V$6:$V$7),0,$Q$7+Q266-U266),IF($V$8="Capital Constante",IF(N266&lt;=MAX($V$6:$V$7),0,$Q$3/(($P$5/VLOOKUP($Q$6,AMORT!$A$2:$C$11,3,0))-MAX($V$6:$V$7))   ),P266-U266-R266)       )))</f>
        <v>#N/A</v>
      </c>
      <c r="U266" s="55" t="e">
        <f>IF(N266="",IF(N265="","",SUM($U$13:U265)),ROUND($R$4*V265,0))</f>
        <v>#N/A</v>
      </c>
      <c r="V266" s="55" t="e">
        <f t="shared" si="23"/>
        <v>#N/A</v>
      </c>
      <c r="W266" s="15"/>
      <c r="X266" s="55" t="e">
        <f>IF(AND(N266&gt;0,N266&lt;&gt;"",Q266&gt;0), ROUND( ((Q266/((1+($Q$4/VLOOKUP($Q$6,AMORT!$A$2:$B$11,2,0)))^N266))),0),0)</f>
        <v>#N/A</v>
      </c>
      <c r="AA266" s="61" t="e">
        <f t="shared" si="26"/>
        <v>#N/A</v>
      </c>
      <c r="AB266" s="62" t="e">
        <f>IF(AA266="","",IF(OR($AD$6="Diaria",$AD$6="Semanal",$AD$6="Decadal",$AD$6="Quincenal"),AB265+VLOOKUP($AD$6,AMORT!$A$2:$D$11,4,0),IF(DAY($B$13)=DAY(EOMONTH($B$13,0)),EOMONTH(AB265,VLOOKUP($AD$6,AMORT!$A$2:$C$11,3,0)),EDATE($B$13,VLOOKUP($AD$6,AMORT!$A$2:$C$11,3,0)*AA266))))</f>
        <v>#N/A</v>
      </c>
      <c r="AC266" s="55" t="e">
        <f>IF(AA266="",IF(AA265="","",SUM(AC$13:AC265)),AG266+AH266)</f>
        <v>#N/A</v>
      </c>
      <c r="AD266" s="44"/>
      <c r="AE266" s="55" t="e">
        <f>IF(AA266="",IF(AA265="","",SUM($AE$13:AE265)),ROUND(((AI265*$AD$8)/30)*VLOOKUP($AD$6,AMORT!$A$2:$D$11,4,0),0))</f>
        <v>#N/A</v>
      </c>
      <c r="AF266" s="55" t="e">
        <f>IF(AA266="",IF(AA265="","",SUM($AF$13:AF265)),IF(AA266&lt;=MAX($AI$6:$AI$7),0,AC266+AE266))</f>
        <v>#N/A</v>
      </c>
      <c r="AG266" s="55" t="e">
        <f>IF(AA266="",IF(AA265="","",SUM($AG$13:AG265)),IF(AA266=$AE$5,AI265,IF($AI$8="Cuota fija",IF(AA266&lt;=MAX($AI$6:$AI$7),0,$AD$7+AD266-AH266),IF($AI$8="Capital Constante",IF(AA266&lt;=MAX($AI$6:$AI$7),0,$AD$3/(($AC$5/VLOOKUP($AD$6,AMORT!$A$2:$C$11,3,0))-MAX($AI$6:$AI$7))   ),AC266-AH266-AE266)       )))</f>
        <v>#N/A</v>
      </c>
      <c r="AH266" s="55" t="e">
        <f>IF(AA266="",IF(AA265="","",SUM($AH$13:AH265)),ROUND($AE$4*AI265,0))</f>
        <v>#N/A</v>
      </c>
      <c r="AI266" s="55" t="e">
        <f t="shared" si="24"/>
        <v>#N/A</v>
      </c>
      <c r="AJ266" s="15"/>
      <c r="AK266" s="55" t="e">
        <f>IF(AND(AA266&gt;0,AA266&lt;&gt;"",AD266&gt;0), ROUND( ((AD266/((1+($AD$4/VLOOKUP($AD$6,AMORT!$A$2:$B$11,2,0)))^AA266))),0),0)</f>
        <v>#N/A</v>
      </c>
    </row>
    <row r="267" spans="1:37" x14ac:dyDescent="0.2">
      <c r="A267" s="61" t="e">
        <f t="shared" si="21"/>
        <v>#N/A</v>
      </c>
      <c r="B267" s="62" t="e">
        <f>IF(A267="","",IF(OR($D$6="Diaria",$D$6="Semanal",$D$6="Decadal",$D$6="Quincenal"),B266+VLOOKUP($D$6,AMORT!$A$2:$D$11,4,0),IF(DAY($B$13)=DAY(EOMONTH($B$13,0)),EOMONTH(B266,VLOOKUP($D$6,AMORT!$A$2:$C$11,3,0)),EDATE($B$13,VLOOKUP($D$6,AMORT!$A$2:$C$11,3,0)*A267))))</f>
        <v>#N/A</v>
      </c>
      <c r="C267" s="55" t="e">
        <f>IF(A267="",IF(A266="","",SUM(C$13:C266)),G267+H267)</f>
        <v>#N/A</v>
      </c>
      <c r="D267" s="44"/>
      <c r="E267" s="55" t="e">
        <f>IF(A267="",IF(A266="","",SUM($E$13:E266)),ROUND(((I266*$D$8)/30)*VLOOKUP($D$6,AMORT!$A$2:$D$11,4,0),0))</f>
        <v>#N/A</v>
      </c>
      <c r="F267" s="55" t="e">
        <f>IF(A267="",IF(A266="","",SUM($F$13:F266)),IF(A267&lt;=MAX($I$6:$I$7),0,C267+E267))</f>
        <v>#N/A</v>
      </c>
      <c r="G267" s="55" t="e">
        <f>IF(A267="",IF(A266="","",SUM($G$13:G266)),IF(A267=$E$5,I266,IF($I$8="Cuota fija",IF(A267&lt;=MAX($I$6:$I$7),0,$D$7+D267-H267),IF($I$8="Capital Constante",IF(A267&lt;=MAX($I$6:$I$7),0,$D$3/(($C$5/VLOOKUP($D$6,AMORT!$A$2:$C$11,3,0))-MAX($I$6:$I$7))   ),C267-H267-E267)       )))</f>
        <v>#N/A</v>
      </c>
      <c r="H267" s="55" t="e">
        <f>IF(A267="",IF(A266="","",SUM($H$13:H266)),ROUND($E$4*I266,0))</f>
        <v>#N/A</v>
      </c>
      <c r="I267" s="55" t="e">
        <f t="shared" si="22"/>
        <v>#N/A</v>
      </c>
      <c r="J267" s="15"/>
      <c r="K267" s="55" t="e">
        <f>IF(AND(A267&gt;0,A267&lt;&gt;"",D267&gt;0), ROUND( ((D267/((1+($D$4/VLOOKUP($D$6,AMORT!$A$2:$B$11,2,0)))^A267))),0),0)</f>
        <v>#N/A</v>
      </c>
      <c r="N267" s="61" t="e">
        <f t="shared" si="25"/>
        <v>#N/A</v>
      </c>
      <c r="O267" s="62" t="e">
        <f>IF(N267="","",IF(OR($Q$6="Diaria",$Q$6="Semanal",$Q$6="Decadal",$Q$6="Quincenal"),O266+VLOOKUP($Q$6,AMORT!$A$2:$D$11,4,0),IF(DAY($O$13)=DAY(EOMONTH($O$13,0)),EOMONTH(O266,VLOOKUP($Q$6,AMORT!$A$2:$C$11,3,0)),EDATE($O$13,VLOOKUP($Q$6,AMORT!$A$2:$C$11,3,0)*N267))))</f>
        <v>#N/A</v>
      </c>
      <c r="P267" s="55" t="e">
        <f>IF(N267="",IF(N266="","",SUM(P$13:P266)),T267+U267)</f>
        <v>#N/A</v>
      </c>
      <c r="Q267" s="44"/>
      <c r="R267" s="55" t="e">
        <f>IF(N267="",IF(N266="","",SUM($R$13:R266)),ROUND(((V266*$Q$8)/30)*VLOOKUP($Q$6,AMORT!$A$2:$D$11,4,0),0))</f>
        <v>#N/A</v>
      </c>
      <c r="S267" s="55" t="e">
        <f>IF(N267="",IF(N266="","",SUM($S$13:S266)),IF(N267&lt;=MAX($V$6:$V$7),0,P267+R267))</f>
        <v>#N/A</v>
      </c>
      <c r="T267" s="55" t="e">
        <f>IF(N267="",IF(N266="","",SUM($T$13:T266)),IF(N267=$R$5,V266,IF($V$8="Cuota fija",IF(N267&lt;=MAX($V$6:$V$7),0,$Q$7+Q267-U267),IF($V$8="Capital Constante",IF(N267&lt;=MAX($V$6:$V$7),0,$Q$3/(($P$5/VLOOKUP($Q$6,AMORT!$A$2:$C$11,3,0))-MAX($V$6:$V$7))   ),P267-U267-R267)       )))</f>
        <v>#N/A</v>
      </c>
      <c r="U267" s="55" t="e">
        <f>IF(N267="",IF(N266="","",SUM($U$13:U266)),ROUND($R$4*V266,0))</f>
        <v>#N/A</v>
      </c>
      <c r="V267" s="55" t="e">
        <f t="shared" si="23"/>
        <v>#N/A</v>
      </c>
      <c r="W267" s="15"/>
      <c r="X267" s="55" t="e">
        <f>IF(AND(N267&gt;0,N267&lt;&gt;"",Q267&gt;0), ROUND( ((Q267/((1+($Q$4/VLOOKUP($Q$6,AMORT!$A$2:$B$11,2,0)))^N267))),0),0)</f>
        <v>#N/A</v>
      </c>
      <c r="AA267" s="61" t="e">
        <f t="shared" si="26"/>
        <v>#N/A</v>
      </c>
      <c r="AB267" s="62" t="e">
        <f>IF(AA267="","",IF(OR($AD$6="Diaria",$AD$6="Semanal",$AD$6="Decadal",$AD$6="Quincenal"),AB266+VLOOKUP($AD$6,AMORT!$A$2:$D$11,4,0),IF(DAY($B$13)=DAY(EOMONTH($B$13,0)),EOMONTH(AB266,VLOOKUP($AD$6,AMORT!$A$2:$C$11,3,0)),EDATE($B$13,VLOOKUP($AD$6,AMORT!$A$2:$C$11,3,0)*AA267))))</f>
        <v>#N/A</v>
      </c>
      <c r="AC267" s="55" t="e">
        <f>IF(AA267="",IF(AA266="","",SUM(AC$13:AC266)),AG267+AH267)</f>
        <v>#N/A</v>
      </c>
      <c r="AD267" s="44"/>
      <c r="AE267" s="55" t="e">
        <f>IF(AA267="",IF(AA266="","",SUM($AE$13:AE266)),ROUND(((AI266*$AD$8)/30)*VLOOKUP($AD$6,AMORT!$A$2:$D$11,4,0),0))</f>
        <v>#N/A</v>
      </c>
      <c r="AF267" s="55" t="e">
        <f>IF(AA267="",IF(AA266="","",SUM($AF$13:AF266)),IF(AA267&lt;=MAX($AI$6:$AI$7),0,AC267+AE267))</f>
        <v>#N/A</v>
      </c>
      <c r="AG267" s="55" t="e">
        <f>IF(AA267="",IF(AA266="","",SUM($AG$13:AG266)),IF(AA267=$AE$5,AI266,IF($AI$8="Cuota fija",IF(AA267&lt;=MAX($AI$6:$AI$7),0,$AD$7+AD267-AH267),IF($AI$8="Capital Constante",IF(AA267&lt;=MAX($AI$6:$AI$7),0,$AD$3/(($AC$5/VLOOKUP($AD$6,AMORT!$A$2:$C$11,3,0))-MAX($AI$6:$AI$7))   ),AC267-AH267-AE267)       )))</f>
        <v>#N/A</v>
      </c>
      <c r="AH267" s="55" t="e">
        <f>IF(AA267="",IF(AA266="","",SUM($AH$13:AH266)),ROUND($AE$4*AI266,0))</f>
        <v>#N/A</v>
      </c>
      <c r="AI267" s="55" t="e">
        <f t="shared" si="24"/>
        <v>#N/A</v>
      </c>
      <c r="AJ267" s="15"/>
      <c r="AK267" s="55" t="e">
        <f>IF(AND(AA267&gt;0,AA267&lt;&gt;"",AD267&gt;0), ROUND( ((AD267/((1+($AD$4/VLOOKUP($AD$6,AMORT!$A$2:$B$11,2,0)))^AA267))),0),0)</f>
        <v>#N/A</v>
      </c>
    </row>
    <row r="268" spans="1:37" x14ac:dyDescent="0.2">
      <c r="A268" s="61" t="e">
        <f t="shared" si="21"/>
        <v>#N/A</v>
      </c>
      <c r="B268" s="62" t="e">
        <f>IF(A268="","",IF(OR($D$6="Diaria",$D$6="Semanal",$D$6="Decadal",$D$6="Quincenal"),B267+VLOOKUP($D$6,AMORT!$A$2:$D$11,4,0),IF(DAY($B$13)=DAY(EOMONTH($B$13,0)),EOMONTH(B267,VLOOKUP($D$6,AMORT!$A$2:$C$11,3,0)),EDATE($B$13,VLOOKUP($D$6,AMORT!$A$2:$C$11,3,0)*A268))))</f>
        <v>#N/A</v>
      </c>
      <c r="C268" s="55" t="e">
        <f>IF(A268="",IF(A267="","",SUM(C$13:C267)),G268+H268)</f>
        <v>#N/A</v>
      </c>
      <c r="D268" s="44"/>
      <c r="E268" s="55" t="e">
        <f>IF(A268="",IF(A267="","",SUM($E$13:E267)),ROUND(((I267*$D$8)/30)*VLOOKUP($D$6,AMORT!$A$2:$D$11,4,0),0))</f>
        <v>#N/A</v>
      </c>
      <c r="F268" s="55" t="e">
        <f>IF(A268="",IF(A267="","",SUM($F$13:F267)),IF(A268&lt;=MAX($I$6:$I$7),0,C268+E268))</f>
        <v>#N/A</v>
      </c>
      <c r="G268" s="55" t="e">
        <f>IF(A268="",IF(A267="","",SUM($G$13:G267)),IF(A268=$E$5,I267,IF($I$8="Cuota fija",IF(A268&lt;=MAX($I$6:$I$7),0,$D$7+D268-H268),IF($I$8="Capital Constante",IF(A268&lt;=MAX($I$6:$I$7),0,$D$3/(($C$5/VLOOKUP($D$6,AMORT!$A$2:$C$11,3,0))-MAX($I$6:$I$7))   ),C268-H268-E268)       )))</f>
        <v>#N/A</v>
      </c>
      <c r="H268" s="55" t="e">
        <f>IF(A268="",IF(A267="","",SUM($H$13:H267)),ROUND($E$4*I267,0))</f>
        <v>#N/A</v>
      </c>
      <c r="I268" s="55" t="e">
        <f t="shared" si="22"/>
        <v>#N/A</v>
      </c>
      <c r="J268" s="15"/>
      <c r="K268" s="55" t="e">
        <f>IF(AND(A268&gt;0,A268&lt;&gt;"",D268&gt;0), ROUND( ((D268/((1+($D$4/VLOOKUP($D$6,AMORT!$A$2:$B$11,2,0)))^A268))),0),0)</f>
        <v>#N/A</v>
      </c>
      <c r="N268" s="61" t="e">
        <f t="shared" si="25"/>
        <v>#N/A</v>
      </c>
      <c r="O268" s="62" t="e">
        <f>IF(N268="","",IF(OR($Q$6="Diaria",$Q$6="Semanal",$Q$6="Decadal",$Q$6="Quincenal"),O267+VLOOKUP($Q$6,AMORT!$A$2:$D$11,4,0),IF(DAY($O$13)=DAY(EOMONTH($O$13,0)),EOMONTH(O267,VLOOKUP($Q$6,AMORT!$A$2:$C$11,3,0)),EDATE($O$13,VLOOKUP($Q$6,AMORT!$A$2:$C$11,3,0)*N268))))</f>
        <v>#N/A</v>
      </c>
      <c r="P268" s="55" t="e">
        <f>IF(N268="",IF(N267="","",SUM(P$13:P267)),T268+U268)</f>
        <v>#N/A</v>
      </c>
      <c r="Q268" s="44"/>
      <c r="R268" s="55" t="e">
        <f>IF(N268="",IF(N267="","",SUM($R$13:R267)),ROUND(((V267*$Q$8)/30)*VLOOKUP($Q$6,AMORT!$A$2:$D$11,4,0),0))</f>
        <v>#N/A</v>
      </c>
      <c r="S268" s="55" t="e">
        <f>IF(N268="",IF(N267="","",SUM($S$13:S267)),IF(N268&lt;=MAX($V$6:$V$7),0,P268+R268))</f>
        <v>#N/A</v>
      </c>
      <c r="T268" s="55" t="e">
        <f>IF(N268="",IF(N267="","",SUM($T$13:T267)),IF(N268=$R$5,V267,IF($V$8="Cuota fija",IF(N268&lt;=MAX($V$6:$V$7),0,$Q$7+Q268-U268),IF($V$8="Capital Constante",IF(N268&lt;=MAX($V$6:$V$7),0,$Q$3/(($P$5/VLOOKUP($Q$6,AMORT!$A$2:$C$11,3,0))-MAX($V$6:$V$7))   ),P268-U268-R268)       )))</f>
        <v>#N/A</v>
      </c>
      <c r="U268" s="55" t="e">
        <f>IF(N268="",IF(N267="","",SUM($U$13:U267)),ROUND($R$4*V267,0))</f>
        <v>#N/A</v>
      </c>
      <c r="V268" s="55" t="e">
        <f t="shared" si="23"/>
        <v>#N/A</v>
      </c>
      <c r="W268" s="15"/>
      <c r="X268" s="55" t="e">
        <f>IF(AND(N268&gt;0,N268&lt;&gt;"",Q268&gt;0), ROUND( ((Q268/((1+($Q$4/VLOOKUP($Q$6,AMORT!$A$2:$B$11,2,0)))^N268))),0),0)</f>
        <v>#N/A</v>
      </c>
      <c r="AA268" s="61" t="e">
        <f t="shared" si="26"/>
        <v>#N/A</v>
      </c>
      <c r="AB268" s="62" t="e">
        <f>IF(AA268="","",IF(OR($AD$6="Diaria",$AD$6="Semanal",$AD$6="Decadal",$AD$6="Quincenal"),AB267+VLOOKUP($AD$6,AMORT!$A$2:$D$11,4,0),IF(DAY($B$13)=DAY(EOMONTH($B$13,0)),EOMONTH(AB267,VLOOKUP($AD$6,AMORT!$A$2:$C$11,3,0)),EDATE($B$13,VLOOKUP($AD$6,AMORT!$A$2:$C$11,3,0)*AA268))))</f>
        <v>#N/A</v>
      </c>
      <c r="AC268" s="55" t="e">
        <f>IF(AA268="",IF(AA267="","",SUM(AC$13:AC267)),AG268+AH268)</f>
        <v>#N/A</v>
      </c>
      <c r="AD268" s="44"/>
      <c r="AE268" s="55" t="e">
        <f>IF(AA268="",IF(AA267="","",SUM($AE$13:AE267)),ROUND(((AI267*$AD$8)/30)*VLOOKUP($AD$6,AMORT!$A$2:$D$11,4,0),0))</f>
        <v>#N/A</v>
      </c>
      <c r="AF268" s="55" t="e">
        <f>IF(AA268="",IF(AA267="","",SUM($AF$13:AF267)),IF(AA268&lt;=MAX($AI$6:$AI$7),0,AC268+AE268))</f>
        <v>#N/A</v>
      </c>
      <c r="AG268" s="55" t="e">
        <f>IF(AA268="",IF(AA267="","",SUM($AG$13:AG267)),IF(AA268=$AE$5,AI267,IF($AI$8="Cuota fija",IF(AA268&lt;=MAX($AI$6:$AI$7),0,$AD$7+AD268-AH268),IF($AI$8="Capital Constante",IF(AA268&lt;=MAX($AI$6:$AI$7),0,$AD$3/(($AC$5/VLOOKUP($AD$6,AMORT!$A$2:$C$11,3,0))-MAX($AI$6:$AI$7))   ),AC268-AH268-AE268)       )))</f>
        <v>#N/A</v>
      </c>
      <c r="AH268" s="55" t="e">
        <f>IF(AA268="",IF(AA267="","",SUM($AH$13:AH267)),ROUND($AE$4*AI267,0))</f>
        <v>#N/A</v>
      </c>
      <c r="AI268" s="55" t="e">
        <f t="shared" si="24"/>
        <v>#N/A</v>
      </c>
      <c r="AJ268" s="15"/>
      <c r="AK268" s="55" t="e">
        <f>IF(AND(AA268&gt;0,AA268&lt;&gt;"",AD268&gt;0), ROUND( ((AD268/((1+($AD$4/VLOOKUP($AD$6,AMORT!$A$2:$B$11,2,0)))^AA268))),0),0)</f>
        <v>#N/A</v>
      </c>
    </row>
    <row r="269" spans="1:37" x14ac:dyDescent="0.2">
      <c r="A269" s="61" t="e">
        <f t="shared" si="21"/>
        <v>#N/A</v>
      </c>
      <c r="B269" s="62" t="e">
        <f>IF(A269="","",IF(OR($D$6="Diaria",$D$6="Semanal",$D$6="Decadal",$D$6="Quincenal"),B268+VLOOKUP($D$6,AMORT!$A$2:$D$11,4,0),IF(DAY($B$13)=DAY(EOMONTH($B$13,0)),EOMONTH(B268,VLOOKUP($D$6,AMORT!$A$2:$C$11,3,0)),EDATE($B$13,VLOOKUP($D$6,AMORT!$A$2:$C$11,3,0)*A269))))</f>
        <v>#N/A</v>
      </c>
      <c r="C269" s="55" t="e">
        <f>IF(A269="",IF(A268="","",SUM(C$13:C268)),G269+H269)</f>
        <v>#N/A</v>
      </c>
      <c r="D269" s="44"/>
      <c r="E269" s="55" t="e">
        <f>IF(A269="",IF(A268="","",SUM($E$13:E268)),ROUND(((I268*$D$8)/30)*VLOOKUP($D$6,AMORT!$A$2:$D$11,4,0),0))</f>
        <v>#N/A</v>
      </c>
      <c r="F269" s="55" t="e">
        <f>IF(A269="",IF(A268="","",SUM($F$13:F268)),IF(A269&lt;=MAX($I$6:$I$7),0,C269+E269))</f>
        <v>#N/A</v>
      </c>
      <c r="G269" s="55" t="e">
        <f>IF(A269="",IF(A268="","",SUM($G$13:G268)),IF(A269=$E$5,I268,IF($I$8="Cuota fija",IF(A269&lt;=MAX($I$6:$I$7),0,$D$7+D269-H269),IF($I$8="Capital Constante",IF(A269&lt;=MAX($I$6:$I$7),0,$D$3/(($C$5/VLOOKUP($D$6,AMORT!$A$2:$C$11,3,0))-MAX($I$6:$I$7))   ),C269-H269-E269)       )))</f>
        <v>#N/A</v>
      </c>
      <c r="H269" s="55" t="e">
        <f>IF(A269="",IF(A268="","",SUM($H$13:H268)),ROUND($E$4*I268,0))</f>
        <v>#N/A</v>
      </c>
      <c r="I269" s="55" t="e">
        <f t="shared" si="22"/>
        <v>#N/A</v>
      </c>
      <c r="J269" s="15"/>
      <c r="K269" s="55" t="e">
        <f>IF(AND(A269&gt;0,A269&lt;&gt;"",D269&gt;0), ROUND( ((D269/((1+($D$4/VLOOKUP($D$6,AMORT!$A$2:$B$11,2,0)))^A269))),0),0)</f>
        <v>#N/A</v>
      </c>
      <c r="N269" s="61" t="e">
        <f t="shared" si="25"/>
        <v>#N/A</v>
      </c>
      <c r="O269" s="62" t="e">
        <f>IF(N269="","",IF(OR($Q$6="Diaria",$Q$6="Semanal",$Q$6="Decadal",$Q$6="Quincenal"),O268+VLOOKUP($Q$6,AMORT!$A$2:$D$11,4,0),IF(DAY($O$13)=DAY(EOMONTH($O$13,0)),EOMONTH(O268,VLOOKUP($Q$6,AMORT!$A$2:$C$11,3,0)),EDATE($O$13,VLOOKUP($Q$6,AMORT!$A$2:$C$11,3,0)*N269))))</f>
        <v>#N/A</v>
      </c>
      <c r="P269" s="55" t="e">
        <f>IF(N269="",IF(N268="","",SUM(P$13:P268)),T269+U269)</f>
        <v>#N/A</v>
      </c>
      <c r="Q269" s="44"/>
      <c r="R269" s="55" t="e">
        <f>IF(N269="",IF(N268="","",SUM($R$13:R268)),ROUND(((V268*$Q$8)/30)*VLOOKUP($Q$6,AMORT!$A$2:$D$11,4,0),0))</f>
        <v>#N/A</v>
      </c>
      <c r="S269" s="55" t="e">
        <f>IF(N269="",IF(N268="","",SUM($S$13:S268)),IF(N269&lt;=MAX($V$6:$V$7),0,P269+R269))</f>
        <v>#N/A</v>
      </c>
      <c r="T269" s="55" t="e">
        <f>IF(N269="",IF(N268="","",SUM($T$13:T268)),IF(N269=$R$5,V268,IF($V$8="Cuota fija",IF(N269&lt;=MAX($V$6:$V$7),0,$Q$7+Q269-U269),IF($V$8="Capital Constante",IF(N269&lt;=MAX($V$6:$V$7),0,$Q$3/(($P$5/VLOOKUP($Q$6,AMORT!$A$2:$C$11,3,0))-MAX($V$6:$V$7))   ),P269-U269-R269)       )))</f>
        <v>#N/A</v>
      </c>
      <c r="U269" s="55" t="e">
        <f>IF(N269="",IF(N268="","",SUM($U$13:U268)),ROUND($R$4*V268,0))</f>
        <v>#N/A</v>
      </c>
      <c r="V269" s="55" t="e">
        <f t="shared" si="23"/>
        <v>#N/A</v>
      </c>
      <c r="W269" s="15"/>
      <c r="X269" s="55" t="e">
        <f>IF(AND(N269&gt;0,N269&lt;&gt;"",Q269&gt;0), ROUND( ((Q269/((1+($Q$4/VLOOKUP($Q$6,AMORT!$A$2:$B$11,2,0)))^N269))),0),0)</f>
        <v>#N/A</v>
      </c>
      <c r="AA269" s="61" t="e">
        <f t="shared" si="26"/>
        <v>#N/A</v>
      </c>
      <c r="AB269" s="62" t="e">
        <f>IF(AA269="","",IF(OR($AD$6="Diaria",$AD$6="Semanal",$AD$6="Decadal",$AD$6="Quincenal"),AB268+VLOOKUP($AD$6,AMORT!$A$2:$D$11,4,0),IF(DAY($B$13)=DAY(EOMONTH($B$13,0)),EOMONTH(AB268,VLOOKUP($AD$6,AMORT!$A$2:$C$11,3,0)),EDATE($B$13,VLOOKUP($AD$6,AMORT!$A$2:$C$11,3,0)*AA269))))</f>
        <v>#N/A</v>
      </c>
      <c r="AC269" s="55" t="e">
        <f>IF(AA269="",IF(AA268="","",SUM(AC$13:AC268)),AG269+AH269)</f>
        <v>#N/A</v>
      </c>
      <c r="AD269" s="44"/>
      <c r="AE269" s="55" t="e">
        <f>IF(AA269="",IF(AA268="","",SUM($AE$13:AE268)),ROUND(((AI268*$AD$8)/30)*VLOOKUP($AD$6,AMORT!$A$2:$D$11,4,0),0))</f>
        <v>#N/A</v>
      </c>
      <c r="AF269" s="55" t="e">
        <f>IF(AA269="",IF(AA268="","",SUM($AF$13:AF268)),IF(AA269&lt;=MAX($AI$6:$AI$7),0,AC269+AE269))</f>
        <v>#N/A</v>
      </c>
      <c r="AG269" s="55" t="e">
        <f>IF(AA269="",IF(AA268="","",SUM($AG$13:AG268)),IF(AA269=$AE$5,AI268,IF($AI$8="Cuota fija",IF(AA269&lt;=MAX($AI$6:$AI$7),0,$AD$7+AD269-AH269),IF($AI$8="Capital Constante",IF(AA269&lt;=MAX($AI$6:$AI$7),0,$AD$3/(($AC$5/VLOOKUP($AD$6,AMORT!$A$2:$C$11,3,0))-MAX($AI$6:$AI$7))   ),AC269-AH269-AE269)       )))</f>
        <v>#N/A</v>
      </c>
      <c r="AH269" s="55" t="e">
        <f>IF(AA269="",IF(AA268="","",SUM($AH$13:AH268)),ROUND($AE$4*AI268,0))</f>
        <v>#N/A</v>
      </c>
      <c r="AI269" s="55" t="e">
        <f t="shared" si="24"/>
        <v>#N/A</v>
      </c>
      <c r="AJ269" s="15"/>
      <c r="AK269" s="55" t="e">
        <f>IF(AND(AA269&gt;0,AA269&lt;&gt;"",AD269&gt;0), ROUND( ((AD269/((1+($AD$4/VLOOKUP($AD$6,AMORT!$A$2:$B$11,2,0)))^AA269))),0),0)</f>
        <v>#N/A</v>
      </c>
    </row>
    <row r="270" spans="1:37" x14ac:dyDescent="0.2">
      <c r="A270" s="61" t="e">
        <f t="shared" ref="A270:A333" si="27">+IF(OR(A269="",ISERROR(A269)),"",IF(A269+1&gt;$E$5,"",A269+1))</f>
        <v>#N/A</v>
      </c>
      <c r="B270" s="62" t="e">
        <f>IF(A270="","",IF(OR($D$6="Diaria",$D$6="Semanal",$D$6="Decadal",$D$6="Quincenal"),B269+VLOOKUP($D$6,AMORT!$A$2:$D$11,4,0),IF(DAY($B$13)=DAY(EOMONTH($B$13,0)),EOMONTH(B269,VLOOKUP($D$6,AMORT!$A$2:$C$11,3,0)),EDATE($B$13,VLOOKUP($D$6,AMORT!$A$2:$C$11,3,0)*A270))))</f>
        <v>#N/A</v>
      </c>
      <c r="C270" s="55" t="e">
        <f>IF(A270="",IF(A269="","",SUM(C$13:C269)),G270+H270)</f>
        <v>#N/A</v>
      </c>
      <c r="D270" s="44"/>
      <c r="E270" s="55" t="e">
        <f>IF(A270="",IF(A269="","",SUM($E$13:E269)),ROUND(((I269*$D$8)/30)*VLOOKUP($D$6,AMORT!$A$2:$D$11,4,0),0))</f>
        <v>#N/A</v>
      </c>
      <c r="F270" s="55" t="e">
        <f>IF(A270="",IF(A269="","",SUM($F$13:F269)),IF(A270&lt;=MAX($I$6:$I$7),0,C270+E270))</f>
        <v>#N/A</v>
      </c>
      <c r="G270" s="55" t="e">
        <f>IF(A270="",IF(A269="","",SUM($G$13:G269)),IF(A270=$E$5,I269,IF($I$8="Cuota fija",IF(A270&lt;=MAX($I$6:$I$7),0,$D$7+D270-H270),IF($I$8="Capital Constante",IF(A270&lt;=MAX($I$6:$I$7),0,$D$3/(($C$5/VLOOKUP($D$6,AMORT!$A$2:$C$11,3,0))-MAX($I$6:$I$7))   ),C270-H270-E270)       )))</f>
        <v>#N/A</v>
      </c>
      <c r="H270" s="55" t="e">
        <f>IF(A270="",IF(A269="","",SUM($H$13:H269)),ROUND($E$4*I269,0))</f>
        <v>#N/A</v>
      </c>
      <c r="I270" s="55" t="e">
        <f t="shared" ref="I270:I333" si="28">IF(A270="","",+I269-G270)</f>
        <v>#N/A</v>
      </c>
      <c r="J270" s="15"/>
      <c r="K270" s="55" t="e">
        <f>IF(AND(A270&gt;0,A270&lt;&gt;"",D270&gt;0), ROUND( ((D270/((1+($D$4/VLOOKUP($D$6,AMORT!$A$2:$B$11,2,0)))^A270))),0),0)</f>
        <v>#N/A</v>
      </c>
      <c r="N270" s="61" t="e">
        <f t="shared" si="25"/>
        <v>#N/A</v>
      </c>
      <c r="O270" s="62" t="e">
        <f>IF(N270="","",IF(OR($Q$6="Diaria",$Q$6="Semanal",$Q$6="Decadal",$Q$6="Quincenal"),O269+VLOOKUP($Q$6,AMORT!$A$2:$D$11,4,0),IF(DAY($O$13)=DAY(EOMONTH($O$13,0)),EOMONTH(O269,VLOOKUP($Q$6,AMORT!$A$2:$C$11,3,0)),EDATE($O$13,VLOOKUP($Q$6,AMORT!$A$2:$C$11,3,0)*N270))))</f>
        <v>#N/A</v>
      </c>
      <c r="P270" s="55" t="e">
        <f>IF(N270="",IF(N269="","",SUM(P$13:P269)),T270+U270)</f>
        <v>#N/A</v>
      </c>
      <c r="Q270" s="44"/>
      <c r="R270" s="55" t="e">
        <f>IF(N270="",IF(N269="","",SUM($R$13:R269)),ROUND(((V269*$Q$8)/30)*VLOOKUP($Q$6,AMORT!$A$2:$D$11,4,0),0))</f>
        <v>#N/A</v>
      </c>
      <c r="S270" s="55" t="e">
        <f>IF(N270="",IF(N269="","",SUM($S$13:S269)),IF(N270&lt;=MAX($V$6:$V$7),0,P270+R270))</f>
        <v>#N/A</v>
      </c>
      <c r="T270" s="55" t="e">
        <f>IF(N270="",IF(N269="","",SUM($T$13:T269)),IF(N270=$R$5,V269,IF($V$8="Cuota fija",IF(N270&lt;=MAX($V$6:$V$7),0,$Q$7+Q270-U270),IF($V$8="Capital Constante",IF(N270&lt;=MAX($V$6:$V$7),0,$Q$3/(($P$5/VLOOKUP($Q$6,AMORT!$A$2:$C$11,3,0))-MAX($V$6:$V$7))   ),P270-U270-R270)       )))</f>
        <v>#N/A</v>
      </c>
      <c r="U270" s="55" t="e">
        <f>IF(N270="",IF(N269="","",SUM($U$13:U269)),ROUND($R$4*V269,0))</f>
        <v>#N/A</v>
      </c>
      <c r="V270" s="55" t="e">
        <f t="shared" ref="V270:V333" si="29">IF(N270="","",+V269-T270)</f>
        <v>#N/A</v>
      </c>
      <c r="W270" s="15"/>
      <c r="X270" s="55" t="e">
        <f>IF(AND(N270&gt;0,N270&lt;&gt;"",Q270&gt;0), ROUND( ((Q270/((1+($Q$4/VLOOKUP($Q$6,AMORT!$A$2:$B$11,2,0)))^N270))),0),0)</f>
        <v>#N/A</v>
      </c>
      <c r="AA270" s="61" t="e">
        <f t="shared" si="26"/>
        <v>#N/A</v>
      </c>
      <c r="AB270" s="62" t="e">
        <f>IF(AA270="","",IF(OR($AD$6="Diaria",$AD$6="Semanal",$AD$6="Decadal",$AD$6="Quincenal"),AB269+VLOOKUP($AD$6,AMORT!$A$2:$D$11,4,0),IF(DAY($B$13)=DAY(EOMONTH($B$13,0)),EOMONTH(AB269,VLOOKUP($AD$6,AMORT!$A$2:$C$11,3,0)),EDATE($B$13,VLOOKUP($AD$6,AMORT!$A$2:$C$11,3,0)*AA270))))</f>
        <v>#N/A</v>
      </c>
      <c r="AC270" s="55" t="e">
        <f>IF(AA270="",IF(AA269="","",SUM(AC$13:AC269)),AG270+AH270)</f>
        <v>#N/A</v>
      </c>
      <c r="AD270" s="44"/>
      <c r="AE270" s="55" t="e">
        <f>IF(AA270="",IF(AA269="","",SUM($AE$13:AE269)),ROUND(((AI269*$AD$8)/30)*VLOOKUP($AD$6,AMORT!$A$2:$D$11,4,0),0))</f>
        <v>#N/A</v>
      </c>
      <c r="AF270" s="55" t="e">
        <f>IF(AA270="",IF(AA269="","",SUM($AF$13:AF269)),IF(AA270&lt;=MAX($AI$6:$AI$7),0,AC270+AE270))</f>
        <v>#N/A</v>
      </c>
      <c r="AG270" s="55" t="e">
        <f>IF(AA270="",IF(AA269="","",SUM($AG$13:AG269)),IF(AA270=$AE$5,AI269,IF($AI$8="Cuota fija",IF(AA270&lt;=MAX($AI$6:$AI$7),0,$AD$7+AD270-AH270),IF($AI$8="Capital Constante",IF(AA270&lt;=MAX($AI$6:$AI$7),0,$AD$3/(($AC$5/VLOOKUP($AD$6,AMORT!$A$2:$C$11,3,0))-MAX($AI$6:$AI$7))   ),AC270-AH270-AE270)       )))</f>
        <v>#N/A</v>
      </c>
      <c r="AH270" s="55" t="e">
        <f>IF(AA270="",IF(AA269="","",SUM($AH$13:AH269)),ROUND($AE$4*AI269,0))</f>
        <v>#N/A</v>
      </c>
      <c r="AI270" s="55" t="e">
        <f t="shared" ref="AI270:AI333" si="30">IF(AA270="","",+AI269-AG270)</f>
        <v>#N/A</v>
      </c>
      <c r="AJ270" s="15"/>
      <c r="AK270" s="55" t="e">
        <f>IF(AND(AA270&gt;0,AA270&lt;&gt;"",AD270&gt;0), ROUND( ((AD270/((1+($AD$4/VLOOKUP($AD$6,AMORT!$A$2:$B$11,2,0)))^AA270))),0),0)</f>
        <v>#N/A</v>
      </c>
    </row>
    <row r="271" spans="1:37" x14ac:dyDescent="0.2">
      <c r="A271" s="61" t="e">
        <f t="shared" si="27"/>
        <v>#N/A</v>
      </c>
      <c r="B271" s="62" t="e">
        <f>IF(A271="","",IF(OR($D$6="Diaria",$D$6="Semanal",$D$6="Decadal",$D$6="Quincenal"),B270+VLOOKUP($D$6,AMORT!$A$2:$D$11,4,0),IF(DAY($B$13)=DAY(EOMONTH($B$13,0)),EOMONTH(B270,VLOOKUP($D$6,AMORT!$A$2:$C$11,3,0)),EDATE($B$13,VLOOKUP($D$6,AMORT!$A$2:$C$11,3,0)*A271))))</f>
        <v>#N/A</v>
      </c>
      <c r="C271" s="55" t="e">
        <f>IF(A271="",IF(A270="","",SUM(C$13:C270)),G271+H271)</f>
        <v>#N/A</v>
      </c>
      <c r="D271" s="44"/>
      <c r="E271" s="55" t="e">
        <f>IF(A271="",IF(A270="","",SUM($E$13:E270)),ROUND(((I270*$D$8)/30)*VLOOKUP($D$6,AMORT!$A$2:$D$11,4,0),0))</f>
        <v>#N/A</v>
      </c>
      <c r="F271" s="55" t="e">
        <f>IF(A271="",IF(A270="","",SUM($F$13:F270)),IF(A271&lt;=MAX($I$6:$I$7),0,C271+E271))</f>
        <v>#N/A</v>
      </c>
      <c r="G271" s="55" t="e">
        <f>IF(A271="",IF(A270="","",SUM($G$13:G270)),IF(A271=$E$5,I270,IF($I$8="Cuota fija",IF(A271&lt;=MAX($I$6:$I$7),0,$D$7+D271-H271),IF($I$8="Capital Constante",IF(A271&lt;=MAX($I$6:$I$7),0,$D$3/(($C$5/VLOOKUP($D$6,AMORT!$A$2:$C$11,3,0))-MAX($I$6:$I$7))   ),C271-H271-E271)       )))</f>
        <v>#N/A</v>
      </c>
      <c r="H271" s="55" t="e">
        <f>IF(A271="",IF(A270="","",SUM($H$13:H270)),ROUND($E$4*I270,0))</f>
        <v>#N/A</v>
      </c>
      <c r="I271" s="55" t="e">
        <f t="shared" si="28"/>
        <v>#N/A</v>
      </c>
      <c r="J271" s="15"/>
      <c r="K271" s="55" t="e">
        <f>IF(AND(A271&gt;0,A271&lt;&gt;"",D271&gt;0), ROUND( ((D271/((1+($D$4/VLOOKUP($D$6,AMORT!$A$2:$B$11,2,0)))^A271))),0),0)</f>
        <v>#N/A</v>
      </c>
      <c r="N271" s="61" t="e">
        <f t="shared" ref="N271:N334" si="31">+IF(OR(N270="",ISERROR(N270)),"",IF(N270+1&gt;$R$5,"",N270+1))</f>
        <v>#N/A</v>
      </c>
      <c r="O271" s="62" t="e">
        <f>IF(N271="","",IF(OR($Q$6="Diaria",$Q$6="Semanal",$Q$6="Decadal",$Q$6="Quincenal"),O270+VLOOKUP($Q$6,AMORT!$A$2:$D$11,4,0),IF(DAY($O$13)=DAY(EOMONTH($O$13,0)),EOMONTH(O270,VLOOKUP($Q$6,AMORT!$A$2:$C$11,3,0)),EDATE($O$13,VLOOKUP($Q$6,AMORT!$A$2:$C$11,3,0)*N271))))</f>
        <v>#N/A</v>
      </c>
      <c r="P271" s="55" t="e">
        <f>IF(N271="",IF(N270="","",SUM(P$13:P270)),T271+U271)</f>
        <v>#N/A</v>
      </c>
      <c r="Q271" s="44"/>
      <c r="R271" s="55" t="e">
        <f>IF(N271="",IF(N270="","",SUM($R$13:R270)),ROUND(((V270*$Q$8)/30)*VLOOKUP($Q$6,AMORT!$A$2:$D$11,4,0),0))</f>
        <v>#N/A</v>
      </c>
      <c r="S271" s="55" t="e">
        <f>IF(N271="",IF(N270="","",SUM($S$13:S270)),IF(N271&lt;=MAX($V$6:$V$7),0,P271+R271))</f>
        <v>#N/A</v>
      </c>
      <c r="T271" s="55" t="e">
        <f>IF(N271="",IF(N270="","",SUM($T$13:T270)),IF(N271=$R$5,V270,IF($V$8="Cuota fija",IF(N271&lt;=MAX($V$6:$V$7),0,$Q$7+Q271-U271),IF($V$8="Capital Constante",IF(N271&lt;=MAX($V$6:$V$7),0,$Q$3/(($P$5/VLOOKUP($Q$6,AMORT!$A$2:$C$11,3,0))-MAX($V$6:$V$7))   ),P271-U271-R271)       )))</f>
        <v>#N/A</v>
      </c>
      <c r="U271" s="55" t="e">
        <f>IF(N271="",IF(N270="","",SUM($U$13:U270)),ROUND($R$4*V270,0))</f>
        <v>#N/A</v>
      </c>
      <c r="V271" s="55" t="e">
        <f t="shared" si="29"/>
        <v>#N/A</v>
      </c>
      <c r="W271" s="15"/>
      <c r="X271" s="55" t="e">
        <f>IF(AND(N271&gt;0,N271&lt;&gt;"",Q271&gt;0), ROUND( ((Q271/((1+($Q$4/VLOOKUP($Q$6,AMORT!$A$2:$B$11,2,0)))^N271))),0),0)</f>
        <v>#N/A</v>
      </c>
      <c r="AA271" s="61" t="e">
        <f t="shared" ref="AA271:AA334" si="32">+IF(OR(AA270="",ISERROR(AA270)),"",IF(AA270+1&gt;$AE$5,"",AA270+1))</f>
        <v>#N/A</v>
      </c>
      <c r="AB271" s="62" t="e">
        <f>IF(AA271="","",IF(OR($AD$6="Diaria",$AD$6="Semanal",$AD$6="Decadal",$AD$6="Quincenal"),AB270+VLOOKUP($AD$6,AMORT!$A$2:$D$11,4,0),IF(DAY($B$13)=DAY(EOMONTH($B$13,0)),EOMONTH(AB270,VLOOKUP($AD$6,AMORT!$A$2:$C$11,3,0)),EDATE($B$13,VLOOKUP($AD$6,AMORT!$A$2:$C$11,3,0)*AA271))))</f>
        <v>#N/A</v>
      </c>
      <c r="AC271" s="55" t="e">
        <f>IF(AA271="",IF(AA270="","",SUM(AC$13:AC270)),AG271+AH271)</f>
        <v>#N/A</v>
      </c>
      <c r="AD271" s="44"/>
      <c r="AE271" s="55" t="e">
        <f>IF(AA271="",IF(AA270="","",SUM($AE$13:AE270)),ROUND(((AI270*$AD$8)/30)*VLOOKUP($AD$6,AMORT!$A$2:$D$11,4,0),0))</f>
        <v>#N/A</v>
      </c>
      <c r="AF271" s="55" t="e">
        <f>IF(AA271="",IF(AA270="","",SUM($AF$13:AF270)),IF(AA271&lt;=MAX($AI$6:$AI$7),0,AC271+AE271))</f>
        <v>#N/A</v>
      </c>
      <c r="AG271" s="55" t="e">
        <f>IF(AA271="",IF(AA270="","",SUM($AG$13:AG270)),IF(AA271=$AE$5,AI270,IF($AI$8="Cuota fija",IF(AA271&lt;=MAX($AI$6:$AI$7),0,$AD$7+AD271-AH271),IF($AI$8="Capital Constante",IF(AA271&lt;=MAX($AI$6:$AI$7),0,$AD$3/(($AC$5/VLOOKUP($AD$6,AMORT!$A$2:$C$11,3,0))-MAX($AI$6:$AI$7))   ),AC271-AH271-AE271)       )))</f>
        <v>#N/A</v>
      </c>
      <c r="AH271" s="55" t="e">
        <f>IF(AA271="",IF(AA270="","",SUM($AH$13:AH270)),ROUND($AE$4*AI270,0))</f>
        <v>#N/A</v>
      </c>
      <c r="AI271" s="55" t="e">
        <f t="shared" si="30"/>
        <v>#N/A</v>
      </c>
      <c r="AJ271" s="15"/>
      <c r="AK271" s="55" t="e">
        <f>IF(AND(AA271&gt;0,AA271&lt;&gt;"",AD271&gt;0), ROUND( ((AD271/((1+($AD$4/VLOOKUP($AD$6,AMORT!$A$2:$B$11,2,0)))^AA271))),0),0)</f>
        <v>#N/A</v>
      </c>
    </row>
    <row r="272" spans="1:37" x14ac:dyDescent="0.2">
      <c r="A272" s="61" t="e">
        <f t="shared" si="27"/>
        <v>#N/A</v>
      </c>
      <c r="B272" s="62" t="e">
        <f>IF(A272="","",IF(OR($D$6="Diaria",$D$6="Semanal",$D$6="Decadal",$D$6="Quincenal"),B271+VLOOKUP($D$6,AMORT!$A$2:$D$11,4,0),IF(DAY($B$13)=DAY(EOMONTH($B$13,0)),EOMONTH(B271,VLOOKUP($D$6,AMORT!$A$2:$C$11,3,0)),EDATE($B$13,VLOOKUP($D$6,AMORT!$A$2:$C$11,3,0)*A272))))</f>
        <v>#N/A</v>
      </c>
      <c r="C272" s="55" t="e">
        <f>IF(A272="",IF(A271="","",SUM(C$13:C271)),G272+H272)</f>
        <v>#N/A</v>
      </c>
      <c r="D272" s="44"/>
      <c r="E272" s="55" t="e">
        <f>IF(A272="",IF(A271="","",SUM($E$13:E271)),ROUND(((I271*$D$8)/30)*VLOOKUP($D$6,AMORT!$A$2:$D$11,4,0),0))</f>
        <v>#N/A</v>
      </c>
      <c r="F272" s="55" t="e">
        <f>IF(A272="",IF(A271="","",SUM($F$13:F271)),IF(A272&lt;=MAX($I$6:$I$7),0,C272+E272))</f>
        <v>#N/A</v>
      </c>
      <c r="G272" s="55" t="e">
        <f>IF(A272="",IF(A271="","",SUM($G$13:G271)),IF(A272=$E$5,I271,IF($I$8="Cuota fija",IF(A272&lt;=MAX($I$6:$I$7),0,$D$7+D272-H272),IF($I$8="Capital Constante",IF(A272&lt;=MAX($I$6:$I$7),0,$D$3/(($C$5/VLOOKUP($D$6,AMORT!$A$2:$C$11,3,0))-MAX($I$6:$I$7))   ),C272-H272-E272)       )))</f>
        <v>#N/A</v>
      </c>
      <c r="H272" s="55" t="e">
        <f>IF(A272="",IF(A271="","",SUM($H$13:H271)),ROUND($E$4*I271,0))</f>
        <v>#N/A</v>
      </c>
      <c r="I272" s="55" t="e">
        <f t="shared" si="28"/>
        <v>#N/A</v>
      </c>
      <c r="J272" s="15"/>
      <c r="K272" s="55" t="e">
        <f>IF(AND(A272&gt;0,A272&lt;&gt;"",D272&gt;0), ROUND( ((D272/((1+($D$4/VLOOKUP($D$6,AMORT!$A$2:$B$11,2,0)))^A272))),0),0)</f>
        <v>#N/A</v>
      </c>
      <c r="N272" s="61" t="e">
        <f t="shared" si="31"/>
        <v>#N/A</v>
      </c>
      <c r="O272" s="62" t="e">
        <f>IF(N272="","",IF(OR($Q$6="Diaria",$Q$6="Semanal",$Q$6="Decadal",$Q$6="Quincenal"),O271+VLOOKUP($Q$6,AMORT!$A$2:$D$11,4,0),IF(DAY($O$13)=DAY(EOMONTH($O$13,0)),EOMONTH(O271,VLOOKUP($Q$6,AMORT!$A$2:$C$11,3,0)),EDATE($O$13,VLOOKUP($Q$6,AMORT!$A$2:$C$11,3,0)*N272))))</f>
        <v>#N/A</v>
      </c>
      <c r="P272" s="55" t="e">
        <f>IF(N272="",IF(N271="","",SUM(P$13:P271)),T272+U272)</f>
        <v>#N/A</v>
      </c>
      <c r="Q272" s="44"/>
      <c r="R272" s="55" t="e">
        <f>IF(N272="",IF(N271="","",SUM($R$13:R271)),ROUND(((V271*$Q$8)/30)*VLOOKUP($Q$6,AMORT!$A$2:$D$11,4,0),0))</f>
        <v>#N/A</v>
      </c>
      <c r="S272" s="55" t="e">
        <f>IF(N272="",IF(N271="","",SUM($S$13:S271)),IF(N272&lt;=MAX($V$6:$V$7),0,P272+R272))</f>
        <v>#N/A</v>
      </c>
      <c r="T272" s="55" t="e">
        <f>IF(N272="",IF(N271="","",SUM($T$13:T271)),IF(N272=$R$5,V271,IF($V$8="Cuota fija",IF(N272&lt;=MAX($V$6:$V$7),0,$Q$7+Q272-U272),IF($V$8="Capital Constante",IF(N272&lt;=MAX($V$6:$V$7),0,$Q$3/(($P$5/VLOOKUP($Q$6,AMORT!$A$2:$C$11,3,0))-MAX($V$6:$V$7))   ),P272-U272-R272)       )))</f>
        <v>#N/A</v>
      </c>
      <c r="U272" s="55" t="e">
        <f>IF(N272="",IF(N271="","",SUM($U$13:U271)),ROUND($R$4*V271,0))</f>
        <v>#N/A</v>
      </c>
      <c r="V272" s="55" t="e">
        <f t="shared" si="29"/>
        <v>#N/A</v>
      </c>
      <c r="W272" s="15"/>
      <c r="X272" s="55" t="e">
        <f>IF(AND(N272&gt;0,N272&lt;&gt;"",Q272&gt;0), ROUND( ((Q272/((1+($Q$4/VLOOKUP($Q$6,AMORT!$A$2:$B$11,2,0)))^N272))),0),0)</f>
        <v>#N/A</v>
      </c>
      <c r="AA272" s="61" t="e">
        <f t="shared" si="32"/>
        <v>#N/A</v>
      </c>
      <c r="AB272" s="62" t="e">
        <f>IF(AA272="","",IF(OR($AD$6="Diaria",$AD$6="Semanal",$AD$6="Decadal",$AD$6="Quincenal"),AB271+VLOOKUP($AD$6,AMORT!$A$2:$D$11,4,0),IF(DAY($B$13)=DAY(EOMONTH($B$13,0)),EOMONTH(AB271,VLOOKUP($AD$6,AMORT!$A$2:$C$11,3,0)),EDATE($B$13,VLOOKUP($AD$6,AMORT!$A$2:$C$11,3,0)*AA272))))</f>
        <v>#N/A</v>
      </c>
      <c r="AC272" s="55" t="e">
        <f>IF(AA272="",IF(AA271="","",SUM(AC$13:AC271)),AG272+AH272)</f>
        <v>#N/A</v>
      </c>
      <c r="AD272" s="44"/>
      <c r="AE272" s="55" t="e">
        <f>IF(AA272="",IF(AA271="","",SUM($AE$13:AE271)),ROUND(((AI271*$AD$8)/30)*VLOOKUP($AD$6,AMORT!$A$2:$D$11,4,0),0))</f>
        <v>#N/A</v>
      </c>
      <c r="AF272" s="55" t="e">
        <f>IF(AA272="",IF(AA271="","",SUM($AF$13:AF271)),IF(AA272&lt;=MAX($AI$6:$AI$7),0,AC272+AE272))</f>
        <v>#N/A</v>
      </c>
      <c r="AG272" s="55" t="e">
        <f>IF(AA272="",IF(AA271="","",SUM($AG$13:AG271)),IF(AA272=$AE$5,AI271,IF($AI$8="Cuota fija",IF(AA272&lt;=MAX($AI$6:$AI$7),0,$AD$7+AD272-AH272),IF($AI$8="Capital Constante",IF(AA272&lt;=MAX($AI$6:$AI$7),0,$AD$3/(($AC$5/VLOOKUP($AD$6,AMORT!$A$2:$C$11,3,0))-MAX($AI$6:$AI$7))   ),AC272-AH272-AE272)       )))</f>
        <v>#N/A</v>
      </c>
      <c r="AH272" s="55" t="e">
        <f>IF(AA272="",IF(AA271="","",SUM($AH$13:AH271)),ROUND($AE$4*AI271,0))</f>
        <v>#N/A</v>
      </c>
      <c r="AI272" s="55" t="e">
        <f t="shared" si="30"/>
        <v>#N/A</v>
      </c>
      <c r="AJ272" s="15"/>
      <c r="AK272" s="55" t="e">
        <f>IF(AND(AA272&gt;0,AA272&lt;&gt;"",AD272&gt;0), ROUND( ((AD272/((1+($AD$4/VLOOKUP($AD$6,AMORT!$A$2:$B$11,2,0)))^AA272))),0),0)</f>
        <v>#N/A</v>
      </c>
    </row>
    <row r="273" spans="1:37" x14ac:dyDescent="0.2">
      <c r="A273" s="61" t="e">
        <f t="shared" si="27"/>
        <v>#N/A</v>
      </c>
      <c r="B273" s="62" t="e">
        <f>IF(A273="","",IF(OR($D$6="Diaria",$D$6="Semanal",$D$6="Decadal",$D$6="Quincenal"),B272+VLOOKUP($D$6,AMORT!$A$2:$D$11,4,0),IF(DAY($B$13)=DAY(EOMONTH($B$13,0)),EOMONTH(B272,VLOOKUP($D$6,AMORT!$A$2:$C$11,3,0)),EDATE($B$13,VLOOKUP($D$6,AMORT!$A$2:$C$11,3,0)*A273))))</f>
        <v>#N/A</v>
      </c>
      <c r="C273" s="55" t="e">
        <f>IF(A273="",IF(A272="","",SUM(C$13:C272)),G273+H273)</f>
        <v>#N/A</v>
      </c>
      <c r="D273" s="44"/>
      <c r="E273" s="55" t="e">
        <f>IF(A273="",IF(A272="","",SUM($E$13:E272)),ROUND(((I272*$D$8)/30)*VLOOKUP($D$6,AMORT!$A$2:$D$11,4,0),0))</f>
        <v>#N/A</v>
      </c>
      <c r="F273" s="55" t="e">
        <f>IF(A273="",IF(A272="","",SUM($F$13:F272)),IF(A273&lt;=MAX($I$6:$I$7),0,C273+E273))</f>
        <v>#N/A</v>
      </c>
      <c r="G273" s="55" t="e">
        <f>IF(A273="",IF(A272="","",SUM($G$13:G272)),IF(A273=$E$5,I272,IF($I$8="Cuota fija",IF(A273&lt;=MAX($I$6:$I$7),0,$D$7+D273-H273),IF($I$8="Capital Constante",IF(A273&lt;=MAX($I$6:$I$7),0,$D$3/(($C$5/VLOOKUP($D$6,AMORT!$A$2:$C$11,3,0))-MAX($I$6:$I$7))   ),C273-H273-E273)       )))</f>
        <v>#N/A</v>
      </c>
      <c r="H273" s="55" t="e">
        <f>IF(A273="",IF(A272="","",SUM($H$13:H272)),ROUND($E$4*I272,0))</f>
        <v>#N/A</v>
      </c>
      <c r="I273" s="55" t="e">
        <f t="shared" si="28"/>
        <v>#N/A</v>
      </c>
      <c r="J273" s="15"/>
      <c r="K273" s="55" t="e">
        <f>IF(AND(A273&gt;0,A273&lt;&gt;"",D273&gt;0), ROUND( ((D273/((1+($D$4/VLOOKUP($D$6,AMORT!$A$2:$B$11,2,0)))^A273))),0),0)</f>
        <v>#N/A</v>
      </c>
      <c r="N273" s="61" t="e">
        <f t="shared" si="31"/>
        <v>#N/A</v>
      </c>
      <c r="O273" s="62" t="e">
        <f>IF(N273="","",IF(OR($Q$6="Diaria",$Q$6="Semanal",$Q$6="Decadal",$Q$6="Quincenal"),O272+VLOOKUP($Q$6,AMORT!$A$2:$D$11,4,0),IF(DAY($O$13)=DAY(EOMONTH($O$13,0)),EOMONTH(O272,VLOOKUP($Q$6,AMORT!$A$2:$C$11,3,0)),EDATE($O$13,VLOOKUP($Q$6,AMORT!$A$2:$C$11,3,0)*N273))))</f>
        <v>#N/A</v>
      </c>
      <c r="P273" s="55" t="e">
        <f>IF(N273="",IF(N272="","",SUM(P$13:P272)),T273+U273)</f>
        <v>#N/A</v>
      </c>
      <c r="Q273" s="44"/>
      <c r="R273" s="55" t="e">
        <f>IF(N273="",IF(N272="","",SUM($R$13:R272)),ROUND(((V272*$Q$8)/30)*VLOOKUP($Q$6,AMORT!$A$2:$D$11,4,0),0))</f>
        <v>#N/A</v>
      </c>
      <c r="S273" s="55" t="e">
        <f>IF(N273="",IF(N272="","",SUM($S$13:S272)),IF(N273&lt;=MAX($V$6:$V$7),0,P273+R273))</f>
        <v>#N/A</v>
      </c>
      <c r="T273" s="55" t="e">
        <f>IF(N273="",IF(N272="","",SUM($T$13:T272)),IF(N273=$R$5,V272,IF($V$8="Cuota fija",IF(N273&lt;=MAX($V$6:$V$7),0,$Q$7+Q273-U273),IF($V$8="Capital Constante",IF(N273&lt;=MAX($V$6:$V$7),0,$Q$3/(($P$5/VLOOKUP($Q$6,AMORT!$A$2:$C$11,3,0))-MAX($V$6:$V$7))   ),P273-U273-R273)       )))</f>
        <v>#N/A</v>
      </c>
      <c r="U273" s="55" t="e">
        <f>IF(N273="",IF(N272="","",SUM($U$13:U272)),ROUND($R$4*V272,0))</f>
        <v>#N/A</v>
      </c>
      <c r="V273" s="55" t="e">
        <f t="shared" si="29"/>
        <v>#N/A</v>
      </c>
      <c r="W273" s="15"/>
      <c r="X273" s="55" t="e">
        <f>IF(AND(N273&gt;0,N273&lt;&gt;"",Q273&gt;0), ROUND( ((Q273/((1+($Q$4/VLOOKUP($Q$6,AMORT!$A$2:$B$11,2,0)))^N273))),0),0)</f>
        <v>#N/A</v>
      </c>
      <c r="AA273" s="61" t="e">
        <f t="shared" si="32"/>
        <v>#N/A</v>
      </c>
      <c r="AB273" s="62" t="e">
        <f>IF(AA273="","",IF(OR($AD$6="Diaria",$AD$6="Semanal",$AD$6="Decadal",$AD$6="Quincenal"),AB272+VLOOKUP($AD$6,AMORT!$A$2:$D$11,4,0),IF(DAY($B$13)=DAY(EOMONTH($B$13,0)),EOMONTH(AB272,VLOOKUP($AD$6,AMORT!$A$2:$C$11,3,0)),EDATE($B$13,VLOOKUP($AD$6,AMORT!$A$2:$C$11,3,0)*AA273))))</f>
        <v>#N/A</v>
      </c>
      <c r="AC273" s="55" t="e">
        <f>IF(AA273="",IF(AA272="","",SUM(AC$13:AC272)),AG273+AH273)</f>
        <v>#N/A</v>
      </c>
      <c r="AD273" s="44"/>
      <c r="AE273" s="55" t="e">
        <f>IF(AA273="",IF(AA272="","",SUM($AE$13:AE272)),ROUND(((AI272*$AD$8)/30)*VLOOKUP($AD$6,AMORT!$A$2:$D$11,4,0),0))</f>
        <v>#N/A</v>
      </c>
      <c r="AF273" s="55" t="e">
        <f>IF(AA273="",IF(AA272="","",SUM($AF$13:AF272)),IF(AA273&lt;=MAX($AI$6:$AI$7),0,AC273+AE273))</f>
        <v>#N/A</v>
      </c>
      <c r="AG273" s="55" t="e">
        <f>IF(AA273="",IF(AA272="","",SUM($AG$13:AG272)),IF(AA273=$AE$5,AI272,IF($AI$8="Cuota fija",IF(AA273&lt;=MAX($AI$6:$AI$7),0,$AD$7+AD273-AH273),IF($AI$8="Capital Constante",IF(AA273&lt;=MAX($AI$6:$AI$7),0,$AD$3/(($AC$5/VLOOKUP($AD$6,AMORT!$A$2:$C$11,3,0))-MAX($AI$6:$AI$7))   ),AC273-AH273-AE273)       )))</f>
        <v>#N/A</v>
      </c>
      <c r="AH273" s="55" t="e">
        <f>IF(AA273="",IF(AA272="","",SUM($AH$13:AH272)),ROUND($AE$4*AI272,0))</f>
        <v>#N/A</v>
      </c>
      <c r="AI273" s="55" t="e">
        <f t="shared" si="30"/>
        <v>#N/A</v>
      </c>
      <c r="AJ273" s="15"/>
      <c r="AK273" s="55" t="e">
        <f>IF(AND(AA273&gt;0,AA273&lt;&gt;"",AD273&gt;0), ROUND( ((AD273/((1+($AD$4/VLOOKUP($AD$6,AMORT!$A$2:$B$11,2,0)))^AA273))),0),0)</f>
        <v>#N/A</v>
      </c>
    </row>
    <row r="274" spans="1:37" x14ac:dyDescent="0.2">
      <c r="A274" s="61" t="e">
        <f t="shared" si="27"/>
        <v>#N/A</v>
      </c>
      <c r="B274" s="62" t="e">
        <f>IF(A274="","",IF(OR($D$6="Diaria",$D$6="Semanal",$D$6="Decadal",$D$6="Quincenal"),B273+VLOOKUP($D$6,AMORT!$A$2:$D$11,4,0),IF(DAY($B$13)=DAY(EOMONTH($B$13,0)),EOMONTH(B273,VLOOKUP($D$6,AMORT!$A$2:$C$11,3,0)),EDATE($B$13,VLOOKUP($D$6,AMORT!$A$2:$C$11,3,0)*A274))))</f>
        <v>#N/A</v>
      </c>
      <c r="C274" s="55" t="e">
        <f>IF(A274="",IF(A273="","",SUM(C$13:C273)),G274+H274)</f>
        <v>#N/A</v>
      </c>
      <c r="D274" s="44"/>
      <c r="E274" s="55" t="e">
        <f>IF(A274="",IF(A273="","",SUM($E$13:E273)),ROUND(((I273*$D$8)/30)*VLOOKUP($D$6,AMORT!$A$2:$D$11,4,0),0))</f>
        <v>#N/A</v>
      </c>
      <c r="F274" s="55" t="e">
        <f>IF(A274="",IF(A273="","",SUM($F$13:F273)),IF(A274&lt;=MAX($I$6:$I$7),0,C274+E274))</f>
        <v>#N/A</v>
      </c>
      <c r="G274" s="55" t="e">
        <f>IF(A274="",IF(A273="","",SUM($G$13:G273)),IF(A274=$E$5,I273,IF($I$8="Cuota fija",IF(A274&lt;=MAX($I$6:$I$7),0,$D$7+D274-H274),IF($I$8="Capital Constante",IF(A274&lt;=MAX($I$6:$I$7),0,$D$3/(($C$5/VLOOKUP($D$6,AMORT!$A$2:$C$11,3,0))-MAX($I$6:$I$7))   ),C274-H274-E274)       )))</f>
        <v>#N/A</v>
      </c>
      <c r="H274" s="55" t="e">
        <f>IF(A274="",IF(A273="","",SUM($H$13:H273)),ROUND($E$4*I273,0))</f>
        <v>#N/A</v>
      </c>
      <c r="I274" s="55" t="e">
        <f t="shared" si="28"/>
        <v>#N/A</v>
      </c>
      <c r="J274" s="15"/>
      <c r="K274" s="55" t="e">
        <f>IF(AND(A274&gt;0,A274&lt;&gt;"",D274&gt;0), ROUND( ((D274/((1+($D$4/VLOOKUP($D$6,AMORT!$A$2:$B$11,2,0)))^A274))),0),0)</f>
        <v>#N/A</v>
      </c>
      <c r="N274" s="61" t="e">
        <f t="shared" si="31"/>
        <v>#N/A</v>
      </c>
      <c r="O274" s="62" t="e">
        <f>IF(N274="","",IF(OR($Q$6="Diaria",$Q$6="Semanal",$Q$6="Decadal",$Q$6="Quincenal"),O273+VLOOKUP($Q$6,AMORT!$A$2:$D$11,4,0),IF(DAY($O$13)=DAY(EOMONTH($O$13,0)),EOMONTH(O273,VLOOKUP($Q$6,AMORT!$A$2:$C$11,3,0)),EDATE($O$13,VLOOKUP($Q$6,AMORT!$A$2:$C$11,3,0)*N274))))</f>
        <v>#N/A</v>
      </c>
      <c r="P274" s="55" t="e">
        <f>IF(N274="",IF(N273="","",SUM(P$13:P273)),T274+U274)</f>
        <v>#N/A</v>
      </c>
      <c r="Q274" s="44"/>
      <c r="R274" s="55" t="e">
        <f>IF(N274="",IF(N273="","",SUM($R$13:R273)),ROUND(((V273*$Q$8)/30)*VLOOKUP($Q$6,AMORT!$A$2:$D$11,4,0),0))</f>
        <v>#N/A</v>
      </c>
      <c r="S274" s="55" t="e">
        <f>IF(N274="",IF(N273="","",SUM($S$13:S273)),IF(N274&lt;=MAX($V$6:$V$7),0,P274+R274))</f>
        <v>#N/A</v>
      </c>
      <c r="T274" s="55" t="e">
        <f>IF(N274="",IF(N273="","",SUM($T$13:T273)),IF(N274=$R$5,V273,IF($V$8="Cuota fija",IF(N274&lt;=MAX($V$6:$V$7),0,$Q$7+Q274-U274),IF($V$8="Capital Constante",IF(N274&lt;=MAX($V$6:$V$7),0,$Q$3/(($P$5/VLOOKUP($Q$6,AMORT!$A$2:$C$11,3,0))-MAX($V$6:$V$7))   ),P274-U274-R274)       )))</f>
        <v>#N/A</v>
      </c>
      <c r="U274" s="55" t="e">
        <f>IF(N274="",IF(N273="","",SUM($U$13:U273)),ROUND($R$4*V273,0))</f>
        <v>#N/A</v>
      </c>
      <c r="V274" s="55" t="e">
        <f t="shared" si="29"/>
        <v>#N/A</v>
      </c>
      <c r="W274" s="15"/>
      <c r="X274" s="55" t="e">
        <f>IF(AND(N274&gt;0,N274&lt;&gt;"",Q274&gt;0), ROUND( ((Q274/((1+($Q$4/VLOOKUP($Q$6,AMORT!$A$2:$B$11,2,0)))^N274))),0),0)</f>
        <v>#N/A</v>
      </c>
      <c r="AA274" s="61" t="e">
        <f t="shared" si="32"/>
        <v>#N/A</v>
      </c>
      <c r="AB274" s="62" t="e">
        <f>IF(AA274="","",IF(OR($AD$6="Diaria",$AD$6="Semanal",$AD$6="Decadal",$AD$6="Quincenal"),AB273+VLOOKUP($AD$6,AMORT!$A$2:$D$11,4,0),IF(DAY($B$13)=DAY(EOMONTH($B$13,0)),EOMONTH(AB273,VLOOKUP($AD$6,AMORT!$A$2:$C$11,3,0)),EDATE($B$13,VLOOKUP($AD$6,AMORT!$A$2:$C$11,3,0)*AA274))))</f>
        <v>#N/A</v>
      </c>
      <c r="AC274" s="55" t="e">
        <f>IF(AA274="",IF(AA273="","",SUM(AC$13:AC273)),AG274+AH274)</f>
        <v>#N/A</v>
      </c>
      <c r="AD274" s="44"/>
      <c r="AE274" s="55" t="e">
        <f>IF(AA274="",IF(AA273="","",SUM($AE$13:AE273)),ROUND(((AI273*$AD$8)/30)*VLOOKUP($AD$6,AMORT!$A$2:$D$11,4,0),0))</f>
        <v>#N/A</v>
      </c>
      <c r="AF274" s="55" t="e">
        <f>IF(AA274="",IF(AA273="","",SUM($AF$13:AF273)),IF(AA274&lt;=MAX($AI$6:$AI$7),0,AC274+AE274))</f>
        <v>#N/A</v>
      </c>
      <c r="AG274" s="55" t="e">
        <f>IF(AA274="",IF(AA273="","",SUM($AG$13:AG273)),IF(AA274=$AE$5,AI273,IF($AI$8="Cuota fija",IF(AA274&lt;=MAX($AI$6:$AI$7),0,$AD$7+AD274-AH274),IF($AI$8="Capital Constante",IF(AA274&lt;=MAX($AI$6:$AI$7),0,$AD$3/(($AC$5/VLOOKUP($AD$6,AMORT!$A$2:$C$11,3,0))-MAX($AI$6:$AI$7))   ),AC274-AH274-AE274)       )))</f>
        <v>#N/A</v>
      </c>
      <c r="AH274" s="55" t="e">
        <f>IF(AA274="",IF(AA273="","",SUM($AH$13:AH273)),ROUND($AE$4*AI273,0))</f>
        <v>#N/A</v>
      </c>
      <c r="AI274" s="55" t="e">
        <f t="shared" si="30"/>
        <v>#N/A</v>
      </c>
      <c r="AJ274" s="15"/>
      <c r="AK274" s="55" t="e">
        <f>IF(AND(AA274&gt;0,AA274&lt;&gt;"",AD274&gt;0), ROUND( ((AD274/((1+($AD$4/VLOOKUP($AD$6,AMORT!$A$2:$B$11,2,0)))^AA274))),0),0)</f>
        <v>#N/A</v>
      </c>
    </row>
    <row r="275" spans="1:37" x14ac:dyDescent="0.2">
      <c r="A275" s="61" t="e">
        <f t="shared" si="27"/>
        <v>#N/A</v>
      </c>
      <c r="B275" s="62" t="e">
        <f>IF(A275="","",IF(OR($D$6="Diaria",$D$6="Semanal",$D$6="Decadal",$D$6="Quincenal"),B274+VLOOKUP($D$6,AMORT!$A$2:$D$11,4,0),IF(DAY($B$13)=DAY(EOMONTH($B$13,0)),EOMONTH(B274,VLOOKUP($D$6,AMORT!$A$2:$C$11,3,0)),EDATE($B$13,VLOOKUP($D$6,AMORT!$A$2:$C$11,3,0)*A275))))</f>
        <v>#N/A</v>
      </c>
      <c r="C275" s="55" t="e">
        <f>IF(A275="",IF(A274="","",SUM(C$13:C274)),G275+H275)</f>
        <v>#N/A</v>
      </c>
      <c r="D275" s="44"/>
      <c r="E275" s="55" t="e">
        <f>IF(A275="",IF(A274="","",SUM($E$13:E274)),ROUND(((I274*$D$8)/30)*VLOOKUP($D$6,AMORT!$A$2:$D$11,4,0),0))</f>
        <v>#N/A</v>
      </c>
      <c r="F275" s="55" t="e">
        <f>IF(A275="",IF(A274="","",SUM($F$13:F274)),IF(A275&lt;=MAX($I$6:$I$7),0,C275+E275))</f>
        <v>#N/A</v>
      </c>
      <c r="G275" s="55" t="e">
        <f>IF(A275="",IF(A274="","",SUM($G$13:G274)),IF(A275=$E$5,I274,IF($I$8="Cuota fija",IF(A275&lt;=MAX($I$6:$I$7),0,$D$7+D275-H275),IF($I$8="Capital Constante",IF(A275&lt;=MAX($I$6:$I$7),0,$D$3/(($C$5/VLOOKUP($D$6,AMORT!$A$2:$C$11,3,0))-MAX($I$6:$I$7))   ),C275-H275-E275)       )))</f>
        <v>#N/A</v>
      </c>
      <c r="H275" s="55" t="e">
        <f>IF(A275="",IF(A274="","",SUM($H$13:H274)),ROUND($E$4*I274,0))</f>
        <v>#N/A</v>
      </c>
      <c r="I275" s="55" t="e">
        <f t="shared" si="28"/>
        <v>#N/A</v>
      </c>
      <c r="J275" s="15"/>
      <c r="K275" s="55" t="e">
        <f>IF(AND(A275&gt;0,A275&lt;&gt;"",D275&gt;0), ROUND( ((D275/((1+($D$4/VLOOKUP($D$6,AMORT!$A$2:$B$11,2,0)))^A275))),0),0)</f>
        <v>#N/A</v>
      </c>
      <c r="N275" s="61" t="e">
        <f t="shared" si="31"/>
        <v>#N/A</v>
      </c>
      <c r="O275" s="62" t="e">
        <f>IF(N275="","",IF(OR($Q$6="Diaria",$Q$6="Semanal",$Q$6="Decadal",$Q$6="Quincenal"),O274+VLOOKUP($Q$6,AMORT!$A$2:$D$11,4,0),IF(DAY($O$13)=DAY(EOMONTH($O$13,0)),EOMONTH(O274,VLOOKUP($Q$6,AMORT!$A$2:$C$11,3,0)),EDATE($O$13,VLOOKUP($Q$6,AMORT!$A$2:$C$11,3,0)*N275))))</f>
        <v>#N/A</v>
      </c>
      <c r="P275" s="55" t="e">
        <f>IF(N275="",IF(N274="","",SUM(P$13:P274)),T275+U275)</f>
        <v>#N/A</v>
      </c>
      <c r="Q275" s="44"/>
      <c r="R275" s="55" t="e">
        <f>IF(N275="",IF(N274="","",SUM($R$13:R274)),ROUND(((V274*$Q$8)/30)*VLOOKUP($Q$6,AMORT!$A$2:$D$11,4,0),0))</f>
        <v>#N/A</v>
      </c>
      <c r="S275" s="55" t="e">
        <f>IF(N275="",IF(N274="","",SUM($S$13:S274)),IF(N275&lt;=MAX($V$6:$V$7),0,P275+R275))</f>
        <v>#N/A</v>
      </c>
      <c r="T275" s="55" t="e">
        <f>IF(N275="",IF(N274="","",SUM($T$13:T274)),IF(N275=$R$5,V274,IF($V$8="Cuota fija",IF(N275&lt;=MAX($V$6:$V$7),0,$Q$7+Q275-U275),IF($V$8="Capital Constante",IF(N275&lt;=MAX($V$6:$V$7),0,$Q$3/(($P$5/VLOOKUP($Q$6,AMORT!$A$2:$C$11,3,0))-MAX($V$6:$V$7))   ),P275-U275-R275)       )))</f>
        <v>#N/A</v>
      </c>
      <c r="U275" s="55" t="e">
        <f>IF(N275="",IF(N274="","",SUM($U$13:U274)),ROUND($R$4*V274,0))</f>
        <v>#N/A</v>
      </c>
      <c r="V275" s="55" t="e">
        <f t="shared" si="29"/>
        <v>#N/A</v>
      </c>
      <c r="W275" s="15"/>
      <c r="X275" s="55" t="e">
        <f>IF(AND(N275&gt;0,N275&lt;&gt;"",Q275&gt;0), ROUND( ((Q275/((1+($Q$4/VLOOKUP($Q$6,AMORT!$A$2:$B$11,2,0)))^N275))),0),0)</f>
        <v>#N/A</v>
      </c>
      <c r="AA275" s="61" t="e">
        <f t="shared" si="32"/>
        <v>#N/A</v>
      </c>
      <c r="AB275" s="62" t="e">
        <f>IF(AA275="","",IF(OR($AD$6="Diaria",$AD$6="Semanal",$AD$6="Decadal",$AD$6="Quincenal"),AB274+VLOOKUP($AD$6,AMORT!$A$2:$D$11,4,0),IF(DAY($B$13)=DAY(EOMONTH($B$13,0)),EOMONTH(AB274,VLOOKUP($AD$6,AMORT!$A$2:$C$11,3,0)),EDATE($B$13,VLOOKUP($AD$6,AMORT!$A$2:$C$11,3,0)*AA275))))</f>
        <v>#N/A</v>
      </c>
      <c r="AC275" s="55" t="e">
        <f>IF(AA275="",IF(AA274="","",SUM(AC$13:AC274)),AG275+AH275)</f>
        <v>#N/A</v>
      </c>
      <c r="AD275" s="44"/>
      <c r="AE275" s="55" t="e">
        <f>IF(AA275="",IF(AA274="","",SUM($AE$13:AE274)),ROUND(((AI274*$AD$8)/30)*VLOOKUP($AD$6,AMORT!$A$2:$D$11,4,0),0))</f>
        <v>#N/A</v>
      </c>
      <c r="AF275" s="55" t="e">
        <f>IF(AA275="",IF(AA274="","",SUM($AF$13:AF274)),IF(AA275&lt;=MAX($AI$6:$AI$7),0,AC275+AE275))</f>
        <v>#N/A</v>
      </c>
      <c r="AG275" s="55" t="e">
        <f>IF(AA275="",IF(AA274="","",SUM($AG$13:AG274)),IF(AA275=$AE$5,AI274,IF($AI$8="Cuota fija",IF(AA275&lt;=MAX($AI$6:$AI$7),0,$AD$7+AD275-AH275),IF($AI$8="Capital Constante",IF(AA275&lt;=MAX($AI$6:$AI$7),0,$AD$3/(($AC$5/VLOOKUP($AD$6,AMORT!$A$2:$C$11,3,0))-MAX($AI$6:$AI$7))   ),AC275-AH275-AE275)       )))</f>
        <v>#N/A</v>
      </c>
      <c r="AH275" s="55" t="e">
        <f>IF(AA275="",IF(AA274="","",SUM($AH$13:AH274)),ROUND($AE$4*AI274,0))</f>
        <v>#N/A</v>
      </c>
      <c r="AI275" s="55" t="e">
        <f t="shared" si="30"/>
        <v>#N/A</v>
      </c>
      <c r="AJ275" s="15"/>
      <c r="AK275" s="55" t="e">
        <f>IF(AND(AA275&gt;0,AA275&lt;&gt;"",AD275&gt;0), ROUND( ((AD275/((1+($AD$4/VLOOKUP($AD$6,AMORT!$A$2:$B$11,2,0)))^AA275))),0),0)</f>
        <v>#N/A</v>
      </c>
    </row>
    <row r="276" spans="1:37" x14ac:dyDescent="0.2">
      <c r="A276" s="61" t="e">
        <f t="shared" si="27"/>
        <v>#N/A</v>
      </c>
      <c r="B276" s="62" t="e">
        <f>IF(A276="","",IF(OR($D$6="Diaria",$D$6="Semanal",$D$6="Decadal",$D$6="Quincenal"),B275+VLOOKUP($D$6,AMORT!$A$2:$D$11,4,0),IF(DAY($B$13)=DAY(EOMONTH($B$13,0)),EOMONTH(B275,VLOOKUP($D$6,AMORT!$A$2:$C$11,3,0)),EDATE($B$13,VLOOKUP($D$6,AMORT!$A$2:$C$11,3,0)*A276))))</f>
        <v>#N/A</v>
      </c>
      <c r="C276" s="55" t="e">
        <f>IF(A276="",IF(A275="","",SUM(C$13:C275)),G276+H276)</f>
        <v>#N/A</v>
      </c>
      <c r="D276" s="44"/>
      <c r="E276" s="55" t="e">
        <f>IF(A276="",IF(A275="","",SUM($E$13:E275)),ROUND(((I275*$D$8)/30)*VLOOKUP($D$6,AMORT!$A$2:$D$11,4,0),0))</f>
        <v>#N/A</v>
      </c>
      <c r="F276" s="55" t="e">
        <f>IF(A276="",IF(A275="","",SUM($F$13:F275)),IF(A276&lt;=MAX($I$6:$I$7),0,C276+E276))</f>
        <v>#N/A</v>
      </c>
      <c r="G276" s="55" t="e">
        <f>IF(A276="",IF(A275="","",SUM($G$13:G275)),IF(A276=$E$5,I275,IF($I$8="Cuota fija",IF(A276&lt;=MAX($I$6:$I$7),0,$D$7+D276-H276),IF($I$8="Capital Constante",IF(A276&lt;=MAX($I$6:$I$7),0,$D$3/(($C$5/VLOOKUP($D$6,AMORT!$A$2:$C$11,3,0))-MAX($I$6:$I$7))   ),C276-H276-E276)       )))</f>
        <v>#N/A</v>
      </c>
      <c r="H276" s="55" t="e">
        <f>IF(A276="",IF(A275="","",SUM($H$13:H275)),ROUND($E$4*I275,0))</f>
        <v>#N/A</v>
      </c>
      <c r="I276" s="55" t="e">
        <f t="shared" si="28"/>
        <v>#N/A</v>
      </c>
      <c r="J276" s="15"/>
      <c r="K276" s="55" t="e">
        <f>IF(AND(A276&gt;0,A276&lt;&gt;"",D276&gt;0), ROUND( ((D276/((1+($D$4/VLOOKUP($D$6,AMORT!$A$2:$B$11,2,0)))^A276))),0),0)</f>
        <v>#N/A</v>
      </c>
      <c r="N276" s="61" t="e">
        <f t="shared" si="31"/>
        <v>#N/A</v>
      </c>
      <c r="O276" s="62" t="e">
        <f>IF(N276="","",IF(OR($Q$6="Diaria",$Q$6="Semanal",$Q$6="Decadal",$Q$6="Quincenal"),O275+VLOOKUP($Q$6,AMORT!$A$2:$D$11,4,0),IF(DAY($O$13)=DAY(EOMONTH($O$13,0)),EOMONTH(O275,VLOOKUP($Q$6,AMORT!$A$2:$C$11,3,0)),EDATE($O$13,VLOOKUP($Q$6,AMORT!$A$2:$C$11,3,0)*N276))))</f>
        <v>#N/A</v>
      </c>
      <c r="P276" s="55" t="e">
        <f>IF(N276="",IF(N275="","",SUM(P$13:P275)),T276+U276)</f>
        <v>#N/A</v>
      </c>
      <c r="Q276" s="44"/>
      <c r="R276" s="55" t="e">
        <f>IF(N276="",IF(N275="","",SUM($R$13:R275)),ROUND(((V275*$Q$8)/30)*VLOOKUP($Q$6,AMORT!$A$2:$D$11,4,0),0))</f>
        <v>#N/A</v>
      </c>
      <c r="S276" s="55" t="e">
        <f>IF(N276="",IF(N275="","",SUM($S$13:S275)),IF(N276&lt;=MAX($V$6:$V$7),0,P276+R276))</f>
        <v>#N/A</v>
      </c>
      <c r="T276" s="55" t="e">
        <f>IF(N276="",IF(N275="","",SUM($T$13:T275)),IF(N276=$R$5,V275,IF($V$8="Cuota fija",IF(N276&lt;=MAX($V$6:$V$7),0,$Q$7+Q276-U276),IF($V$8="Capital Constante",IF(N276&lt;=MAX($V$6:$V$7),0,$Q$3/(($P$5/VLOOKUP($Q$6,AMORT!$A$2:$C$11,3,0))-MAX($V$6:$V$7))   ),P276-U276-R276)       )))</f>
        <v>#N/A</v>
      </c>
      <c r="U276" s="55" t="e">
        <f>IF(N276="",IF(N275="","",SUM($U$13:U275)),ROUND($R$4*V275,0))</f>
        <v>#N/A</v>
      </c>
      <c r="V276" s="55" t="e">
        <f t="shared" si="29"/>
        <v>#N/A</v>
      </c>
      <c r="W276" s="15"/>
      <c r="X276" s="55" t="e">
        <f>IF(AND(N276&gt;0,N276&lt;&gt;"",Q276&gt;0), ROUND( ((Q276/((1+($Q$4/VLOOKUP($Q$6,AMORT!$A$2:$B$11,2,0)))^N276))),0),0)</f>
        <v>#N/A</v>
      </c>
      <c r="AA276" s="61" t="e">
        <f t="shared" si="32"/>
        <v>#N/A</v>
      </c>
      <c r="AB276" s="62" t="e">
        <f>IF(AA276="","",IF(OR($AD$6="Diaria",$AD$6="Semanal",$AD$6="Decadal",$AD$6="Quincenal"),AB275+VLOOKUP($AD$6,AMORT!$A$2:$D$11,4,0),IF(DAY($B$13)=DAY(EOMONTH($B$13,0)),EOMONTH(AB275,VLOOKUP($AD$6,AMORT!$A$2:$C$11,3,0)),EDATE($B$13,VLOOKUP($AD$6,AMORT!$A$2:$C$11,3,0)*AA276))))</f>
        <v>#N/A</v>
      </c>
      <c r="AC276" s="55" t="e">
        <f>IF(AA276="",IF(AA275="","",SUM(AC$13:AC275)),AG276+AH276)</f>
        <v>#N/A</v>
      </c>
      <c r="AD276" s="44"/>
      <c r="AE276" s="55" t="e">
        <f>IF(AA276="",IF(AA275="","",SUM($AE$13:AE275)),ROUND(((AI275*$AD$8)/30)*VLOOKUP($AD$6,AMORT!$A$2:$D$11,4,0),0))</f>
        <v>#N/A</v>
      </c>
      <c r="AF276" s="55" t="e">
        <f>IF(AA276="",IF(AA275="","",SUM($AF$13:AF275)),IF(AA276&lt;=MAX($AI$6:$AI$7),0,AC276+AE276))</f>
        <v>#N/A</v>
      </c>
      <c r="AG276" s="55" t="e">
        <f>IF(AA276="",IF(AA275="","",SUM($AG$13:AG275)),IF(AA276=$AE$5,AI275,IF($AI$8="Cuota fija",IF(AA276&lt;=MAX($AI$6:$AI$7),0,$AD$7+AD276-AH276),IF($AI$8="Capital Constante",IF(AA276&lt;=MAX($AI$6:$AI$7),0,$AD$3/(($AC$5/VLOOKUP($AD$6,AMORT!$A$2:$C$11,3,0))-MAX($AI$6:$AI$7))   ),AC276-AH276-AE276)       )))</f>
        <v>#N/A</v>
      </c>
      <c r="AH276" s="55" t="e">
        <f>IF(AA276="",IF(AA275="","",SUM($AH$13:AH275)),ROUND($AE$4*AI275,0))</f>
        <v>#N/A</v>
      </c>
      <c r="AI276" s="55" t="e">
        <f t="shared" si="30"/>
        <v>#N/A</v>
      </c>
      <c r="AJ276" s="15"/>
      <c r="AK276" s="55" t="e">
        <f>IF(AND(AA276&gt;0,AA276&lt;&gt;"",AD276&gt;0), ROUND( ((AD276/((1+($AD$4/VLOOKUP($AD$6,AMORT!$A$2:$B$11,2,0)))^AA276))),0),0)</f>
        <v>#N/A</v>
      </c>
    </row>
    <row r="277" spans="1:37" x14ac:dyDescent="0.2">
      <c r="A277" s="61" t="e">
        <f t="shared" si="27"/>
        <v>#N/A</v>
      </c>
      <c r="B277" s="62" t="e">
        <f>IF(A277="","",IF(OR($D$6="Diaria",$D$6="Semanal",$D$6="Decadal",$D$6="Quincenal"),B276+VLOOKUP($D$6,AMORT!$A$2:$D$11,4,0),IF(DAY($B$13)=DAY(EOMONTH($B$13,0)),EOMONTH(B276,VLOOKUP($D$6,AMORT!$A$2:$C$11,3,0)),EDATE($B$13,VLOOKUP($D$6,AMORT!$A$2:$C$11,3,0)*A277))))</f>
        <v>#N/A</v>
      </c>
      <c r="C277" s="55" t="e">
        <f>IF(A277="",IF(A276="","",SUM(C$13:C276)),G277+H277)</f>
        <v>#N/A</v>
      </c>
      <c r="D277" s="44"/>
      <c r="E277" s="55" t="e">
        <f>IF(A277="",IF(A276="","",SUM($E$13:E276)),ROUND(((I276*$D$8)/30)*VLOOKUP($D$6,AMORT!$A$2:$D$11,4,0),0))</f>
        <v>#N/A</v>
      </c>
      <c r="F277" s="55" t="e">
        <f>IF(A277="",IF(A276="","",SUM($F$13:F276)),IF(A277&lt;=MAX($I$6:$I$7),0,C277+E277))</f>
        <v>#N/A</v>
      </c>
      <c r="G277" s="55" t="e">
        <f>IF(A277="",IF(A276="","",SUM($G$13:G276)),IF(A277=$E$5,I276,IF($I$8="Cuota fija",IF(A277&lt;=MAX($I$6:$I$7),0,$D$7+D277-H277),IF($I$8="Capital Constante",IF(A277&lt;=MAX($I$6:$I$7),0,$D$3/(($C$5/VLOOKUP($D$6,AMORT!$A$2:$C$11,3,0))-MAX($I$6:$I$7))   ),C277-H277-E277)       )))</f>
        <v>#N/A</v>
      </c>
      <c r="H277" s="55" t="e">
        <f>IF(A277="",IF(A276="","",SUM($H$13:H276)),ROUND($E$4*I276,0))</f>
        <v>#N/A</v>
      </c>
      <c r="I277" s="55" t="e">
        <f t="shared" si="28"/>
        <v>#N/A</v>
      </c>
      <c r="J277" s="15"/>
      <c r="K277" s="55" t="e">
        <f>IF(AND(A277&gt;0,A277&lt;&gt;"",D277&gt;0), ROUND( ((D277/((1+($D$4/VLOOKUP($D$6,AMORT!$A$2:$B$11,2,0)))^A277))),0),0)</f>
        <v>#N/A</v>
      </c>
      <c r="N277" s="61" t="e">
        <f t="shared" si="31"/>
        <v>#N/A</v>
      </c>
      <c r="O277" s="62" t="e">
        <f>IF(N277="","",IF(OR($Q$6="Diaria",$Q$6="Semanal",$Q$6="Decadal",$Q$6="Quincenal"),O276+VLOOKUP($Q$6,AMORT!$A$2:$D$11,4,0),IF(DAY($O$13)=DAY(EOMONTH($O$13,0)),EOMONTH(O276,VLOOKUP($Q$6,AMORT!$A$2:$C$11,3,0)),EDATE($O$13,VLOOKUP($Q$6,AMORT!$A$2:$C$11,3,0)*N277))))</f>
        <v>#N/A</v>
      </c>
      <c r="P277" s="55" t="e">
        <f>IF(N277="",IF(N276="","",SUM(P$13:P276)),T277+U277)</f>
        <v>#N/A</v>
      </c>
      <c r="Q277" s="44"/>
      <c r="R277" s="55" t="e">
        <f>IF(N277="",IF(N276="","",SUM($R$13:R276)),ROUND(((V276*$Q$8)/30)*VLOOKUP($Q$6,AMORT!$A$2:$D$11,4,0),0))</f>
        <v>#N/A</v>
      </c>
      <c r="S277" s="55" t="e">
        <f>IF(N277="",IF(N276="","",SUM($S$13:S276)),IF(N277&lt;=MAX($V$6:$V$7),0,P277+R277))</f>
        <v>#N/A</v>
      </c>
      <c r="T277" s="55" t="e">
        <f>IF(N277="",IF(N276="","",SUM($T$13:T276)),IF(N277=$R$5,V276,IF($V$8="Cuota fija",IF(N277&lt;=MAX($V$6:$V$7),0,$Q$7+Q277-U277),IF($V$8="Capital Constante",IF(N277&lt;=MAX($V$6:$V$7),0,$Q$3/(($P$5/VLOOKUP($Q$6,AMORT!$A$2:$C$11,3,0))-MAX($V$6:$V$7))   ),P277-U277-R277)       )))</f>
        <v>#N/A</v>
      </c>
      <c r="U277" s="55" t="e">
        <f>IF(N277="",IF(N276="","",SUM($U$13:U276)),ROUND($R$4*V276,0))</f>
        <v>#N/A</v>
      </c>
      <c r="V277" s="55" t="e">
        <f t="shared" si="29"/>
        <v>#N/A</v>
      </c>
      <c r="W277" s="15"/>
      <c r="X277" s="55" t="e">
        <f>IF(AND(N277&gt;0,N277&lt;&gt;"",Q277&gt;0), ROUND( ((Q277/((1+($Q$4/VLOOKUP($Q$6,AMORT!$A$2:$B$11,2,0)))^N277))),0),0)</f>
        <v>#N/A</v>
      </c>
      <c r="AA277" s="61" t="e">
        <f t="shared" si="32"/>
        <v>#N/A</v>
      </c>
      <c r="AB277" s="62" t="e">
        <f>IF(AA277="","",IF(OR($AD$6="Diaria",$AD$6="Semanal",$AD$6="Decadal",$AD$6="Quincenal"),AB276+VLOOKUP($AD$6,AMORT!$A$2:$D$11,4,0),IF(DAY($B$13)=DAY(EOMONTH($B$13,0)),EOMONTH(AB276,VLOOKUP($AD$6,AMORT!$A$2:$C$11,3,0)),EDATE($B$13,VLOOKUP($AD$6,AMORT!$A$2:$C$11,3,0)*AA277))))</f>
        <v>#N/A</v>
      </c>
      <c r="AC277" s="55" t="e">
        <f>IF(AA277="",IF(AA276="","",SUM(AC$13:AC276)),AG277+AH277)</f>
        <v>#N/A</v>
      </c>
      <c r="AD277" s="44"/>
      <c r="AE277" s="55" t="e">
        <f>IF(AA277="",IF(AA276="","",SUM($AE$13:AE276)),ROUND(((AI276*$AD$8)/30)*VLOOKUP($AD$6,AMORT!$A$2:$D$11,4,0),0))</f>
        <v>#N/A</v>
      </c>
      <c r="AF277" s="55" t="e">
        <f>IF(AA277="",IF(AA276="","",SUM($AF$13:AF276)),IF(AA277&lt;=MAX($AI$6:$AI$7),0,AC277+AE277))</f>
        <v>#N/A</v>
      </c>
      <c r="AG277" s="55" t="e">
        <f>IF(AA277="",IF(AA276="","",SUM($AG$13:AG276)),IF(AA277=$AE$5,AI276,IF($AI$8="Cuota fija",IF(AA277&lt;=MAX($AI$6:$AI$7),0,$AD$7+AD277-AH277),IF($AI$8="Capital Constante",IF(AA277&lt;=MAX($AI$6:$AI$7),0,$AD$3/(($AC$5/VLOOKUP($AD$6,AMORT!$A$2:$C$11,3,0))-MAX($AI$6:$AI$7))   ),AC277-AH277-AE277)       )))</f>
        <v>#N/A</v>
      </c>
      <c r="AH277" s="55" t="e">
        <f>IF(AA277="",IF(AA276="","",SUM($AH$13:AH276)),ROUND($AE$4*AI276,0))</f>
        <v>#N/A</v>
      </c>
      <c r="AI277" s="55" t="e">
        <f t="shared" si="30"/>
        <v>#N/A</v>
      </c>
      <c r="AJ277" s="15"/>
      <c r="AK277" s="55" t="e">
        <f>IF(AND(AA277&gt;0,AA277&lt;&gt;"",AD277&gt;0), ROUND( ((AD277/((1+($AD$4/VLOOKUP($AD$6,AMORT!$A$2:$B$11,2,0)))^AA277))),0),0)</f>
        <v>#N/A</v>
      </c>
    </row>
    <row r="278" spans="1:37" x14ac:dyDescent="0.2">
      <c r="A278" s="61" t="e">
        <f t="shared" si="27"/>
        <v>#N/A</v>
      </c>
      <c r="B278" s="62" t="e">
        <f>IF(A278="","",IF(OR($D$6="Diaria",$D$6="Semanal",$D$6="Decadal",$D$6="Quincenal"),B277+VLOOKUP($D$6,AMORT!$A$2:$D$11,4,0),IF(DAY($B$13)=DAY(EOMONTH($B$13,0)),EOMONTH(B277,VLOOKUP($D$6,AMORT!$A$2:$C$11,3,0)),EDATE($B$13,VLOOKUP($D$6,AMORT!$A$2:$C$11,3,0)*A278))))</f>
        <v>#N/A</v>
      </c>
      <c r="C278" s="55" t="e">
        <f>IF(A278="",IF(A277="","",SUM(C$13:C277)),G278+H278)</f>
        <v>#N/A</v>
      </c>
      <c r="D278" s="44"/>
      <c r="E278" s="55" t="e">
        <f>IF(A278="",IF(A277="","",SUM($E$13:E277)),ROUND(((I277*$D$8)/30)*VLOOKUP($D$6,AMORT!$A$2:$D$11,4,0),0))</f>
        <v>#N/A</v>
      </c>
      <c r="F278" s="55" t="e">
        <f>IF(A278="",IF(A277="","",SUM($F$13:F277)),IF(A278&lt;=MAX($I$6:$I$7),0,C278+E278))</f>
        <v>#N/A</v>
      </c>
      <c r="G278" s="55" t="e">
        <f>IF(A278="",IF(A277="","",SUM($G$13:G277)),IF(A278=$E$5,I277,IF($I$8="Cuota fija",IF(A278&lt;=MAX($I$6:$I$7),0,$D$7+D278-H278),IF($I$8="Capital Constante",IF(A278&lt;=MAX($I$6:$I$7),0,$D$3/(($C$5/VLOOKUP($D$6,AMORT!$A$2:$C$11,3,0))-MAX($I$6:$I$7))   ),C278-H278-E278)       )))</f>
        <v>#N/A</v>
      </c>
      <c r="H278" s="55" t="e">
        <f>IF(A278="",IF(A277="","",SUM($H$13:H277)),ROUND($E$4*I277,0))</f>
        <v>#N/A</v>
      </c>
      <c r="I278" s="55" t="e">
        <f t="shared" si="28"/>
        <v>#N/A</v>
      </c>
      <c r="J278" s="15"/>
      <c r="K278" s="55" t="e">
        <f>IF(AND(A278&gt;0,A278&lt;&gt;"",D278&gt;0), ROUND( ((D278/((1+($D$4/VLOOKUP($D$6,AMORT!$A$2:$B$11,2,0)))^A278))),0),0)</f>
        <v>#N/A</v>
      </c>
      <c r="N278" s="61" t="e">
        <f t="shared" si="31"/>
        <v>#N/A</v>
      </c>
      <c r="O278" s="62" t="e">
        <f>IF(N278="","",IF(OR($Q$6="Diaria",$Q$6="Semanal",$Q$6="Decadal",$Q$6="Quincenal"),O277+VLOOKUP($Q$6,AMORT!$A$2:$D$11,4,0),IF(DAY($O$13)=DAY(EOMONTH($O$13,0)),EOMONTH(O277,VLOOKUP($Q$6,AMORT!$A$2:$C$11,3,0)),EDATE($O$13,VLOOKUP($Q$6,AMORT!$A$2:$C$11,3,0)*N278))))</f>
        <v>#N/A</v>
      </c>
      <c r="P278" s="55" t="e">
        <f>IF(N278="",IF(N277="","",SUM(P$13:P277)),T278+U278)</f>
        <v>#N/A</v>
      </c>
      <c r="Q278" s="44"/>
      <c r="R278" s="55" t="e">
        <f>IF(N278="",IF(N277="","",SUM($R$13:R277)),ROUND(((V277*$Q$8)/30)*VLOOKUP($Q$6,AMORT!$A$2:$D$11,4,0),0))</f>
        <v>#N/A</v>
      </c>
      <c r="S278" s="55" t="e">
        <f>IF(N278="",IF(N277="","",SUM($S$13:S277)),IF(N278&lt;=MAX($V$6:$V$7),0,P278+R278))</f>
        <v>#N/A</v>
      </c>
      <c r="T278" s="55" t="e">
        <f>IF(N278="",IF(N277="","",SUM($T$13:T277)),IF(N278=$R$5,V277,IF($V$8="Cuota fija",IF(N278&lt;=MAX($V$6:$V$7),0,$Q$7+Q278-U278),IF($V$8="Capital Constante",IF(N278&lt;=MAX($V$6:$V$7),0,$Q$3/(($P$5/VLOOKUP($Q$6,AMORT!$A$2:$C$11,3,0))-MAX($V$6:$V$7))   ),P278-U278-R278)       )))</f>
        <v>#N/A</v>
      </c>
      <c r="U278" s="55" t="e">
        <f>IF(N278="",IF(N277="","",SUM($U$13:U277)),ROUND($R$4*V277,0))</f>
        <v>#N/A</v>
      </c>
      <c r="V278" s="55" t="e">
        <f t="shared" si="29"/>
        <v>#N/A</v>
      </c>
      <c r="W278" s="15"/>
      <c r="X278" s="55" t="e">
        <f>IF(AND(N278&gt;0,N278&lt;&gt;"",Q278&gt;0), ROUND( ((Q278/((1+($Q$4/VLOOKUP($Q$6,AMORT!$A$2:$B$11,2,0)))^N278))),0),0)</f>
        <v>#N/A</v>
      </c>
      <c r="AA278" s="61" t="e">
        <f t="shared" si="32"/>
        <v>#N/A</v>
      </c>
      <c r="AB278" s="62" t="e">
        <f>IF(AA278="","",IF(OR($AD$6="Diaria",$AD$6="Semanal",$AD$6="Decadal",$AD$6="Quincenal"),AB277+VLOOKUP($AD$6,AMORT!$A$2:$D$11,4,0),IF(DAY($B$13)=DAY(EOMONTH($B$13,0)),EOMONTH(AB277,VLOOKUP($AD$6,AMORT!$A$2:$C$11,3,0)),EDATE($B$13,VLOOKUP($AD$6,AMORT!$A$2:$C$11,3,0)*AA278))))</f>
        <v>#N/A</v>
      </c>
      <c r="AC278" s="55" t="e">
        <f>IF(AA278="",IF(AA277="","",SUM(AC$13:AC277)),AG278+AH278)</f>
        <v>#N/A</v>
      </c>
      <c r="AD278" s="44"/>
      <c r="AE278" s="55" t="e">
        <f>IF(AA278="",IF(AA277="","",SUM($AE$13:AE277)),ROUND(((AI277*$AD$8)/30)*VLOOKUP($AD$6,AMORT!$A$2:$D$11,4,0),0))</f>
        <v>#N/A</v>
      </c>
      <c r="AF278" s="55" t="e">
        <f>IF(AA278="",IF(AA277="","",SUM($AF$13:AF277)),IF(AA278&lt;=MAX($AI$6:$AI$7),0,AC278+AE278))</f>
        <v>#N/A</v>
      </c>
      <c r="AG278" s="55" t="e">
        <f>IF(AA278="",IF(AA277="","",SUM($AG$13:AG277)),IF(AA278=$AE$5,AI277,IF($AI$8="Cuota fija",IF(AA278&lt;=MAX($AI$6:$AI$7),0,$AD$7+AD278-AH278),IF($AI$8="Capital Constante",IF(AA278&lt;=MAX($AI$6:$AI$7),0,$AD$3/(($AC$5/VLOOKUP($AD$6,AMORT!$A$2:$C$11,3,0))-MAX($AI$6:$AI$7))   ),AC278-AH278-AE278)       )))</f>
        <v>#N/A</v>
      </c>
      <c r="AH278" s="55" t="e">
        <f>IF(AA278="",IF(AA277="","",SUM($AH$13:AH277)),ROUND($AE$4*AI277,0))</f>
        <v>#N/A</v>
      </c>
      <c r="AI278" s="55" t="e">
        <f t="shared" si="30"/>
        <v>#N/A</v>
      </c>
      <c r="AJ278" s="15"/>
      <c r="AK278" s="55" t="e">
        <f>IF(AND(AA278&gt;0,AA278&lt;&gt;"",AD278&gt;0), ROUND( ((AD278/((1+($AD$4/VLOOKUP($AD$6,AMORT!$A$2:$B$11,2,0)))^AA278))),0),0)</f>
        <v>#N/A</v>
      </c>
    </row>
    <row r="279" spans="1:37" x14ac:dyDescent="0.2">
      <c r="A279" s="61" t="e">
        <f t="shared" si="27"/>
        <v>#N/A</v>
      </c>
      <c r="B279" s="62" t="e">
        <f>IF(A279="","",IF(OR($D$6="Diaria",$D$6="Semanal",$D$6="Decadal",$D$6="Quincenal"),B278+VLOOKUP($D$6,AMORT!$A$2:$D$11,4,0),IF(DAY($B$13)=DAY(EOMONTH($B$13,0)),EOMONTH(B278,VLOOKUP($D$6,AMORT!$A$2:$C$11,3,0)),EDATE($B$13,VLOOKUP($D$6,AMORT!$A$2:$C$11,3,0)*A279))))</f>
        <v>#N/A</v>
      </c>
      <c r="C279" s="55" t="e">
        <f>IF(A279="",IF(A278="","",SUM(C$13:C278)),G279+H279)</f>
        <v>#N/A</v>
      </c>
      <c r="D279" s="44"/>
      <c r="E279" s="55" t="e">
        <f>IF(A279="",IF(A278="","",SUM($E$13:E278)),ROUND(((I278*$D$8)/30)*VLOOKUP($D$6,AMORT!$A$2:$D$11,4,0),0))</f>
        <v>#N/A</v>
      </c>
      <c r="F279" s="55" t="e">
        <f>IF(A279="",IF(A278="","",SUM($F$13:F278)),IF(A279&lt;=MAX($I$6:$I$7),0,C279+E279))</f>
        <v>#N/A</v>
      </c>
      <c r="G279" s="55" t="e">
        <f>IF(A279="",IF(A278="","",SUM($G$13:G278)),IF(A279=$E$5,I278,IF($I$8="Cuota fija",IF(A279&lt;=MAX($I$6:$I$7),0,$D$7+D279-H279),IF($I$8="Capital Constante",IF(A279&lt;=MAX($I$6:$I$7),0,$D$3/(($C$5/VLOOKUP($D$6,AMORT!$A$2:$C$11,3,0))-MAX($I$6:$I$7))   ),C279-H279-E279)       )))</f>
        <v>#N/A</v>
      </c>
      <c r="H279" s="55" t="e">
        <f>IF(A279="",IF(A278="","",SUM($H$13:H278)),ROUND($E$4*I278,0))</f>
        <v>#N/A</v>
      </c>
      <c r="I279" s="55" t="e">
        <f t="shared" si="28"/>
        <v>#N/A</v>
      </c>
      <c r="J279" s="15"/>
      <c r="K279" s="55" t="e">
        <f>IF(AND(A279&gt;0,A279&lt;&gt;"",D279&gt;0), ROUND( ((D279/((1+($D$4/VLOOKUP($D$6,AMORT!$A$2:$B$11,2,0)))^A279))),0),0)</f>
        <v>#N/A</v>
      </c>
      <c r="N279" s="61" t="e">
        <f t="shared" si="31"/>
        <v>#N/A</v>
      </c>
      <c r="O279" s="62" t="e">
        <f>IF(N279="","",IF(OR($Q$6="Diaria",$Q$6="Semanal",$Q$6="Decadal",$Q$6="Quincenal"),O278+VLOOKUP($Q$6,AMORT!$A$2:$D$11,4,0),IF(DAY($O$13)=DAY(EOMONTH($O$13,0)),EOMONTH(O278,VLOOKUP($Q$6,AMORT!$A$2:$C$11,3,0)),EDATE($O$13,VLOOKUP($Q$6,AMORT!$A$2:$C$11,3,0)*N279))))</f>
        <v>#N/A</v>
      </c>
      <c r="P279" s="55" t="e">
        <f>IF(N279="",IF(N278="","",SUM(P$13:P278)),T279+U279)</f>
        <v>#N/A</v>
      </c>
      <c r="Q279" s="44"/>
      <c r="R279" s="55" t="e">
        <f>IF(N279="",IF(N278="","",SUM($R$13:R278)),ROUND(((V278*$Q$8)/30)*VLOOKUP($Q$6,AMORT!$A$2:$D$11,4,0),0))</f>
        <v>#N/A</v>
      </c>
      <c r="S279" s="55" t="e">
        <f>IF(N279="",IF(N278="","",SUM($S$13:S278)),IF(N279&lt;=MAX($V$6:$V$7),0,P279+R279))</f>
        <v>#N/A</v>
      </c>
      <c r="T279" s="55" t="e">
        <f>IF(N279="",IF(N278="","",SUM($T$13:T278)),IF(N279=$R$5,V278,IF($V$8="Cuota fija",IF(N279&lt;=MAX($V$6:$V$7),0,$Q$7+Q279-U279),IF($V$8="Capital Constante",IF(N279&lt;=MAX($V$6:$V$7),0,$Q$3/(($P$5/VLOOKUP($Q$6,AMORT!$A$2:$C$11,3,0))-MAX($V$6:$V$7))   ),P279-U279-R279)       )))</f>
        <v>#N/A</v>
      </c>
      <c r="U279" s="55" t="e">
        <f>IF(N279="",IF(N278="","",SUM($U$13:U278)),ROUND($R$4*V278,0))</f>
        <v>#N/A</v>
      </c>
      <c r="V279" s="55" t="e">
        <f t="shared" si="29"/>
        <v>#N/A</v>
      </c>
      <c r="W279" s="15"/>
      <c r="X279" s="55" t="e">
        <f>IF(AND(N279&gt;0,N279&lt;&gt;"",Q279&gt;0), ROUND( ((Q279/((1+($Q$4/VLOOKUP($Q$6,AMORT!$A$2:$B$11,2,0)))^N279))),0),0)</f>
        <v>#N/A</v>
      </c>
      <c r="AA279" s="61" t="e">
        <f t="shared" si="32"/>
        <v>#N/A</v>
      </c>
      <c r="AB279" s="62" t="e">
        <f>IF(AA279="","",IF(OR($AD$6="Diaria",$AD$6="Semanal",$AD$6="Decadal",$AD$6="Quincenal"),AB278+VLOOKUP($AD$6,AMORT!$A$2:$D$11,4,0),IF(DAY($B$13)=DAY(EOMONTH($B$13,0)),EOMONTH(AB278,VLOOKUP($AD$6,AMORT!$A$2:$C$11,3,0)),EDATE($B$13,VLOOKUP($AD$6,AMORT!$A$2:$C$11,3,0)*AA279))))</f>
        <v>#N/A</v>
      </c>
      <c r="AC279" s="55" t="e">
        <f>IF(AA279="",IF(AA278="","",SUM(AC$13:AC278)),AG279+AH279)</f>
        <v>#N/A</v>
      </c>
      <c r="AD279" s="44"/>
      <c r="AE279" s="55" t="e">
        <f>IF(AA279="",IF(AA278="","",SUM($AE$13:AE278)),ROUND(((AI278*$AD$8)/30)*VLOOKUP($AD$6,AMORT!$A$2:$D$11,4,0),0))</f>
        <v>#N/A</v>
      </c>
      <c r="AF279" s="55" t="e">
        <f>IF(AA279="",IF(AA278="","",SUM($AF$13:AF278)),IF(AA279&lt;=MAX($AI$6:$AI$7),0,AC279+AE279))</f>
        <v>#N/A</v>
      </c>
      <c r="AG279" s="55" t="e">
        <f>IF(AA279="",IF(AA278="","",SUM($AG$13:AG278)),IF(AA279=$AE$5,AI278,IF($AI$8="Cuota fija",IF(AA279&lt;=MAX($AI$6:$AI$7),0,$AD$7+AD279-AH279),IF($AI$8="Capital Constante",IF(AA279&lt;=MAX($AI$6:$AI$7),0,$AD$3/(($AC$5/VLOOKUP($AD$6,AMORT!$A$2:$C$11,3,0))-MAX($AI$6:$AI$7))   ),AC279-AH279-AE279)       )))</f>
        <v>#N/A</v>
      </c>
      <c r="AH279" s="55" t="e">
        <f>IF(AA279="",IF(AA278="","",SUM($AH$13:AH278)),ROUND($AE$4*AI278,0))</f>
        <v>#N/A</v>
      </c>
      <c r="AI279" s="55" t="e">
        <f t="shared" si="30"/>
        <v>#N/A</v>
      </c>
      <c r="AJ279" s="15"/>
      <c r="AK279" s="55" t="e">
        <f>IF(AND(AA279&gt;0,AA279&lt;&gt;"",AD279&gt;0), ROUND( ((AD279/((1+($AD$4/VLOOKUP($AD$6,AMORT!$A$2:$B$11,2,0)))^AA279))),0),0)</f>
        <v>#N/A</v>
      </c>
    </row>
    <row r="280" spans="1:37" x14ac:dyDescent="0.2">
      <c r="A280" s="61" t="e">
        <f t="shared" si="27"/>
        <v>#N/A</v>
      </c>
      <c r="B280" s="62" t="e">
        <f>IF(A280="","",IF(OR($D$6="Diaria",$D$6="Semanal",$D$6="Decadal",$D$6="Quincenal"),B279+VLOOKUP($D$6,AMORT!$A$2:$D$11,4,0),IF(DAY($B$13)=DAY(EOMONTH($B$13,0)),EOMONTH(B279,VLOOKUP($D$6,AMORT!$A$2:$C$11,3,0)),EDATE($B$13,VLOOKUP($D$6,AMORT!$A$2:$C$11,3,0)*A280))))</f>
        <v>#N/A</v>
      </c>
      <c r="C280" s="55" t="e">
        <f>IF(A280="",IF(A279="","",SUM(C$13:C279)),G280+H280)</f>
        <v>#N/A</v>
      </c>
      <c r="D280" s="44"/>
      <c r="E280" s="55" t="e">
        <f>IF(A280="",IF(A279="","",SUM($E$13:E279)),ROUND(((I279*$D$8)/30)*VLOOKUP($D$6,AMORT!$A$2:$D$11,4,0),0))</f>
        <v>#N/A</v>
      </c>
      <c r="F280" s="55" t="e">
        <f>IF(A280="",IF(A279="","",SUM($F$13:F279)),IF(A280&lt;=MAX($I$6:$I$7),0,C280+E280))</f>
        <v>#N/A</v>
      </c>
      <c r="G280" s="55" t="e">
        <f>IF(A280="",IF(A279="","",SUM($G$13:G279)),IF(A280=$E$5,I279,IF($I$8="Cuota fija",IF(A280&lt;=MAX($I$6:$I$7),0,$D$7+D280-H280),IF($I$8="Capital Constante",IF(A280&lt;=MAX($I$6:$I$7),0,$D$3/(($C$5/VLOOKUP($D$6,AMORT!$A$2:$C$11,3,0))-MAX($I$6:$I$7))   ),C280-H280-E280)       )))</f>
        <v>#N/A</v>
      </c>
      <c r="H280" s="55" t="e">
        <f>IF(A280="",IF(A279="","",SUM($H$13:H279)),ROUND($E$4*I279,0))</f>
        <v>#N/A</v>
      </c>
      <c r="I280" s="55" t="e">
        <f t="shared" si="28"/>
        <v>#N/A</v>
      </c>
      <c r="J280" s="15"/>
      <c r="K280" s="55" t="e">
        <f>IF(AND(A280&gt;0,A280&lt;&gt;"",D280&gt;0), ROUND( ((D280/((1+($D$4/VLOOKUP($D$6,AMORT!$A$2:$B$11,2,0)))^A280))),0),0)</f>
        <v>#N/A</v>
      </c>
      <c r="N280" s="61" t="e">
        <f t="shared" si="31"/>
        <v>#N/A</v>
      </c>
      <c r="O280" s="62" t="e">
        <f>IF(N280="","",IF(OR($Q$6="Diaria",$Q$6="Semanal",$Q$6="Decadal",$Q$6="Quincenal"),O279+VLOOKUP($Q$6,AMORT!$A$2:$D$11,4,0),IF(DAY($O$13)=DAY(EOMONTH($O$13,0)),EOMONTH(O279,VLOOKUP($Q$6,AMORT!$A$2:$C$11,3,0)),EDATE($O$13,VLOOKUP($Q$6,AMORT!$A$2:$C$11,3,0)*N280))))</f>
        <v>#N/A</v>
      </c>
      <c r="P280" s="55" t="e">
        <f>IF(N280="",IF(N279="","",SUM(P$13:P279)),T280+U280)</f>
        <v>#N/A</v>
      </c>
      <c r="Q280" s="44"/>
      <c r="R280" s="55" t="e">
        <f>IF(N280="",IF(N279="","",SUM($R$13:R279)),ROUND(((V279*$Q$8)/30)*VLOOKUP($Q$6,AMORT!$A$2:$D$11,4,0),0))</f>
        <v>#N/A</v>
      </c>
      <c r="S280" s="55" t="e">
        <f>IF(N280="",IF(N279="","",SUM($S$13:S279)),IF(N280&lt;=MAX($V$6:$V$7),0,P280+R280))</f>
        <v>#N/A</v>
      </c>
      <c r="T280" s="55" t="e">
        <f>IF(N280="",IF(N279="","",SUM($T$13:T279)),IF(N280=$R$5,V279,IF($V$8="Cuota fija",IF(N280&lt;=MAX($V$6:$V$7),0,$Q$7+Q280-U280),IF($V$8="Capital Constante",IF(N280&lt;=MAX($V$6:$V$7),0,$Q$3/(($P$5/VLOOKUP($Q$6,AMORT!$A$2:$C$11,3,0))-MAX($V$6:$V$7))   ),P280-U280-R280)       )))</f>
        <v>#N/A</v>
      </c>
      <c r="U280" s="55" t="e">
        <f>IF(N280="",IF(N279="","",SUM($U$13:U279)),ROUND($R$4*V279,0))</f>
        <v>#N/A</v>
      </c>
      <c r="V280" s="55" t="e">
        <f t="shared" si="29"/>
        <v>#N/A</v>
      </c>
      <c r="W280" s="15"/>
      <c r="X280" s="55" t="e">
        <f>IF(AND(N280&gt;0,N280&lt;&gt;"",Q280&gt;0), ROUND( ((Q280/((1+($Q$4/VLOOKUP($Q$6,AMORT!$A$2:$B$11,2,0)))^N280))),0),0)</f>
        <v>#N/A</v>
      </c>
      <c r="AA280" s="61" t="e">
        <f t="shared" si="32"/>
        <v>#N/A</v>
      </c>
      <c r="AB280" s="62" t="e">
        <f>IF(AA280="","",IF(OR($AD$6="Diaria",$AD$6="Semanal",$AD$6="Decadal",$AD$6="Quincenal"),AB279+VLOOKUP($AD$6,AMORT!$A$2:$D$11,4,0),IF(DAY($B$13)=DAY(EOMONTH($B$13,0)),EOMONTH(AB279,VLOOKUP($AD$6,AMORT!$A$2:$C$11,3,0)),EDATE($B$13,VLOOKUP($AD$6,AMORT!$A$2:$C$11,3,0)*AA280))))</f>
        <v>#N/A</v>
      </c>
      <c r="AC280" s="55" t="e">
        <f>IF(AA280="",IF(AA279="","",SUM(AC$13:AC279)),AG280+AH280)</f>
        <v>#N/A</v>
      </c>
      <c r="AD280" s="44"/>
      <c r="AE280" s="55" t="e">
        <f>IF(AA280="",IF(AA279="","",SUM($AE$13:AE279)),ROUND(((AI279*$AD$8)/30)*VLOOKUP($AD$6,AMORT!$A$2:$D$11,4,0),0))</f>
        <v>#N/A</v>
      </c>
      <c r="AF280" s="55" t="e">
        <f>IF(AA280="",IF(AA279="","",SUM($AF$13:AF279)),IF(AA280&lt;=MAX($AI$6:$AI$7),0,AC280+AE280))</f>
        <v>#N/A</v>
      </c>
      <c r="AG280" s="55" t="e">
        <f>IF(AA280="",IF(AA279="","",SUM($AG$13:AG279)),IF(AA280=$AE$5,AI279,IF($AI$8="Cuota fija",IF(AA280&lt;=MAX($AI$6:$AI$7),0,$AD$7+AD280-AH280),IF($AI$8="Capital Constante",IF(AA280&lt;=MAX($AI$6:$AI$7),0,$AD$3/(($AC$5/VLOOKUP($AD$6,AMORT!$A$2:$C$11,3,0))-MAX($AI$6:$AI$7))   ),AC280-AH280-AE280)       )))</f>
        <v>#N/A</v>
      </c>
      <c r="AH280" s="55" t="e">
        <f>IF(AA280="",IF(AA279="","",SUM($AH$13:AH279)),ROUND($AE$4*AI279,0))</f>
        <v>#N/A</v>
      </c>
      <c r="AI280" s="55" t="e">
        <f t="shared" si="30"/>
        <v>#N/A</v>
      </c>
      <c r="AJ280" s="15"/>
      <c r="AK280" s="55" t="e">
        <f>IF(AND(AA280&gt;0,AA280&lt;&gt;"",AD280&gt;0), ROUND( ((AD280/((1+($AD$4/VLOOKUP($AD$6,AMORT!$A$2:$B$11,2,0)))^AA280))),0),0)</f>
        <v>#N/A</v>
      </c>
    </row>
    <row r="281" spans="1:37" x14ac:dyDescent="0.2">
      <c r="A281" s="61" t="e">
        <f t="shared" si="27"/>
        <v>#N/A</v>
      </c>
      <c r="B281" s="62" t="e">
        <f>IF(A281="","",IF(OR($D$6="Diaria",$D$6="Semanal",$D$6="Decadal",$D$6="Quincenal"),B280+VLOOKUP($D$6,AMORT!$A$2:$D$11,4,0),IF(DAY($B$13)=DAY(EOMONTH($B$13,0)),EOMONTH(B280,VLOOKUP($D$6,AMORT!$A$2:$C$11,3,0)),EDATE($B$13,VLOOKUP($D$6,AMORT!$A$2:$C$11,3,0)*A281))))</f>
        <v>#N/A</v>
      </c>
      <c r="C281" s="55" t="e">
        <f>IF(A281="",IF(A280="","",SUM(C$13:C280)),G281+H281)</f>
        <v>#N/A</v>
      </c>
      <c r="D281" s="44"/>
      <c r="E281" s="55" t="e">
        <f>IF(A281="",IF(A280="","",SUM($E$13:E280)),ROUND(((I280*$D$8)/30)*VLOOKUP($D$6,AMORT!$A$2:$D$11,4,0),0))</f>
        <v>#N/A</v>
      </c>
      <c r="F281" s="55" t="e">
        <f>IF(A281="",IF(A280="","",SUM($F$13:F280)),IF(A281&lt;=MAX($I$6:$I$7),0,C281+E281))</f>
        <v>#N/A</v>
      </c>
      <c r="G281" s="55" t="e">
        <f>IF(A281="",IF(A280="","",SUM($G$13:G280)),IF(A281=$E$5,I280,IF($I$8="Cuota fija",IF(A281&lt;=MAX($I$6:$I$7),0,$D$7+D281-H281),IF($I$8="Capital Constante",IF(A281&lt;=MAX($I$6:$I$7),0,$D$3/(($C$5/VLOOKUP($D$6,AMORT!$A$2:$C$11,3,0))-MAX($I$6:$I$7))   ),C281-H281-E281)       )))</f>
        <v>#N/A</v>
      </c>
      <c r="H281" s="55" t="e">
        <f>IF(A281="",IF(A280="","",SUM($H$13:H280)),ROUND($E$4*I280,0))</f>
        <v>#N/A</v>
      </c>
      <c r="I281" s="55" t="e">
        <f t="shared" si="28"/>
        <v>#N/A</v>
      </c>
      <c r="J281" s="15"/>
      <c r="K281" s="55" t="e">
        <f>IF(AND(A281&gt;0,A281&lt;&gt;"",D281&gt;0), ROUND( ((D281/((1+($D$4/VLOOKUP($D$6,AMORT!$A$2:$B$11,2,0)))^A281))),0),0)</f>
        <v>#N/A</v>
      </c>
      <c r="N281" s="61" t="e">
        <f t="shared" si="31"/>
        <v>#N/A</v>
      </c>
      <c r="O281" s="62" t="e">
        <f>IF(N281="","",IF(OR($Q$6="Diaria",$Q$6="Semanal",$Q$6="Decadal",$Q$6="Quincenal"),O280+VLOOKUP($Q$6,AMORT!$A$2:$D$11,4,0),IF(DAY($O$13)=DAY(EOMONTH($O$13,0)),EOMONTH(O280,VLOOKUP($Q$6,AMORT!$A$2:$C$11,3,0)),EDATE($O$13,VLOOKUP($Q$6,AMORT!$A$2:$C$11,3,0)*N281))))</f>
        <v>#N/A</v>
      </c>
      <c r="P281" s="55" t="e">
        <f>IF(N281="",IF(N280="","",SUM(P$13:P280)),T281+U281)</f>
        <v>#N/A</v>
      </c>
      <c r="Q281" s="44"/>
      <c r="R281" s="55" t="e">
        <f>IF(N281="",IF(N280="","",SUM($R$13:R280)),ROUND(((V280*$Q$8)/30)*VLOOKUP($Q$6,AMORT!$A$2:$D$11,4,0),0))</f>
        <v>#N/A</v>
      </c>
      <c r="S281" s="55" t="e">
        <f>IF(N281="",IF(N280="","",SUM($S$13:S280)),IF(N281&lt;=MAX($V$6:$V$7),0,P281+R281))</f>
        <v>#N/A</v>
      </c>
      <c r="T281" s="55" t="e">
        <f>IF(N281="",IF(N280="","",SUM($T$13:T280)),IF(N281=$R$5,V280,IF($V$8="Cuota fija",IF(N281&lt;=MAX($V$6:$V$7),0,$Q$7+Q281-U281),IF($V$8="Capital Constante",IF(N281&lt;=MAX($V$6:$V$7),0,$Q$3/(($P$5/VLOOKUP($Q$6,AMORT!$A$2:$C$11,3,0))-MAX($V$6:$V$7))   ),P281-U281-R281)       )))</f>
        <v>#N/A</v>
      </c>
      <c r="U281" s="55" t="e">
        <f>IF(N281="",IF(N280="","",SUM($U$13:U280)),ROUND($R$4*V280,0))</f>
        <v>#N/A</v>
      </c>
      <c r="V281" s="55" t="e">
        <f t="shared" si="29"/>
        <v>#N/A</v>
      </c>
      <c r="W281" s="15"/>
      <c r="X281" s="55" t="e">
        <f>IF(AND(N281&gt;0,N281&lt;&gt;"",Q281&gt;0), ROUND( ((Q281/((1+($Q$4/VLOOKUP($Q$6,AMORT!$A$2:$B$11,2,0)))^N281))),0),0)</f>
        <v>#N/A</v>
      </c>
      <c r="AA281" s="61" t="e">
        <f t="shared" si="32"/>
        <v>#N/A</v>
      </c>
      <c r="AB281" s="62" t="e">
        <f>IF(AA281="","",IF(OR($AD$6="Diaria",$AD$6="Semanal",$AD$6="Decadal",$AD$6="Quincenal"),AB280+VLOOKUP($AD$6,AMORT!$A$2:$D$11,4,0),IF(DAY($B$13)=DAY(EOMONTH($B$13,0)),EOMONTH(AB280,VLOOKUP($AD$6,AMORT!$A$2:$C$11,3,0)),EDATE($B$13,VLOOKUP($AD$6,AMORT!$A$2:$C$11,3,0)*AA281))))</f>
        <v>#N/A</v>
      </c>
      <c r="AC281" s="55" t="e">
        <f>IF(AA281="",IF(AA280="","",SUM(AC$13:AC280)),AG281+AH281)</f>
        <v>#N/A</v>
      </c>
      <c r="AD281" s="44"/>
      <c r="AE281" s="55" t="e">
        <f>IF(AA281="",IF(AA280="","",SUM($AE$13:AE280)),ROUND(((AI280*$AD$8)/30)*VLOOKUP($AD$6,AMORT!$A$2:$D$11,4,0),0))</f>
        <v>#N/A</v>
      </c>
      <c r="AF281" s="55" t="e">
        <f>IF(AA281="",IF(AA280="","",SUM($AF$13:AF280)),IF(AA281&lt;=MAX($AI$6:$AI$7),0,AC281+AE281))</f>
        <v>#N/A</v>
      </c>
      <c r="AG281" s="55" t="e">
        <f>IF(AA281="",IF(AA280="","",SUM($AG$13:AG280)),IF(AA281=$AE$5,AI280,IF($AI$8="Cuota fija",IF(AA281&lt;=MAX($AI$6:$AI$7),0,$AD$7+AD281-AH281),IF($AI$8="Capital Constante",IF(AA281&lt;=MAX($AI$6:$AI$7),0,$AD$3/(($AC$5/VLOOKUP($AD$6,AMORT!$A$2:$C$11,3,0))-MAX($AI$6:$AI$7))   ),AC281-AH281-AE281)       )))</f>
        <v>#N/A</v>
      </c>
      <c r="AH281" s="55" t="e">
        <f>IF(AA281="",IF(AA280="","",SUM($AH$13:AH280)),ROUND($AE$4*AI280,0))</f>
        <v>#N/A</v>
      </c>
      <c r="AI281" s="55" t="e">
        <f t="shared" si="30"/>
        <v>#N/A</v>
      </c>
      <c r="AJ281" s="15"/>
      <c r="AK281" s="55" t="e">
        <f>IF(AND(AA281&gt;0,AA281&lt;&gt;"",AD281&gt;0), ROUND( ((AD281/((1+($AD$4/VLOOKUP($AD$6,AMORT!$A$2:$B$11,2,0)))^AA281))),0),0)</f>
        <v>#N/A</v>
      </c>
    </row>
    <row r="282" spans="1:37" x14ac:dyDescent="0.2">
      <c r="A282" s="61" t="e">
        <f t="shared" si="27"/>
        <v>#N/A</v>
      </c>
      <c r="B282" s="62" t="e">
        <f>IF(A282="","",IF(OR($D$6="Diaria",$D$6="Semanal",$D$6="Decadal",$D$6="Quincenal"),B281+VLOOKUP($D$6,AMORT!$A$2:$D$11,4,0),IF(DAY($B$13)=DAY(EOMONTH($B$13,0)),EOMONTH(B281,VLOOKUP($D$6,AMORT!$A$2:$C$11,3,0)),EDATE($B$13,VLOOKUP($D$6,AMORT!$A$2:$C$11,3,0)*A282))))</f>
        <v>#N/A</v>
      </c>
      <c r="C282" s="55" t="e">
        <f>IF(A282="",IF(A281="","",SUM(C$13:C281)),G282+H282)</f>
        <v>#N/A</v>
      </c>
      <c r="D282" s="44"/>
      <c r="E282" s="55" t="e">
        <f>IF(A282="",IF(A281="","",SUM($E$13:E281)),ROUND(((I281*$D$8)/30)*VLOOKUP($D$6,AMORT!$A$2:$D$11,4,0),0))</f>
        <v>#N/A</v>
      </c>
      <c r="F282" s="55" t="e">
        <f>IF(A282="",IF(A281="","",SUM($F$13:F281)),IF(A282&lt;=MAX($I$6:$I$7),0,C282+E282))</f>
        <v>#N/A</v>
      </c>
      <c r="G282" s="55" t="e">
        <f>IF(A282="",IF(A281="","",SUM($G$13:G281)),IF(A282=$E$5,I281,IF($I$8="Cuota fija",IF(A282&lt;=MAX($I$6:$I$7),0,$D$7+D282-H282),IF($I$8="Capital Constante",IF(A282&lt;=MAX($I$6:$I$7),0,$D$3/(($C$5/VLOOKUP($D$6,AMORT!$A$2:$C$11,3,0))-MAX($I$6:$I$7))   ),C282-H282-E282)       )))</f>
        <v>#N/A</v>
      </c>
      <c r="H282" s="55" t="e">
        <f>IF(A282="",IF(A281="","",SUM($H$13:H281)),ROUND($E$4*I281,0))</f>
        <v>#N/A</v>
      </c>
      <c r="I282" s="55" t="e">
        <f t="shared" si="28"/>
        <v>#N/A</v>
      </c>
      <c r="J282" s="15"/>
      <c r="K282" s="55" t="e">
        <f>IF(AND(A282&gt;0,A282&lt;&gt;"",D282&gt;0), ROUND( ((D282/((1+($D$4/VLOOKUP($D$6,AMORT!$A$2:$B$11,2,0)))^A282))),0),0)</f>
        <v>#N/A</v>
      </c>
      <c r="N282" s="61" t="e">
        <f t="shared" si="31"/>
        <v>#N/A</v>
      </c>
      <c r="O282" s="62" t="e">
        <f>IF(N282="","",IF(OR($Q$6="Diaria",$Q$6="Semanal",$Q$6="Decadal",$Q$6="Quincenal"),O281+VLOOKUP($Q$6,AMORT!$A$2:$D$11,4,0),IF(DAY($O$13)=DAY(EOMONTH($O$13,0)),EOMONTH(O281,VLOOKUP($Q$6,AMORT!$A$2:$C$11,3,0)),EDATE($O$13,VLOOKUP($Q$6,AMORT!$A$2:$C$11,3,0)*N282))))</f>
        <v>#N/A</v>
      </c>
      <c r="P282" s="55" t="e">
        <f>IF(N282="",IF(N281="","",SUM(P$13:P281)),T282+U282)</f>
        <v>#N/A</v>
      </c>
      <c r="Q282" s="44"/>
      <c r="R282" s="55" t="e">
        <f>IF(N282="",IF(N281="","",SUM($R$13:R281)),ROUND(((V281*$Q$8)/30)*VLOOKUP($Q$6,AMORT!$A$2:$D$11,4,0),0))</f>
        <v>#N/A</v>
      </c>
      <c r="S282" s="55" t="e">
        <f>IF(N282="",IF(N281="","",SUM($S$13:S281)),IF(N282&lt;=MAX($V$6:$V$7),0,P282+R282))</f>
        <v>#N/A</v>
      </c>
      <c r="T282" s="55" t="e">
        <f>IF(N282="",IF(N281="","",SUM($T$13:T281)),IF(N282=$R$5,V281,IF($V$8="Cuota fija",IF(N282&lt;=MAX($V$6:$V$7),0,$Q$7+Q282-U282),IF($V$8="Capital Constante",IF(N282&lt;=MAX($V$6:$V$7),0,$Q$3/(($P$5/VLOOKUP($Q$6,AMORT!$A$2:$C$11,3,0))-MAX($V$6:$V$7))   ),P282-U282-R282)       )))</f>
        <v>#N/A</v>
      </c>
      <c r="U282" s="55" t="e">
        <f>IF(N282="",IF(N281="","",SUM($U$13:U281)),ROUND($R$4*V281,0))</f>
        <v>#N/A</v>
      </c>
      <c r="V282" s="55" t="e">
        <f t="shared" si="29"/>
        <v>#N/A</v>
      </c>
      <c r="W282" s="15"/>
      <c r="X282" s="55" t="e">
        <f>IF(AND(N282&gt;0,N282&lt;&gt;"",Q282&gt;0), ROUND( ((Q282/((1+($Q$4/VLOOKUP($Q$6,AMORT!$A$2:$B$11,2,0)))^N282))),0),0)</f>
        <v>#N/A</v>
      </c>
      <c r="AA282" s="61" t="e">
        <f t="shared" si="32"/>
        <v>#N/A</v>
      </c>
      <c r="AB282" s="62" t="e">
        <f>IF(AA282="","",IF(OR($AD$6="Diaria",$AD$6="Semanal",$AD$6="Decadal",$AD$6="Quincenal"),AB281+VLOOKUP($AD$6,AMORT!$A$2:$D$11,4,0),IF(DAY($B$13)=DAY(EOMONTH($B$13,0)),EOMONTH(AB281,VLOOKUP($AD$6,AMORT!$A$2:$C$11,3,0)),EDATE($B$13,VLOOKUP($AD$6,AMORT!$A$2:$C$11,3,0)*AA282))))</f>
        <v>#N/A</v>
      </c>
      <c r="AC282" s="55" t="e">
        <f>IF(AA282="",IF(AA281="","",SUM(AC$13:AC281)),AG282+AH282)</f>
        <v>#N/A</v>
      </c>
      <c r="AD282" s="44"/>
      <c r="AE282" s="55" t="e">
        <f>IF(AA282="",IF(AA281="","",SUM($AE$13:AE281)),ROUND(((AI281*$AD$8)/30)*VLOOKUP($AD$6,AMORT!$A$2:$D$11,4,0),0))</f>
        <v>#N/A</v>
      </c>
      <c r="AF282" s="55" t="e">
        <f>IF(AA282="",IF(AA281="","",SUM($AF$13:AF281)),IF(AA282&lt;=MAX($AI$6:$AI$7),0,AC282+AE282))</f>
        <v>#N/A</v>
      </c>
      <c r="AG282" s="55" t="e">
        <f>IF(AA282="",IF(AA281="","",SUM($AG$13:AG281)),IF(AA282=$AE$5,AI281,IF($AI$8="Cuota fija",IF(AA282&lt;=MAX($AI$6:$AI$7),0,$AD$7+AD282-AH282),IF($AI$8="Capital Constante",IF(AA282&lt;=MAX($AI$6:$AI$7),0,$AD$3/(($AC$5/VLOOKUP($AD$6,AMORT!$A$2:$C$11,3,0))-MAX($AI$6:$AI$7))   ),AC282-AH282-AE282)       )))</f>
        <v>#N/A</v>
      </c>
      <c r="AH282" s="55" t="e">
        <f>IF(AA282="",IF(AA281="","",SUM($AH$13:AH281)),ROUND($AE$4*AI281,0))</f>
        <v>#N/A</v>
      </c>
      <c r="AI282" s="55" t="e">
        <f t="shared" si="30"/>
        <v>#N/A</v>
      </c>
      <c r="AJ282" s="15"/>
      <c r="AK282" s="55" t="e">
        <f>IF(AND(AA282&gt;0,AA282&lt;&gt;"",AD282&gt;0), ROUND( ((AD282/((1+($AD$4/VLOOKUP($AD$6,AMORT!$A$2:$B$11,2,0)))^AA282))),0),0)</f>
        <v>#N/A</v>
      </c>
    </row>
    <row r="283" spans="1:37" x14ac:dyDescent="0.2">
      <c r="A283" s="61" t="e">
        <f t="shared" si="27"/>
        <v>#N/A</v>
      </c>
      <c r="B283" s="62" t="e">
        <f>IF(A283="","",IF(OR($D$6="Diaria",$D$6="Semanal",$D$6="Decadal",$D$6="Quincenal"),B282+VLOOKUP($D$6,AMORT!$A$2:$D$11,4,0),IF(DAY($B$13)=DAY(EOMONTH($B$13,0)),EOMONTH(B282,VLOOKUP($D$6,AMORT!$A$2:$C$11,3,0)),EDATE($B$13,VLOOKUP($D$6,AMORT!$A$2:$C$11,3,0)*A283))))</f>
        <v>#N/A</v>
      </c>
      <c r="C283" s="55" t="e">
        <f>IF(A283="",IF(A282="","",SUM(C$13:C282)),G283+H283)</f>
        <v>#N/A</v>
      </c>
      <c r="D283" s="44"/>
      <c r="E283" s="55" t="e">
        <f>IF(A283="",IF(A282="","",SUM($E$13:E282)),ROUND(((I282*$D$8)/30)*VLOOKUP($D$6,AMORT!$A$2:$D$11,4,0),0))</f>
        <v>#N/A</v>
      </c>
      <c r="F283" s="55" t="e">
        <f>IF(A283="",IF(A282="","",SUM($F$13:F282)),IF(A283&lt;=MAX($I$6:$I$7),0,C283+E283))</f>
        <v>#N/A</v>
      </c>
      <c r="G283" s="55" t="e">
        <f>IF(A283="",IF(A282="","",SUM($G$13:G282)),IF(A283=$E$5,I282,IF($I$8="Cuota fija",IF(A283&lt;=MAX($I$6:$I$7),0,$D$7+D283-H283),IF($I$8="Capital Constante",IF(A283&lt;=MAX($I$6:$I$7),0,$D$3/(($C$5/VLOOKUP($D$6,AMORT!$A$2:$C$11,3,0))-MAX($I$6:$I$7))   ),C283-H283-E283)       )))</f>
        <v>#N/A</v>
      </c>
      <c r="H283" s="55" t="e">
        <f>IF(A283="",IF(A282="","",SUM($H$13:H282)),ROUND($E$4*I282,0))</f>
        <v>#N/A</v>
      </c>
      <c r="I283" s="55" t="e">
        <f t="shared" si="28"/>
        <v>#N/A</v>
      </c>
      <c r="J283" s="15"/>
      <c r="K283" s="55" t="e">
        <f>IF(AND(A283&gt;0,A283&lt;&gt;"",D283&gt;0), ROUND( ((D283/((1+($D$4/VLOOKUP($D$6,AMORT!$A$2:$B$11,2,0)))^A283))),0),0)</f>
        <v>#N/A</v>
      </c>
      <c r="N283" s="61" t="e">
        <f t="shared" si="31"/>
        <v>#N/A</v>
      </c>
      <c r="O283" s="62" t="e">
        <f>IF(N283="","",IF(OR($Q$6="Diaria",$Q$6="Semanal",$Q$6="Decadal",$Q$6="Quincenal"),O282+VLOOKUP($Q$6,AMORT!$A$2:$D$11,4,0),IF(DAY($O$13)=DAY(EOMONTH($O$13,0)),EOMONTH(O282,VLOOKUP($Q$6,AMORT!$A$2:$C$11,3,0)),EDATE($O$13,VLOOKUP($Q$6,AMORT!$A$2:$C$11,3,0)*N283))))</f>
        <v>#N/A</v>
      </c>
      <c r="P283" s="55" t="e">
        <f>IF(N283="",IF(N282="","",SUM(P$13:P282)),T283+U283)</f>
        <v>#N/A</v>
      </c>
      <c r="Q283" s="44"/>
      <c r="R283" s="55" t="e">
        <f>IF(N283="",IF(N282="","",SUM($R$13:R282)),ROUND(((V282*$Q$8)/30)*VLOOKUP($Q$6,AMORT!$A$2:$D$11,4,0),0))</f>
        <v>#N/A</v>
      </c>
      <c r="S283" s="55" t="e">
        <f>IF(N283="",IF(N282="","",SUM($S$13:S282)),IF(N283&lt;=MAX($V$6:$V$7),0,P283+R283))</f>
        <v>#N/A</v>
      </c>
      <c r="T283" s="55" t="e">
        <f>IF(N283="",IF(N282="","",SUM($T$13:T282)),IF(N283=$R$5,V282,IF($V$8="Cuota fija",IF(N283&lt;=MAX($V$6:$V$7),0,$Q$7+Q283-U283),IF($V$8="Capital Constante",IF(N283&lt;=MAX($V$6:$V$7),0,$Q$3/(($P$5/VLOOKUP($Q$6,AMORT!$A$2:$C$11,3,0))-MAX($V$6:$V$7))   ),P283-U283-R283)       )))</f>
        <v>#N/A</v>
      </c>
      <c r="U283" s="55" t="e">
        <f>IF(N283="",IF(N282="","",SUM($U$13:U282)),ROUND($R$4*V282,0))</f>
        <v>#N/A</v>
      </c>
      <c r="V283" s="55" t="e">
        <f t="shared" si="29"/>
        <v>#N/A</v>
      </c>
      <c r="W283" s="15"/>
      <c r="X283" s="55" t="e">
        <f>IF(AND(N283&gt;0,N283&lt;&gt;"",Q283&gt;0), ROUND( ((Q283/((1+($Q$4/VLOOKUP($Q$6,AMORT!$A$2:$B$11,2,0)))^N283))),0),0)</f>
        <v>#N/A</v>
      </c>
      <c r="AA283" s="61" t="e">
        <f t="shared" si="32"/>
        <v>#N/A</v>
      </c>
      <c r="AB283" s="62" t="e">
        <f>IF(AA283="","",IF(OR($AD$6="Diaria",$AD$6="Semanal",$AD$6="Decadal",$AD$6="Quincenal"),AB282+VLOOKUP($AD$6,AMORT!$A$2:$D$11,4,0),IF(DAY($B$13)=DAY(EOMONTH($B$13,0)),EOMONTH(AB282,VLOOKUP($AD$6,AMORT!$A$2:$C$11,3,0)),EDATE($B$13,VLOOKUP($AD$6,AMORT!$A$2:$C$11,3,0)*AA283))))</f>
        <v>#N/A</v>
      </c>
      <c r="AC283" s="55" t="e">
        <f>IF(AA283="",IF(AA282="","",SUM(AC$13:AC282)),AG283+AH283)</f>
        <v>#N/A</v>
      </c>
      <c r="AD283" s="44"/>
      <c r="AE283" s="55" t="e">
        <f>IF(AA283="",IF(AA282="","",SUM($AE$13:AE282)),ROUND(((AI282*$AD$8)/30)*VLOOKUP($AD$6,AMORT!$A$2:$D$11,4,0),0))</f>
        <v>#N/A</v>
      </c>
      <c r="AF283" s="55" t="e">
        <f>IF(AA283="",IF(AA282="","",SUM($AF$13:AF282)),IF(AA283&lt;=MAX($AI$6:$AI$7),0,AC283+AE283))</f>
        <v>#N/A</v>
      </c>
      <c r="AG283" s="55" t="e">
        <f>IF(AA283="",IF(AA282="","",SUM($AG$13:AG282)),IF(AA283=$AE$5,AI282,IF($AI$8="Cuota fija",IF(AA283&lt;=MAX($AI$6:$AI$7),0,$AD$7+AD283-AH283),IF($AI$8="Capital Constante",IF(AA283&lt;=MAX($AI$6:$AI$7),0,$AD$3/(($AC$5/VLOOKUP($AD$6,AMORT!$A$2:$C$11,3,0))-MAX($AI$6:$AI$7))   ),AC283-AH283-AE283)       )))</f>
        <v>#N/A</v>
      </c>
      <c r="AH283" s="55" t="e">
        <f>IF(AA283="",IF(AA282="","",SUM($AH$13:AH282)),ROUND($AE$4*AI282,0))</f>
        <v>#N/A</v>
      </c>
      <c r="AI283" s="55" t="e">
        <f t="shared" si="30"/>
        <v>#N/A</v>
      </c>
      <c r="AJ283" s="15"/>
      <c r="AK283" s="55" t="e">
        <f>IF(AND(AA283&gt;0,AA283&lt;&gt;"",AD283&gt;0), ROUND( ((AD283/((1+($AD$4/VLOOKUP($AD$6,AMORT!$A$2:$B$11,2,0)))^AA283))),0),0)</f>
        <v>#N/A</v>
      </c>
    </row>
    <row r="284" spans="1:37" x14ac:dyDescent="0.2">
      <c r="A284" s="61" t="e">
        <f t="shared" si="27"/>
        <v>#N/A</v>
      </c>
      <c r="B284" s="62" t="e">
        <f>IF(A284="","",IF(OR($D$6="Diaria",$D$6="Semanal",$D$6="Decadal",$D$6="Quincenal"),B283+VLOOKUP($D$6,AMORT!$A$2:$D$11,4,0),IF(DAY($B$13)=DAY(EOMONTH($B$13,0)),EOMONTH(B283,VLOOKUP($D$6,AMORT!$A$2:$C$11,3,0)),EDATE($B$13,VLOOKUP($D$6,AMORT!$A$2:$C$11,3,0)*A284))))</f>
        <v>#N/A</v>
      </c>
      <c r="C284" s="55" t="e">
        <f>IF(A284="",IF(A283="","",SUM(C$13:C283)),G284+H284)</f>
        <v>#N/A</v>
      </c>
      <c r="D284" s="44"/>
      <c r="E284" s="55" t="e">
        <f>IF(A284="",IF(A283="","",SUM($E$13:E283)),ROUND(((I283*$D$8)/30)*VLOOKUP($D$6,AMORT!$A$2:$D$11,4,0),0))</f>
        <v>#N/A</v>
      </c>
      <c r="F284" s="55" t="e">
        <f>IF(A284="",IF(A283="","",SUM($F$13:F283)),IF(A284&lt;=MAX($I$6:$I$7),0,C284+E284))</f>
        <v>#N/A</v>
      </c>
      <c r="G284" s="55" t="e">
        <f>IF(A284="",IF(A283="","",SUM($G$13:G283)),IF(A284=$E$5,I283,IF($I$8="Cuota fija",IF(A284&lt;=MAX($I$6:$I$7),0,$D$7+D284-H284),IF($I$8="Capital Constante",IF(A284&lt;=MAX($I$6:$I$7),0,$D$3/(($C$5/VLOOKUP($D$6,AMORT!$A$2:$C$11,3,0))-MAX($I$6:$I$7))   ),C284-H284-E284)       )))</f>
        <v>#N/A</v>
      </c>
      <c r="H284" s="55" t="e">
        <f>IF(A284="",IF(A283="","",SUM($H$13:H283)),ROUND($E$4*I283,0))</f>
        <v>#N/A</v>
      </c>
      <c r="I284" s="55" t="e">
        <f t="shared" si="28"/>
        <v>#N/A</v>
      </c>
      <c r="J284" s="15"/>
      <c r="K284" s="55" t="e">
        <f>IF(AND(A284&gt;0,A284&lt;&gt;"",D284&gt;0), ROUND( ((D284/((1+($D$4/VLOOKUP($D$6,AMORT!$A$2:$B$11,2,0)))^A284))),0),0)</f>
        <v>#N/A</v>
      </c>
      <c r="N284" s="61" t="e">
        <f t="shared" si="31"/>
        <v>#N/A</v>
      </c>
      <c r="O284" s="62" t="e">
        <f>IF(N284="","",IF(OR($Q$6="Diaria",$Q$6="Semanal",$Q$6="Decadal",$Q$6="Quincenal"),O283+VLOOKUP($Q$6,AMORT!$A$2:$D$11,4,0),IF(DAY($O$13)=DAY(EOMONTH($O$13,0)),EOMONTH(O283,VLOOKUP($Q$6,AMORT!$A$2:$C$11,3,0)),EDATE($O$13,VLOOKUP($Q$6,AMORT!$A$2:$C$11,3,0)*N284))))</f>
        <v>#N/A</v>
      </c>
      <c r="P284" s="55" t="e">
        <f>IF(N284="",IF(N283="","",SUM(P$13:P283)),T284+U284)</f>
        <v>#N/A</v>
      </c>
      <c r="Q284" s="44"/>
      <c r="R284" s="55" t="e">
        <f>IF(N284="",IF(N283="","",SUM($R$13:R283)),ROUND(((V283*$Q$8)/30)*VLOOKUP($Q$6,AMORT!$A$2:$D$11,4,0),0))</f>
        <v>#N/A</v>
      </c>
      <c r="S284" s="55" t="e">
        <f>IF(N284="",IF(N283="","",SUM($S$13:S283)),IF(N284&lt;=MAX($V$6:$V$7),0,P284+R284))</f>
        <v>#N/A</v>
      </c>
      <c r="T284" s="55" t="e">
        <f>IF(N284="",IF(N283="","",SUM($T$13:T283)),IF(N284=$R$5,V283,IF($V$8="Cuota fija",IF(N284&lt;=MAX($V$6:$V$7),0,$Q$7+Q284-U284),IF($V$8="Capital Constante",IF(N284&lt;=MAX($V$6:$V$7),0,$Q$3/(($P$5/VLOOKUP($Q$6,AMORT!$A$2:$C$11,3,0))-MAX($V$6:$V$7))   ),P284-U284-R284)       )))</f>
        <v>#N/A</v>
      </c>
      <c r="U284" s="55" t="e">
        <f>IF(N284="",IF(N283="","",SUM($U$13:U283)),ROUND($R$4*V283,0))</f>
        <v>#N/A</v>
      </c>
      <c r="V284" s="55" t="e">
        <f t="shared" si="29"/>
        <v>#N/A</v>
      </c>
      <c r="W284" s="15"/>
      <c r="X284" s="55" t="e">
        <f>IF(AND(N284&gt;0,N284&lt;&gt;"",Q284&gt;0), ROUND( ((Q284/((1+($Q$4/VLOOKUP($Q$6,AMORT!$A$2:$B$11,2,0)))^N284))),0),0)</f>
        <v>#N/A</v>
      </c>
      <c r="AA284" s="61" t="e">
        <f t="shared" si="32"/>
        <v>#N/A</v>
      </c>
      <c r="AB284" s="62" t="e">
        <f>IF(AA284="","",IF(OR($AD$6="Diaria",$AD$6="Semanal",$AD$6="Decadal",$AD$6="Quincenal"),AB283+VLOOKUP($AD$6,AMORT!$A$2:$D$11,4,0),IF(DAY($B$13)=DAY(EOMONTH($B$13,0)),EOMONTH(AB283,VLOOKUP($AD$6,AMORT!$A$2:$C$11,3,0)),EDATE($B$13,VLOOKUP($AD$6,AMORT!$A$2:$C$11,3,0)*AA284))))</f>
        <v>#N/A</v>
      </c>
      <c r="AC284" s="55" t="e">
        <f>IF(AA284="",IF(AA283="","",SUM(AC$13:AC283)),AG284+AH284)</f>
        <v>#N/A</v>
      </c>
      <c r="AD284" s="44"/>
      <c r="AE284" s="55" t="e">
        <f>IF(AA284="",IF(AA283="","",SUM($AE$13:AE283)),ROUND(((AI283*$AD$8)/30)*VLOOKUP($AD$6,AMORT!$A$2:$D$11,4,0),0))</f>
        <v>#N/A</v>
      </c>
      <c r="AF284" s="55" t="e">
        <f>IF(AA284="",IF(AA283="","",SUM($AF$13:AF283)),IF(AA284&lt;=MAX($AI$6:$AI$7),0,AC284+AE284))</f>
        <v>#N/A</v>
      </c>
      <c r="AG284" s="55" t="e">
        <f>IF(AA284="",IF(AA283="","",SUM($AG$13:AG283)),IF(AA284=$AE$5,AI283,IF($AI$8="Cuota fija",IF(AA284&lt;=MAX($AI$6:$AI$7),0,$AD$7+AD284-AH284),IF($AI$8="Capital Constante",IF(AA284&lt;=MAX($AI$6:$AI$7),0,$AD$3/(($AC$5/VLOOKUP($AD$6,AMORT!$A$2:$C$11,3,0))-MAX($AI$6:$AI$7))   ),AC284-AH284-AE284)       )))</f>
        <v>#N/A</v>
      </c>
      <c r="AH284" s="55" t="e">
        <f>IF(AA284="",IF(AA283="","",SUM($AH$13:AH283)),ROUND($AE$4*AI283,0))</f>
        <v>#N/A</v>
      </c>
      <c r="AI284" s="55" t="e">
        <f t="shared" si="30"/>
        <v>#N/A</v>
      </c>
      <c r="AJ284" s="15"/>
      <c r="AK284" s="55" t="e">
        <f>IF(AND(AA284&gt;0,AA284&lt;&gt;"",AD284&gt;0), ROUND( ((AD284/((1+($AD$4/VLOOKUP($AD$6,AMORT!$A$2:$B$11,2,0)))^AA284))),0),0)</f>
        <v>#N/A</v>
      </c>
    </row>
    <row r="285" spans="1:37" x14ac:dyDescent="0.2">
      <c r="A285" s="61" t="e">
        <f t="shared" si="27"/>
        <v>#N/A</v>
      </c>
      <c r="B285" s="62" t="e">
        <f>IF(A285="","",IF(OR($D$6="Diaria",$D$6="Semanal",$D$6="Decadal",$D$6="Quincenal"),B284+VLOOKUP($D$6,AMORT!$A$2:$D$11,4,0),IF(DAY($B$13)=DAY(EOMONTH($B$13,0)),EOMONTH(B284,VLOOKUP($D$6,AMORT!$A$2:$C$11,3,0)),EDATE($B$13,VLOOKUP($D$6,AMORT!$A$2:$C$11,3,0)*A285))))</f>
        <v>#N/A</v>
      </c>
      <c r="C285" s="55" t="e">
        <f>IF(A285="",IF(A284="","",SUM(C$13:C284)),G285+H285)</f>
        <v>#N/A</v>
      </c>
      <c r="D285" s="44"/>
      <c r="E285" s="55" t="e">
        <f>IF(A285="",IF(A284="","",SUM($E$13:E284)),ROUND(((I284*$D$8)/30)*VLOOKUP($D$6,AMORT!$A$2:$D$11,4,0),0))</f>
        <v>#N/A</v>
      </c>
      <c r="F285" s="55" t="e">
        <f>IF(A285="",IF(A284="","",SUM($F$13:F284)),IF(A285&lt;=MAX($I$6:$I$7),0,C285+E285))</f>
        <v>#N/A</v>
      </c>
      <c r="G285" s="55" t="e">
        <f>IF(A285="",IF(A284="","",SUM($G$13:G284)),IF(A285=$E$5,I284,IF($I$8="Cuota fija",IF(A285&lt;=MAX($I$6:$I$7),0,$D$7+D285-H285),IF($I$8="Capital Constante",IF(A285&lt;=MAX($I$6:$I$7),0,$D$3/(($C$5/VLOOKUP($D$6,AMORT!$A$2:$C$11,3,0))-MAX($I$6:$I$7))   ),C285-H285-E285)       )))</f>
        <v>#N/A</v>
      </c>
      <c r="H285" s="55" t="e">
        <f>IF(A285="",IF(A284="","",SUM($H$13:H284)),ROUND($E$4*I284,0))</f>
        <v>#N/A</v>
      </c>
      <c r="I285" s="55" t="e">
        <f t="shared" si="28"/>
        <v>#N/A</v>
      </c>
      <c r="J285" s="15"/>
      <c r="K285" s="55" t="e">
        <f>IF(AND(A285&gt;0,A285&lt;&gt;"",D285&gt;0), ROUND( ((D285/((1+($D$4/VLOOKUP($D$6,AMORT!$A$2:$B$11,2,0)))^A285))),0),0)</f>
        <v>#N/A</v>
      </c>
      <c r="N285" s="61" t="e">
        <f t="shared" si="31"/>
        <v>#N/A</v>
      </c>
      <c r="O285" s="62" t="e">
        <f>IF(N285="","",IF(OR($Q$6="Diaria",$Q$6="Semanal",$Q$6="Decadal",$Q$6="Quincenal"),O284+VLOOKUP($Q$6,AMORT!$A$2:$D$11,4,0),IF(DAY($O$13)=DAY(EOMONTH($O$13,0)),EOMONTH(O284,VLOOKUP($Q$6,AMORT!$A$2:$C$11,3,0)),EDATE($O$13,VLOOKUP($Q$6,AMORT!$A$2:$C$11,3,0)*N285))))</f>
        <v>#N/A</v>
      </c>
      <c r="P285" s="55" t="e">
        <f>IF(N285="",IF(N284="","",SUM(P$13:P284)),T285+U285)</f>
        <v>#N/A</v>
      </c>
      <c r="Q285" s="44"/>
      <c r="R285" s="55" t="e">
        <f>IF(N285="",IF(N284="","",SUM($R$13:R284)),ROUND(((V284*$Q$8)/30)*VLOOKUP($Q$6,AMORT!$A$2:$D$11,4,0),0))</f>
        <v>#N/A</v>
      </c>
      <c r="S285" s="55" t="e">
        <f>IF(N285="",IF(N284="","",SUM($S$13:S284)),IF(N285&lt;=MAX($V$6:$V$7),0,P285+R285))</f>
        <v>#N/A</v>
      </c>
      <c r="T285" s="55" t="e">
        <f>IF(N285="",IF(N284="","",SUM($T$13:T284)),IF(N285=$R$5,V284,IF($V$8="Cuota fija",IF(N285&lt;=MAX($V$6:$V$7),0,$Q$7+Q285-U285),IF($V$8="Capital Constante",IF(N285&lt;=MAX($V$6:$V$7),0,$Q$3/(($P$5/VLOOKUP($Q$6,AMORT!$A$2:$C$11,3,0))-MAX($V$6:$V$7))   ),P285-U285-R285)       )))</f>
        <v>#N/A</v>
      </c>
      <c r="U285" s="55" t="e">
        <f>IF(N285="",IF(N284="","",SUM($U$13:U284)),ROUND($R$4*V284,0))</f>
        <v>#N/A</v>
      </c>
      <c r="V285" s="55" t="e">
        <f t="shared" si="29"/>
        <v>#N/A</v>
      </c>
      <c r="W285" s="15"/>
      <c r="X285" s="55" t="e">
        <f>IF(AND(N285&gt;0,N285&lt;&gt;"",Q285&gt;0), ROUND( ((Q285/((1+($Q$4/VLOOKUP($Q$6,AMORT!$A$2:$B$11,2,0)))^N285))),0),0)</f>
        <v>#N/A</v>
      </c>
      <c r="AA285" s="61" t="e">
        <f t="shared" si="32"/>
        <v>#N/A</v>
      </c>
      <c r="AB285" s="62" t="e">
        <f>IF(AA285="","",IF(OR($AD$6="Diaria",$AD$6="Semanal",$AD$6="Decadal",$AD$6="Quincenal"),AB284+VLOOKUP($AD$6,AMORT!$A$2:$D$11,4,0),IF(DAY($B$13)=DAY(EOMONTH($B$13,0)),EOMONTH(AB284,VLOOKUP($AD$6,AMORT!$A$2:$C$11,3,0)),EDATE($B$13,VLOOKUP($AD$6,AMORT!$A$2:$C$11,3,0)*AA285))))</f>
        <v>#N/A</v>
      </c>
      <c r="AC285" s="55" t="e">
        <f>IF(AA285="",IF(AA284="","",SUM(AC$13:AC284)),AG285+AH285)</f>
        <v>#N/A</v>
      </c>
      <c r="AD285" s="44"/>
      <c r="AE285" s="55" t="e">
        <f>IF(AA285="",IF(AA284="","",SUM($AE$13:AE284)),ROUND(((AI284*$AD$8)/30)*VLOOKUP($AD$6,AMORT!$A$2:$D$11,4,0),0))</f>
        <v>#N/A</v>
      </c>
      <c r="AF285" s="55" t="e">
        <f>IF(AA285="",IF(AA284="","",SUM($AF$13:AF284)),IF(AA285&lt;=MAX($AI$6:$AI$7),0,AC285+AE285))</f>
        <v>#N/A</v>
      </c>
      <c r="AG285" s="55" t="e">
        <f>IF(AA285="",IF(AA284="","",SUM($AG$13:AG284)),IF(AA285=$AE$5,AI284,IF($AI$8="Cuota fija",IF(AA285&lt;=MAX($AI$6:$AI$7),0,$AD$7+AD285-AH285),IF($AI$8="Capital Constante",IF(AA285&lt;=MAX($AI$6:$AI$7),0,$AD$3/(($AC$5/VLOOKUP($AD$6,AMORT!$A$2:$C$11,3,0))-MAX($AI$6:$AI$7))   ),AC285-AH285-AE285)       )))</f>
        <v>#N/A</v>
      </c>
      <c r="AH285" s="55" t="e">
        <f>IF(AA285="",IF(AA284="","",SUM($AH$13:AH284)),ROUND($AE$4*AI284,0))</f>
        <v>#N/A</v>
      </c>
      <c r="AI285" s="55" t="e">
        <f t="shared" si="30"/>
        <v>#N/A</v>
      </c>
      <c r="AJ285" s="15"/>
      <c r="AK285" s="55" t="e">
        <f>IF(AND(AA285&gt;0,AA285&lt;&gt;"",AD285&gt;0), ROUND( ((AD285/((1+($AD$4/VLOOKUP($AD$6,AMORT!$A$2:$B$11,2,0)))^AA285))),0),0)</f>
        <v>#N/A</v>
      </c>
    </row>
    <row r="286" spans="1:37" x14ac:dyDescent="0.2">
      <c r="A286" s="61" t="e">
        <f t="shared" si="27"/>
        <v>#N/A</v>
      </c>
      <c r="B286" s="62" t="e">
        <f>IF(A286="","",IF(OR($D$6="Diaria",$D$6="Semanal",$D$6="Decadal",$D$6="Quincenal"),B285+VLOOKUP($D$6,AMORT!$A$2:$D$11,4,0),IF(DAY($B$13)=DAY(EOMONTH($B$13,0)),EOMONTH(B285,VLOOKUP($D$6,AMORT!$A$2:$C$11,3,0)),EDATE($B$13,VLOOKUP($D$6,AMORT!$A$2:$C$11,3,0)*A286))))</f>
        <v>#N/A</v>
      </c>
      <c r="C286" s="55" t="e">
        <f>IF(A286="",IF(A285="","",SUM(C$13:C285)),G286+H286)</f>
        <v>#N/A</v>
      </c>
      <c r="D286" s="44"/>
      <c r="E286" s="55" t="e">
        <f>IF(A286="",IF(A285="","",SUM($E$13:E285)),ROUND(((I285*$D$8)/30)*VLOOKUP($D$6,AMORT!$A$2:$D$11,4,0),0))</f>
        <v>#N/A</v>
      </c>
      <c r="F286" s="55" t="e">
        <f>IF(A286="",IF(A285="","",SUM($F$13:F285)),IF(A286&lt;=MAX($I$6:$I$7),0,C286+E286))</f>
        <v>#N/A</v>
      </c>
      <c r="G286" s="55" t="e">
        <f>IF(A286="",IF(A285="","",SUM($G$13:G285)),IF(A286=$E$5,I285,IF($I$8="Cuota fija",IF(A286&lt;=MAX($I$6:$I$7),0,$D$7+D286-H286),IF($I$8="Capital Constante",IF(A286&lt;=MAX($I$6:$I$7),0,$D$3/(($C$5/VLOOKUP($D$6,AMORT!$A$2:$C$11,3,0))-MAX($I$6:$I$7))   ),C286-H286-E286)       )))</f>
        <v>#N/A</v>
      </c>
      <c r="H286" s="55" t="e">
        <f>IF(A286="",IF(A285="","",SUM($H$13:H285)),ROUND($E$4*I285,0))</f>
        <v>#N/A</v>
      </c>
      <c r="I286" s="55" t="e">
        <f t="shared" si="28"/>
        <v>#N/A</v>
      </c>
      <c r="J286" s="15"/>
      <c r="K286" s="55" t="e">
        <f>IF(AND(A286&gt;0,A286&lt;&gt;"",D286&gt;0), ROUND( ((D286/((1+($D$4/VLOOKUP($D$6,AMORT!$A$2:$B$11,2,0)))^A286))),0),0)</f>
        <v>#N/A</v>
      </c>
      <c r="N286" s="61" t="e">
        <f t="shared" si="31"/>
        <v>#N/A</v>
      </c>
      <c r="O286" s="62" t="e">
        <f>IF(N286="","",IF(OR($Q$6="Diaria",$Q$6="Semanal",$Q$6="Decadal",$Q$6="Quincenal"),O285+VLOOKUP($Q$6,AMORT!$A$2:$D$11,4,0),IF(DAY($O$13)=DAY(EOMONTH($O$13,0)),EOMONTH(O285,VLOOKUP($Q$6,AMORT!$A$2:$C$11,3,0)),EDATE($O$13,VLOOKUP($Q$6,AMORT!$A$2:$C$11,3,0)*N286))))</f>
        <v>#N/A</v>
      </c>
      <c r="P286" s="55" t="e">
        <f>IF(N286="",IF(N285="","",SUM(P$13:P285)),T286+U286)</f>
        <v>#N/A</v>
      </c>
      <c r="Q286" s="44"/>
      <c r="R286" s="55" t="e">
        <f>IF(N286="",IF(N285="","",SUM($R$13:R285)),ROUND(((V285*$Q$8)/30)*VLOOKUP($Q$6,AMORT!$A$2:$D$11,4,0),0))</f>
        <v>#N/A</v>
      </c>
      <c r="S286" s="55" t="e">
        <f>IF(N286="",IF(N285="","",SUM($S$13:S285)),IF(N286&lt;=MAX($V$6:$V$7),0,P286+R286))</f>
        <v>#N/A</v>
      </c>
      <c r="T286" s="55" t="e">
        <f>IF(N286="",IF(N285="","",SUM($T$13:T285)),IF(N286=$R$5,V285,IF($V$8="Cuota fija",IF(N286&lt;=MAX($V$6:$V$7),0,$Q$7+Q286-U286),IF($V$8="Capital Constante",IF(N286&lt;=MAX($V$6:$V$7),0,$Q$3/(($P$5/VLOOKUP($Q$6,AMORT!$A$2:$C$11,3,0))-MAX($V$6:$V$7))   ),P286-U286-R286)       )))</f>
        <v>#N/A</v>
      </c>
      <c r="U286" s="55" t="e">
        <f>IF(N286="",IF(N285="","",SUM($U$13:U285)),ROUND($R$4*V285,0))</f>
        <v>#N/A</v>
      </c>
      <c r="V286" s="55" t="e">
        <f t="shared" si="29"/>
        <v>#N/A</v>
      </c>
      <c r="W286" s="15"/>
      <c r="X286" s="55" t="e">
        <f>IF(AND(N286&gt;0,N286&lt;&gt;"",Q286&gt;0), ROUND( ((Q286/((1+($Q$4/VLOOKUP($Q$6,AMORT!$A$2:$B$11,2,0)))^N286))),0),0)</f>
        <v>#N/A</v>
      </c>
      <c r="AA286" s="61" t="e">
        <f t="shared" si="32"/>
        <v>#N/A</v>
      </c>
      <c r="AB286" s="62" t="e">
        <f>IF(AA286="","",IF(OR($AD$6="Diaria",$AD$6="Semanal",$AD$6="Decadal",$AD$6="Quincenal"),AB285+VLOOKUP($AD$6,AMORT!$A$2:$D$11,4,0),IF(DAY($B$13)=DAY(EOMONTH($B$13,0)),EOMONTH(AB285,VLOOKUP($AD$6,AMORT!$A$2:$C$11,3,0)),EDATE($B$13,VLOOKUP($AD$6,AMORT!$A$2:$C$11,3,0)*AA286))))</f>
        <v>#N/A</v>
      </c>
      <c r="AC286" s="55" t="e">
        <f>IF(AA286="",IF(AA285="","",SUM(AC$13:AC285)),AG286+AH286)</f>
        <v>#N/A</v>
      </c>
      <c r="AD286" s="44"/>
      <c r="AE286" s="55" t="e">
        <f>IF(AA286="",IF(AA285="","",SUM($AE$13:AE285)),ROUND(((AI285*$AD$8)/30)*VLOOKUP($AD$6,AMORT!$A$2:$D$11,4,0),0))</f>
        <v>#N/A</v>
      </c>
      <c r="AF286" s="55" t="e">
        <f>IF(AA286="",IF(AA285="","",SUM($AF$13:AF285)),IF(AA286&lt;=MAX($AI$6:$AI$7),0,AC286+AE286))</f>
        <v>#N/A</v>
      </c>
      <c r="AG286" s="55" t="e">
        <f>IF(AA286="",IF(AA285="","",SUM($AG$13:AG285)),IF(AA286=$AE$5,AI285,IF($AI$8="Cuota fija",IF(AA286&lt;=MAX($AI$6:$AI$7),0,$AD$7+AD286-AH286),IF($AI$8="Capital Constante",IF(AA286&lt;=MAX($AI$6:$AI$7),0,$AD$3/(($AC$5/VLOOKUP($AD$6,AMORT!$A$2:$C$11,3,0))-MAX($AI$6:$AI$7))   ),AC286-AH286-AE286)       )))</f>
        <v>#N/A</v>
      </c>
      <c r="AH286" s="55" t="e">
        <f>IF(AA286="",IF(AA285="","",SUM($AH$13:AH285)),ROUND($AE$4*AI285,0))</f>
        <v>#N/A</v>
      </c>
      <c r="AI286" s="55" t="e">
        <f t="shared" si="30"/>
        <v>#N/A</v>
      </c>
      <c r="AJ286" s="15"/>
      <c r="AK286" s="55" t="e">
        <f>IF(AND(AA286&gt;0,AA286&lt;&gt;"",AD286&gt;0), ROUND( ((AD286/((1+($AD$4/VLOOKUP($AD$6,AMORT!$A$2:$B$11,2,0)))^AA286))),0),0)</f>
        <v>#N/A</v>
      </c>
    </row>
    <row r="287" spans="1:37" x14ac:dyDescent="0.2">
      <c r="A287" s="61" t="e">
        <f t="shared" si="27"/>
        <v>#N/A</v>
      </c>
      <c r="B287" s="62" t="e">
        <f>IF(A287="","",IF(OR($D$6="Diaria",$D$6="Semanal",$D$6="Decadal",$D$6="Quincenal"),B286+VLOOKUP($D$6,AMORT!$A$2:$D$11,4,0),IF(DAY($B$13)=DAY(EOMONTH($B$13,0)),EOMONTH(B286,VLOOKUP($D$6,AMORT!$A$2:$C$11,3,0)),EDATE($B$13,VLOOKUP($D$6,AMORT!$A$2:$C$11,3,0)*A287))))</f>
        <v>#N/A</v>
      </c>
      <c r="C287" s="55" t="e">
        <f>IF(A287="",IF(A286="","",SUM(C$13:C286)),G287+H287)</f>
        <v>#N/A</v>
      </c>
      <c r="D287" s="44"/>
      <c r="E287" s="55" t="e">
        <f>IF(A287="",IF(A286="","",SUM($E$13:E286)),ROUND(((I286*$D$8)/30)*VLOOKUP($D$6,AMORT!$A$2:$D$11,4,0),0))</f>
        <v>#N/A</v>
      </c>
      <c r="F287" s="55" t="e">
        <f>IF(A287="",IF(A286="","",SUM($F$13:F286)),IF(A287&lt;=MAX($I$6:$I$7),0,C287+E287))</f>
        <v>#N/A</v>
      </c>
      <c r="G287" s="55" t="e">
        <f>IF(A287="",IF(A286="","",SUM($G$13:G286)),IF(A287=$E$5,I286,IF($I$8="Cuota fija",IF(A287&lt;=MAX($I$6:$I$7),0,$D$7+D287-H287),IF($I$8="Capital Constante",IF(A287&lt;=MAX($I$6:$I$7),0,$D$3/(($C$5/VLOOKUP($D$6,AMORT!$A$2:$C$11,3,0))-MAX($I$6:$I$7))   ),C287-H287-E287)       )))</f>
        <v>#N/A</v>
      </c>
      <c r="H287" s="55" t="e">
        <f>IF(A287="",IF(A286="","",SUM($H$13:H286)),ROUND($E$4*I286,0))</f>
        <v>#N/A</v>
      </c>
      <c r="I287" s="55" t="e">
        <f t="shared" si="28"/>
        <v>#N/A</v>
      </c>
      <c r="J287" s="15"/>
      <c r="K287" s="55" t="e">
        <f>IF(AND(A287&gt;0,A287&lt;&gt;"",D287&gt;0), ROUND( ((D287/((1+($D$4/VLOOKUP($D$6,AMORT!$A$2:$B$11,2,0)))^A287))),0),0)</f>
        <v>#N/A</v>
      </c>
      <c r="N287" s="61" t="e">
        <f t="shared" si="31"/>
        <v>#N/A</v>
      </c>
      <c r="O287" s="62" t="e">
        <f>IF(N287="","",IF(OR($Q$6="Diaria",$Q$6="Semanal",$Q$6="Decadal",$Q$6="Quincenal"),O286+VLOOKUP($Q$6,AMORT!$A$2:$D$11,4,0),IF(DAY($O$13)=DAY(EOMONTH($O$13,0)),EOMONTH(O286,VLOOKUP($Q$6,AMORT!$A$2:$C$11,3,0)),EDATE($O$13,VLOOKUP($Q$6,AMORT!$A$2:$C$11,3,0)*N287))))</f>
        <v>#N/A</v>
      </c>
      <c r="P287" s="55" t="e">
        <f>IF(N287="",IF(N286="","",SUM(P$13:P286)),T287+U287)</f>
        <v>#N/A</v>
      </c>
      <c r="Q287" s="44"/>
      <c r="R287" s="55" t="e">
        <f>IF(N287="",IF(N286="","",SUM($R$13:R286)),ROUND(((V286*$Q$8)/30)*VLOOKUP($Q$6,AMORT!$A$2:$D$11,4,0),0))</f>
        <v>#N/A</v>
      </c>
      <c r="S287" s="55" t="e">
        <f>IF(N287="",IF(N286="","",SUM($S$13:S286)),IF(N287&lt;=MAX($V$6:$V$7),0,P287+R287))</f>
        <v>#N/A</v>
      </c>
      <c r="T287" s="55" t="e">
        <f>IF(N287="",IF(N286="","",SUM($T$13:T286)),IF(N287=$R$5,V286,IF($V$8="Cuota fija",IF(N287&lt;=MAX($V$6:$V$7),0,$Q$7+Q287-U287),IF($V$8="Capital Constante",IF(N287&lt;=MAX($V$6:$V$7),0,$Q$3/(($P$5/VLOOKUP($Q$6,AMORT!$A$2:$C$11,3,0))-MAX($V$6:$V$7))   ),P287-U287-R287)       )))</f>
        <v>#N/A</v>
      </c>
      <c r="U287" s="55" t="e">
        <f>IF(N287="",IF(N286="","",SUM($U$13:U286)),ROUND($R$4*V286,0))</f>
        <v>#N/A</v>
      </c>
      <c r="V287" s="55" t="e">
        <f t="shared" si="29"/>
        <v>#N/A</v>
      </c>
      <c r="W287" s="15"/>
      <c r="X287" s="55" t="e">
        <f>IF(AND(N287&gt;0,N287&lt;&gt;"",Q287&gt;0), ROUND( ((Q287/((1+($Q$4/VLOOKUP($Q$6,AMORT!$A$2:$B$11,2,0)))^N287))),0),0)</f>
        <v>#N/A</v>
      </c>
      <c r="AA287" s="61" t="e">
        <f t="shared" si="32"/>
        <v>#N/A</v>
      </c>
      <c r="AB287" s="62" t="e">
        <f>IF(AA287="","",IF(OR($AD$6="Diaria",$AD$6="Semanal",$AD$6="Decadal",$AD$6="Quincenal"),AB286+VLOOKUP($AD$6,AMORT!$A$2:$D$11,4,0),IF(DAY($B$13)=DAY(EOMONTH($B$13,0)),EOMONTH(AB286,VLOOKUP($AD$6,AMORT!$A$2:$C$11,3,0)),EDATE($B$13,VLOOKUP($AD$6,AMORT!$A$2:$C$11,3,0)*AA287))))</f>
        <v>#N/A</v>
      </c>
      <c r="AC287" s="55" t="e">
        <f>IF(AA287="",IF(AA286="","",SUM(AC$13:AC286)),AG287+AH287)</f>
        <v>#N/A</v>
      </c>
      <c r="AD287" s="44"/>
      <c r="AE287" s="55" t="e">
        <f>IF(AA287="",IF(AA286="","",SUM($AE$13:AE286)),ROUND(((AI286*$AD$8)/30)*VLOOKUP($AD$6,AMORT!$A$2:$D$11,4,0),0))</f>
        <v>#N/A</v>
      </c>
      <c r="AF287" s="55" t="e">
        <f>IF(AA287="",IF(AA286="","",SUM($AF$13:AF286)),IF(AA287&lt;=MAX($AI$6:$AI$7),0,AC287+AE287))</f>
        <v>#N/A</v>
      </c>
      <c r="AG287" s="55" t="e">
        <f>IF(AA287="",IF(AA286="","",SUM($AG$13:AG286)),IF(AA287=$AE$5,AI286,IF($AI$8="Cuota fija",IF(AA287&lt;=MAX($AI$6:$AI$7),0,$AD$7+AD287-AH287),IF($AI$8="Capital Constante",IF(AA287&lt;=MAX($AI$6:$AI$7),0,$AD$3/(($AC$5/VLOOKUP($AD$6,AMORT!$A$2:$C$11,3,0))-MAX($AI$6:$AI$7))   ),AC287-AH287-AE287)       )))</f>
        <v>#N/A</v>
      </c>
      <c r="AH287" s="55" t="e">
        <f>IF(AA287="",IF(AA286="","",SUM($AH$13:AH286)),ROUND($AE$4*AI286,0))</f>
        <v>#N/A</v>
      </c>
      <c r="AI287" s="55" t="e">
        <f t="shared" si="30"/>
        <v>#N/A</v>
      </c>
      <c r="AJ287" s="15"/>
      <c r="AK287" s="55" t="e">
        <f>IF(AND(AA287&gt;0,AA287&lt;&gt;"",AD287&gt;0), ROUND( ((AD287/((1+($AD$4/VLOOKUP($AD$6,AMORT!$A$2:$B$11,2,0)))^AA287))),0),0)</f>
        <v>#N/A</v>
      </c>
    </row>
    <row r="288" spans="1:37" x14ac:dyDescent="0.2">
      <c r="A288" s="61" t="e">
        <f t="shared" si="27"/>
        <v>#N/A</v>
      </c>
      <c r="B288" s="62" t="e">
        <f>IF(A288="","",IF(OR($D$6="Diaria",$D$6="Semanal",$D$6="Decadal",$D$6="Quincenal"),B287+VLOOKUP($D$6,AMORT!$A$2:$D$11,4,0),IF(DAY($B$13)=DAY(EOMONTH($B$13,0)),EOMONTH(B287,VLOOKUP($D$6,AMORT!$A$2:$C$11,3,0)),EDATE($B$13,VLOOKUP($D$6,AMORT!$A$2:$C$11,3,0)*A288))))</f>
        <v>#N/A</v>
      </c>
      <c r="C288" s="55" t="e">
        <f>IF(A288="",IF(A287="","",SUM(C$13:C287)),G288+H288)</f>
        <v>#N/A</v>
      </c>
      <c r="D288" s="44"/>
      <c r="E288" s="55" t="e">
        <f>IF(A288="",IF(A287="","",SUM($E$13:E287)),ROUND(((I287*$D$8)/30)*VLOOKUP($D$6,AMORT!$A$2:$D$11,4,0),0))</f>
        <v>#N/A</v>
      </c>
      <c r="F288" s="55" t="e">
        <f>IF(A288="",IF(A287="","",SUM($F$13:F287)),IF(A288&lt;=MAX($I$6:$I$7),0,C288+E288))</f>
        <v>#N/A</v>
      </c>
      <c r="G288" s="55" t="e">
        <f>IF(A288="",IF(A287="","",SUM($G$13:G287)),IF(A288=$E$5,I287,IF($I$8="Cuota fija",IF(A288&lt;=MAX($I$6:$I$7),0,$D$7+D288-H288),IF($I$8="Capital Constante",IF(A288&lt;=MAX($I$6:$I$7),0,$D$3/(($C$5/VLOOKUP($D$6,AMORT!$A$2:$C$11,3,0))-MAX($I$6:$I$7))   ),C288-H288-E288)       )))</f>
        <v>#N/A</v>
      </c>
      <c r="H288" s="55" t="e">
        <f>IF(A288="",IF(A287="","",SUM($H$13:H287)),ROUND($E$4*I287,0))</f>
        <v>#N/A</v>
      </c>
      <c r="I288" s="55" t="e">
        <f t="shared" si="28"/>
        <v>#N/A</v>
      </c>
      <c r="J288" s="15"/>
      <c r="K288" s="55" t="e">
        <f>IF(AND(A288&gt;0,A288&lt;&gt;"",D288&gt;0), ROUND( ((D288/((1+($D$4/VLOOKUP($D$6,AMORT!$A$2:$B$11,2,0)))^A288))),0),0)</f>
        <v>#N/A</v>
      </c>
      <c r="N288" s="61" t="e">
        <f t="shared" si="31"/>
        <v>#N/A</v>
      </c>
      <c r="O288" s="62" t="e">
        <f>IF(N288="","",IF(OR($Q$6="Diaria",$Q$6="Semanal",$Q$6="Decadal",$Q$6="Quincenal"),O287+VLOOKUP($Q$6,AMORT!$A$2:$D$11,4,0),IF(DAY($O$13)=DAY(EOMONTH($O$13,0)),EOMONTH(O287,VLOOKUP($Q$6,AMORT!$A$2:$C$11,3,0)),EDATE($O$13,VLOOKUP($Q$6,AMORT!$A$2:$C$11,3,0)*N288))))</f>
        <v>#N/A</v>
      </c>
      <c r="P288" s="55" t="e">
        <f>IF(N288="",IF(N287="","",SUM(P$13:P287)),T288+U288)</f>
        <v>#N/A</v>
      </c>
      <c r="Q288" s="44"/>
      <c r="R288" s="55" t="e">
        <f>IF(N288="",IF(N287="","",SUM($R$13:R287)),ROUND(((V287*$Q$8)/30)*VLOOKUP($Q$6,AMORT!$A$2:$D$11,4,0),0))</f>
        <v>#N/A</v>
      </c>
      <c r="S288" s="55" t="e">
        <f>IF(N288="",IF(N287="","",SUM($S$13:S287)),IF(N288&lt;=MAX($V$6:$V$7),0,P288+R288))</f>
        <v>#N/A</v>
      </c>
      <c r="T288" s="55" t="e">
        <f>IF(N288="",IF(N287="","",SUM($T$13:T287)),IF(N288=$R$5,V287,IF($V$8="Cuota fija",IF(N288&lt;=MAX($V$6:$V$7),0,$Q$7+Q288-U288),IF($V$8="Capital Constante",IF(N288&lt;=MAX($V$6:$V$7),0,$Q$3/(($P$5/VLOOKUP($Q$6,AMORT!$A$2:$C$11,3,0))-MAX($V$6:$V$7))   ),P288-U288-R288)       )))</f>
        <v>#N/A</v>
      </c>
      <c r="U288" s="55" t="e">
        <f>IF(N288="",IF(N287="","",SUM($U$13:U287)),ROUND($R$4*V287,0))</f>
        <v>#N/A</v>
      </c>
      <c r="V288" s="55" t="e">
        <f t="shared" si="29"/>
        <v>#N/A</v>
      </c>
      <c r="W288" s="15"/>
      <c r="X288" s="55" t="e">
        <f>IF(AND(N288&gt;0,N288&lt;&gt;"",Q288&gt;0), ROUND( ((Q288/((1+($Q$4/VLOOKUP($Q$6,AMORT!$A$2:$B$11,2,0)))^N288))),0),0)</f>
        <v>#N/A</v>
      </c>
      <c r="AA288" s="61" t="e">
        <f t="shared" si="32"/>
        <v>#N/A</v>
      </c>
      <c r="AB288" s="62" t="e">
        <f>IF(AA288="","",IF(OR($AD$6="Diaria",$AD$6="Semanal",$AD$6="Decadal",$AD$6="Quincenal"),AB287+VLOOKUP($AD$6,AMORT!$A$2:$D$11,4,0),IF(DAY($B$13)=DAY(EOMONTH($B$13,0)),EOMONTH(AB287,VLOOKUP($AD$6,AMORT!$A$2:$C$11,3,0)),EDATE($B$13,VLOOKUP($AD$6,AMORT!$A$2:$C$11,3,0)*AA288))))</f>
        <v>#N/A</v>
      </c>
      <c r="AC288" s="55" t="e">
        <f>IF(AA288="",IF(AA287="","",SUM(AC$13:AC287)),AG288+AH288)</f>
        <v>#N/A</v>
      </c>
      <c r="AD288" s="44"/>
      <c r="AE288" s="55" t="e">
        <f>IF(AA288="",IF(AA287="","",SUM($AE$13:AE287)),ROUND(((AI287*$AD$8)/30)*VLOOKUP($AD$6,AMORT!$A$2:$D$11,4,0),0))</f>
        <v>#N/A</v>
      </c>
      <c r="AF288" s="55" t="e">
        <f>IF(AA288="",IF(AA287="","",SUM($AF$13:AF287)),IF(AA288&lt;=MAX($AI$6:$AI$7),0,AC288+AE288))</f>
        <v>#N/A</v>
      </c>
      <c r="AG288" s="55" t="e">
        <f>IF(AA288="",IF(AA287="","",SUM($AG$13:AG287)),IF(AA288=$AE$5,AI287,IF($AI$8="Cuota fija",IF(AA288&lt;=MAX($AI$6:$AI$7),0,$AD$7+AD288-AH288),IF($AI$8="Capital Constante",IF(AA288&lt;=MAX($AI$6:$AI$7),0,$AD$3/(($AC$5/VLOOKUP($AD$6,AMORT!$A$2:$C$11,3,0))-MAX($AI$6:$AI$7))   ),AC288-AH288-AE288)       )))</f>
        <v>#N/A</v>
      </c>
      <c r="AH288" s="55" t="e">
        <f>IF(AA288="",IF(AA287="","",SUM($AH$13:AH287)),ROUND($AE$4*AI287,0))</f>
        <v>#N/A</v>
      </c>
      <c r="AI288" s="55" t="e">
        <f t="shared" si="30"/>
        <v>#N/A</v>
      </c>
      <c r="AJ288" s="15"/>
      <c r="AK288" s="55" t="e">
        <f>IF(AND(AA288&gt;0,AA288&lt;&gt;"",AD288&gt;0), ROUND( ((AD288/((1+($AD$4/VLOOKUP($AD$6,AMORT!$A$2:$B$11,2,0)))^AA288))),0),0)</f>
        <v>#N/A</v>
      </c>
    </row>
    <row r="289" spans="1:37" x14ac:dyDescent="0.2">
      <c r="A289" s="61" t="e">
        <f t="shared" si="27"/>
        <v>#N/A</v>
      </c>
      <c r="B289" s="62" t="e">
        <f>IF(A289="","",IF(OR($D$6="Diaria",$D$6="Semanal",$D$6="Decadal",$D$6="Quincenal"),B288+VLOOKUP($D$6,AMORT!$A$2:$D$11,4,0),IF(DAY($B$13)=DAY(EOMONTH($B$13,0)),EOMONTH(B288,VLOOKUP($D$6,AMORT!$A$2:$C$11,3,0)),EDATE($B$13,VLOOKUP($D$6,AMORT!$A$2:$C$11,3,0)*A289))))</f>
        <v>#N/A</v>
      </c>
      <c r="C289" s="55" t="e">
        <f>IF(A289="",IF(A288="","",SUM(C$13:C288)),G289+H289)</f>
        <v>#N/A</v>
      </c>
      <c r="D289" s="44"/>
      <c r="E289" s="55" t="e">
        <f>IF(A289="",IF(A288="","",SUM($E$13:E288)),ROUND(((I288*$D$8)/30)*VLOOKUP($D$6,AMORT!$A$2:$D$11,4,0),0))</f>
        <v>#N/A</v>
      </c>
      <c r="F289" s="55" t="e">
        <f>IF(A289="",IF(A288="","",SUM($F$13:F288)),IF(A289&lt;=MAX($I$6:$I$7),0,C289+E289))</f>
        <v>#N/A</v>
      </c>
      <c r="G289" s="55" t="e">
        <f>IF(A289="",IF(A288="","",SUM($G$13:G288)),IF(A289=$E$5,I288,IF($I$8="Cuota fija",IF(A289&lt;=MAX($I$6:$I$7),0,$D$7+D289-H289),IF($I$8="Capital Constante",IF(A289&lt;=MAX($I$6:$I$7),0,$D$3/(($C$5/VLOOKUP($D$6,AMORT!$A$2:$C$11,3,0))-MAX($I$6:$I$7))   ),C289-H289-E289)       )))</f>
        <v>#N/A</v>
      </c>
      <c r="H289" s="55" t="e">
        <f>IF(A289="",IF(A288="","",SUM($H$13:H288)),ROUND($E$4*I288,0))</f>
        <v>#N/A</v>
      </c>
      <c r="I289" s="55" t="e">
        <f t="shared" si="28"/>
        <v>#N/A</v>
      </c>
      <c r="J289" s="15"/>
      <c r="K289" s="55" t="e">
        <f>IF(AND(A289&gt;0,A289&lt;&gt;"",D289&gt;0), ROUND( ((D289/((1+($D$4/VLOOKUP($D$6,AMORT!$A$2:$B$11,2,0)))^A289))),0),0)</f>
        <v>#N/A</v>
      </c>
      <c r="N289" s="61" t="e">
        <f t="shared" si="31"/>
        <v>#N/A</v>
      </c>
      <c r="O289" s="62" t="e">
        <f>IF(N289="","",IF(OR($Q$6="Diaria",$Q$6="Semanal",$Q$6="Decadal",$Q$6="Quincenal"),O288+VLOOKUP($Q$6,AMORT!$A$2:$D$11,4,0),IF(DAY($O$13)=DAY(EOMONTH($O$13,0)),EOMONTH(O288,VLOOKUP($Q$6,AMORT!$A$2:$C$11,3,0)),EDATE($O$13,VLOOKUP($Q$6,AMORT!$A$2:$C$11,3,0)*N289))))</f>
        <v>#N/A</v>
      </c>
      <c r="P289" s="55" t="e">
        <f>IF(N289="",IF(N288="","",SUM(P$13:P288)),T289+U289)</f>
        <v>#N/A</v>
      </c>
      <c r="Q289" s="44"/>
      <c r="R289" s="55" t="e">
        <f>IF(N289="",IF(N288="","",SUM($R$13:R288)),ROUND(((V288*$Q$8)/30)*VLOOKUP($Q$6,AMORT!$A$2:$D$11,4,0),0))</f>
        <v>#N/A</v>
      </c>
      <c r="S289" s="55" t="e">
        <f>IF(N289="",IF(N288="","",SUM($S$13:S288)),IF(N289&lt;=MAX($V$6:$V$7),0,P289+R289))</f>
        <v>#N/A</v>
      </c>
      <c r="T289" s="55" t="e">
        <f>IF(N289="",IF(N288="","",SUM($T$13:T288)),IF(N289=$R$5,V288,IF($V$8="Cuota fija",IF(N289&lt;=MAX($V$6:$V$7),0,$Q$7+Q289-U289),IF($V$8="Capital Constante",IF(N289&lt;=MAX($V$6:$V$7),0,$Q$3/(($P$5/VLOOKUP($Q$6,AMORT!$A$2:$C$11,3,0))-MAX($V$6:$V$7))   ),P289-U289-R289)       )))</f>
        <v>#N/A</v>
      </c>
      <c r="U289" s="55" t="e">
        <f>IF(N289="",IF(N288="","",SUM($U$13:U288)),ROUND($R$4*V288,0))</f>
        <v>#N/A</v>
      </c>
      <c r="V289" s="55" t="e">
        <f t="shared" si="29"/>
        <v>#N/A</v>
      </c>
      <c r="W289" s="15"/>
      <c r="X289" s="55" t="e">
        <f>IF(AND(N289&gt;0,N289&lt;&gt;"",Q289&gt;0), ROUND( ((Q289/((1+($Q$4/VLOOKUP($Q$6,AMORT!$A$2:$B$11,2,0)))^N289))),0),0)</f>
        <v>#N/A</v>
      </c>
      <c r="AA289" s="61" t="e">
        <f t="shared" si="32"/>
        <v>#N/A</v>
      </c>
      <c r="AB289" s="62" t="e">
        <f>IF(AA289="","",IF(OR($AD$6="Diaria",$AD$6="Semanal",$AD$6="Decadal",$AD$6="Quincenal"),AB288+VLOOKUP($AD$6,AMORT!$A$2:$D$11,4,0),IF(DAY($B$13)=DAY(EOMONTH($B$13,0)),EOMONTH(AB288,VLOOKUP($AD$6,AMORT!$A$2:$C$11,3,0)),EDATE($B$13,VLOOKUP($AD$6,AMORT!$A$2:$C$11,3,0)*AA289))))</f>
        <v>#N/A</v>
      </c>
      <c r="AC289" s="55" t="e">
        <f>IF(AA289="",IF(AA288="","",SUM(AC$13:AC288)),AG289+AH289)</f>
        <v>#N/A</v>
      </c>
      <c r="AD289" s="44"/>
      <c r="AE289" s="55" t="e">
        <f>IF(AA289="",IF(AA288="","",SUM($AE$13:AE288)),ROUND(((AI288*$AD$8)/30)*VLOOKUP($AD$6,AMORT!$A$2:$D$11,4,0),0))</f>
        <v>#N/A</v>
      </c>
      <c r="AF289" s="55" t="e">
        <f>IF(AA289="",IF(AA288="","",SUM($AF$13:AF288)),IF(AA289&lt;=MAX($AI$6:$AI$7),0,AC289+AE289))</f>
        <v>#N/A</v>
      </c>
      <c r="AG289" s="55" t="e">
        <f>IF(AA289="",IF(AA288="","",SUM($AG$13:AG288)),IF(AA289=$AE$5,AI288,IF($AI$8="Cuota fija",IF(AA289&lt;=MAX($AI$6:$AI$7),0,$AD$7+AD289-AH289),IF($AI$8="Capital Constante",IF(AA289&lt;=MAX($AI$6:$AI$7),0,$AD$3/(($AC$5/VLOOKUP($AD$6,AMORT!$A$2:$C$11,3,0))-MAX($AI$6:$AI$7))   ),AC289-AH289-AE289)       )))</f>
        <v>#N/A</v>
      </c>
      <c r="AH289" s="55" t="e">
        <f>IF(AA289="",IF(AA288="","",SUM($AH$13:AH288)),ROUND($AE$4*AI288,0))</f>
        <v>#N/A</v>
      </c>
      <c r="AI289" s="55" t="e">
        <f t="shared" si="30"/>
        <v>#N/A</v>
      </c>
      <c r="AJ289" s="15"/>
      <c r="AK289" s="55" t="e">
        <f>IF(AND(AA289&gt;0,AA289&lt;&gt;"",AD289&gt;0), ROUND( ((AD289/((1+($AD$4/VLOOKUP($AD$6,AMORT!$A$2:$B$11,2,0)))^AA289))),0),0)</f>
        <v>#N/A</v>
      </c>
    </row>
    <row r="290" spans="1:37" x14ac:dyDescent="0.2">
      <c r="A290" s="61" t="e">
        <f t="shared" si="27"/>
        <v>#N/A</v>
      </c>
      <c r="B290" s="62" t="e">
        <f>IF(A290="","",IF(OR($D$6="Diaria",$D$6="Semanal",$D$6="Decadal",$D$6="Quincenal"),B289+VLOOKUP($D$6,AMORT!$A$2:$D$11,4,0),IF(DAY($B$13)=DAY(EOMONTH($B$13,0)),EOMONTH(B289,VLOOKUP($D$6,AMORT!$A$2:$C$11,3,0)),EDATE($B$13,VLOOKUP($D$6,AMORT!$A$2:$C$11,3,0)*A290))))</f>
        <v>#N/A</v>
      </c>
      <c r="C290" s="55" t="e">
        <f>IF(A290="",IF(A289="","",SUM(C$13:C289)),G290+H290)</f>
        <v>#N/A</v>
      </c>
      <c r="D290" s="44"/>
      <c r="E290" s="55" t="e">
        <f>IF(A290="",IF(A289="","",SUM($E$13:E289)),ROUND(((I289*$D$8)/30)*VLOOKUP($D$6,AMORT!$A$2:$D$11,4,0),0))</f>
        <v>#N/A</v>
      </c>
      <c r="F290" s="55" t="e">
        <f>IF(A290="",IF(A289="","",SUM($F$13:F289)),IF(A290&lt;=MAX($I$6:$I$7),0,C290+E290))</f>
        <v>#N/A</v>
      </c>
      <c r="G290" s="55" t="e">
        <f>IF(A290="",IF(A289="","",SUM($G$13:G289)),IF(A290=$E$5,I289,IF($I$8="Cuota fija",IF(A290&lt;=MAX($I$6:$I$7),0,$D$7+D290-H290),IF($I$8="Capital Constante",IF(A290&lt;=MAX($I$6:$I$7),0,$D$3/(($C$5/VLOOKUP($D$6,AMORT!$A$2:$C$11,3,0))-MAX($I$6:$I$7))   ),C290-H290-E290)       )))</f>
        <v>#N/A</v>
      </c>
      <c r="H290" s="55" t="e">
        <f>IF(A290="",IF(A289="","",SUM($H$13:H289)),ROUND($E$4*I289,0))</f>
        <v>#N/A</v>
      </c>
      <c r="I290" s="55" t="e">
        <f t="shared" si="28"/>
        <v>#N/A</v>
      </c>
      <c r="J290" s="15"/>
      <c r="K290" s="55" t="e">
        <f>IF(AND(A290&gt;0,A290&lt;&gt;"",D290&gt;0), ROUND( ((D290/((1+($D$4/VLOOKUP($D$6,AMORT!$A$2:$B$11,2,0)))^A290))),0),0)</f>
        <v>#N/A</v>
      </c>
      <c r="N290" s="61" t="e">
        <f t="shared" si="31"/>
        <v>#N/A</v>
      </c>
      <c r="O290" s="62" t="e">
        <f>IF(N290="","",IF(OR($Q$6="Diaria",$Q$6="Semanal",$Q$6="Decadal",$Q$6="Quincenal"),O289+VLOOKUP($Q$6,AMORT!$A$2:$D$11,4,0),IF(DAY($O$13)=DAY(EOMONTH($O$13,0)),EOMONTH(O289,VLOOKUP($Q$6,AMORT!$A$2:$C$11,3,0)),EDATE($O$13,VLOOKUP($Q$6,AMORT!$A$2:$C$11,3,0)*N290))))</f>
        <v>#N/A</v>
      </c>
      <c r="P290" s="55" t="e">
        <f>IF(N290="",IF(N289="","",SUM(P$13:P289)),T290+U290)</f>
        <v>#N/A</v>
      </c>
      <c r="Q290" s="44"/>
      <c r="R290" s="55" t="e">
        <f>IF(N290="",IF(N289="","",SUM($R$13:R289)),ROUND(((V289*$Q$8)/30)*VLOOKUP($Q$6,AMORT!$A$2:$D$11,4,0),0))</f>
        <v>#N/A</v>
      </c>
      <c r="S290" s="55" t="e">
        <f>IF(N290="",IF(N289="","",SUM($S$13:S289)),IF(N290&lt;=MAX($V$6:$V$7),0,P290+R290))</f>
        <v>#N/A</v>
      </c>
      <c r="T290" s="55" t="e">
        <f>IF(N290="",IF(N289="","",SUM($T$13:T289)),IF(N290=$R$5,V289,IF($V$8="Cuota fija",IF(N290&lt;=MAX($V$6:$V$7),0,$Q$7+Q290-U290),IF($V$8="Capital Constante",IF(N290&lt;=MAX($V$6:$V$7),0,$Q$3/(($P$5/VLOOKUP($Q$6,AMORT!$A$2:$C$11,3,0))-MAX($V$6:$V$7))   ),P290-U290-R290)       )))</f>
        <v>#N/A</v>
      </c>
      <c r="U290" s="55" t="e">
        <f>IF(N290="",IF(N289="","",SUM($U$13:U289)),ROUND($R$4*V289,0))</f>
        <v>#N/A</v>
      </c>
      <c r="V290" s="55" t="e">
        <f t="shared" si="29"/>
        <v>#N/A</v>
      </c>
      <c r="W290" s="15"/>
      <c r="X290" s="55" t="e">
        <f>IF(AND(N290&gt;0,N290&lt;&gt;"",Q290&gt;0), ROUND( ((Q290/((1+($Q$4/VLOOKUP($Q$6,AMORT!$A$2:$B$11,2,0)))^N290))),0),0)</f>
        <v>#N/A</v>
      </c>
      <c r="AA290" s="61" t="e">
        <f t="shared" si="32"/>
        <v>#N/A</v>
      </c>
      <c r="AB290" s="62" t="e">
        <f>IF(AA290="","",IF(OR($AD$6="Diaria",$AD$6="Semanal",$AD$6="Decadal",$AD$6="Quincenal"),AB289+VLOOKUP($AD$6,AMORT!$A$2:$D$11,4,0),IF(DAY($B$13)=DAY(EOMONTH($B$13,0)),EOMONTH(AB289,VLOOKUP($AD$6,AMORT!$A$2:$C$11,3,0)),EDATE($B$13,VLOOKUP($AD$6,AMORT!$A$2:$C$11,3,0)*AA290))))</f>
        <v>#N/A</v>
      </c>
      <c r="AC290" s="55" t="e">
        <f>IF(AA290="",IF(AA289="","",SUM(AC$13:AC289)),AG290+AH290)</f>
        <v>#N/A</v>
      </c>
      <c r="AD290" s="44"/>
      <c r="AE290" s="55" t="e">
        <f>IF(AA290="",IF(AA289="","",SUM($AE$13:AE289)),ROUND(((AI289*$AD$8)/30)*VLOOKUP($AD$6,AMORT!$A$2:$D$11,4,0),0))</f>
        <v>#N/A</v>
      </c>
      <c r="AF290" s="55" t="e">
        <f>IF(AA290="",IF(AA289="","",SUM($AF$13:AF289)),IF(AA290&lt;=MAX($AI$6:$AI$7),0,AC290+AE290))</f>
        <v>#N/A</v>
      </c>
      <c r="AG290" s="55" t="e">
        <f>IF(AA290="",IF(AA289="","",SUM($AG$13:AG289)),IF(AA290=$AE$5,AI289,IF($AI$8="Cuota fija",IF(AA290&lt;=MAX($AI$6:$AI$7),0,$AD$7+AD290-AH290),IF($AI$8="Capital Constante",IF(AA290&lt;=MAX($AI$6:$AI$7),0,$AD$3/(($AC$5/VLOOKUP($AD$6,AMORT!$A$2:$C$11,3,0))-MAX($AI$6:$AI$7))   ),AC290-AH290-AE290)       )))</f>
        <v>#N/A</v>
      </c>
      <c r="AH290" s="55" t="e">
        <f>IF(AA290="",IF(AA289="","",SUM($AH$13:AH289)),ROUND($AE$4*AI289,0))</f>
        <v>#N/A</v>
      </c>
      <c r="AI290" s="55" t="e">
        <f t="shared" si="30"/>
        <v>#N/A</v>
      </c>
      <c r="AJ290" s="15"/>
      <c r="AK290" s="55" t="e">
        <f>IF(AND(AA290&gt;0,AA290&lt;&gt;"",AD290&gt;0), ROUND( ((AD290/((1+($AD$4/VLOOKUP($AD$6,AMORT!$A$2:$B$11,2,0)))^AA290))),0),0)</f>
        <v>#N/A</v>
      </c>
    </row>
    <row r="291" spans="1:37" x14ac:dyDescent="0.2">
      <c r="A291" s="61" t="e">
        <f t="shared" si="27"/>
        <v>#N/A</v>
      </c>
      <c r="B291" s="62" t="e">
        <f>IF(A291="","",IF(OR($D$6="Diaria",$D$6="Semanal",$D$6="Decadal",$D$6="Quincenal"),B290+VLOOKUP($D$6,AMORT!$A$2:$D$11,4,0),IF(DAY($B$13)=DAY(EOMONTH($B$13,0)),EOMONTH(B290,VLOOKUP($D$6,AMORT!$A$2:$C$11,3,0)),EDATE($B$13,VLOOKUP($D$6,AMORT!$A$2:$C$11,3,0)*A291))))</f>
        <v>#N/A</v>
      </c>
      <c r="C291" s="55" t="e">
        <f>IF(A291="",IF(A290="","",SUM(C$13:C290)),G291+H291)</f>
        <v>#N/A</v>
      </c>
      <c r="D291" s="44"/>
      <c r="E291" s="55" t="e">
        <f>IF(A291="",IF(A290="","",SUM($E$13:E290)),ROUND(((I290*$D$8)/30)*VLOOKUP($D$6,AMORT!$A$2:$D$11,4,0),0))</f>
        <v>#N/A</v>
      </c>
      <c r="F291" s="55" t="e">
        <f>IF(A291="",IF(A290="","",SUM($F$13:F290)),IF(A291&lt;=MAX($I$6:$I$7),0,C291+E291))</f>
        <v>#N/A</v>
      </c>
      <c r="G291" s="55" t="e">
        <f>IF(A291="",IF(A290="","",SUM($G$13:G290)),IF(A291=$E$5,I290,IF($I$8="Cuota fija",IF(A291&lt;=MAX($I$6:$I$7),0,$D$7+D291-H291),IF($I$8="Capital Constante",IF(A291&lt;=MAX($I$6:$I$7),0,$D$3/(($C$5/VLOOKUP($D$6,AMORT!$A$2:$C$11,3,0))-MAX($I$6:$I$7))   ),C291-H291-E291)       )))</f>
        <v>#N/A</v>
      </c>
      <c r="H291" s="55" t="e">
        <f>IF(A291="",IF(A290="","",SUM($H$13:H290)),ROUND($E$4*I290,0))</f>
        <v>#N/A</v>
      </c>
      <c r="I291" s="55" t="e">
        <f t="shared" si="28"/>
        <v>#N/A</v>
      </c>
      <c r="J291" s="15"/>
      <c r="K291" s="55" t="e">
        <f>IF(AND(A291&gt;0,A291&lt;&gt;"",D291&gt;0), ROUND( ((D291/((1+($D$4/VLOOKUP($D$6,AMORT!$A$2:$B$11,2,0)))^A291))),0),0)</f>
        <v>#N/A</v>
      </c>
      <c r="N291" s="61" t="e">
        <f t="shared" si="31"/>
        <v>#N/A</v>
      </c>
      <c r="O291" s="62" t="e">
        <f>IF(N291="","",IF(OR($Q$6="Diaria",$Q$6="Semanal",$Q$6="Decadal",$Q$6="Quincenal"),O290+VLOOKUP($Q$6,AMORT!$A$2:$D$11,4,0),IF(DAY($O$13)=DAY(EOMONTH($O$13,0)),EOMONTH(O290,VLOOKUP($Q$6,AMORT!$A$2:$C$11,3,0)),EDATE($O$13,VLOOKUP($Q$6,AMORT!$A$2:$C$11,3,0)*N291))))</f>
        <v>#N/A</v>
      </c>
      <c r="P291" s="55" t="e">
        <f>IF(N291="",IF(N290="","",SUM(P$13:P290)),T291+U291)</f>
        <v>#N/A</v>
      </c>
      <c r="Q291" s="44"/>
      <c r="R291" s="55" t="e">
        <f>IF(N291="",IF(N290="","",SUM($R$13:R290)),ROUND(((V290*$Q$8)/30)*VLOOKUP($Q$6,AMORT!$A$2:$D$11,4,0),0))</f>
        <v>#N/A</v>
      </c>
      <c r="S291" s="55" t="e">
        <f>IF(N291="",IF(N290="","",SUM($S$13:S290)),IF(N291&lt;=MAX($V$6:$V$7),0,P291+R291))</f>
        <v>#N/A</v>
      </c>
      <c r="T291" s="55" t="e">
        <f>IF(N291="",IF(N290="","",SUM($T$13:T290)),IF(N291=$R$5,V290,IF($V$8="Cuota fija",IF(N291&lt;=MAX($V$6:$V$7),0,$Q$7+Q291-U291),IF($V$8="Capital Constante",IF(N291&lt;=MAX($V$6:$V$7),0,$Q$3/(($P$5/VLOOKUP($Q$6,AMORT!$A$2:$C$11,3,0))-MAX($V$6:$V$7))   ),P291-U291-R291)       )))</f>
        <v>#N/A</v>
      </c>
      <c r="U291" s="55" t="e">
        <f>IF(N291="",IF(N290="","",SUM($U$13:U290)),ROUND($R$4*V290,0))</f>
        <v>#N/A</v>
      </c>
      <c r="V291" s="55" t="e">
        <f t="shared" si="29"/>
        <v>#N/A</v>
      </c>
      <c r="W291" s="15"/>
      <c r="X291" s="55" t="e">
        <f>IF(AND(N291&gt;0,N291&lt;&gt;"",Q291&gt;0), ROUND( ((Q291/((1+($Q$4/VLOOKUP($Q$6,AMORT!$A$2:$B$11,2,0)))^N291))),0),0)</f>
        <v>#N/A</v>
      </c>
      <c r="AA291" s="61" t="e">
        <f t="shared" si="32"/>
        <v>#N/A</v>
      </c>
      <c r="AB291" s="62" t="e">
        <f>IF(AA291="","",IF(OR($AD$6="Diaria",$AD$6="Semanal",$AD$6="Decadal",$AD$6="Quincenal"),AB290+VLOOKUP($AD$6,AMORT!$A$2:$D$11,4,0),IF(DAY($B$13)=DAY(EOMONTH($B$13,0)),EOMONTH(AB290,VLOOKUP($AD$6,AMORT!$A$2:$C$11,3,0)),EDATE($B$13,VLOOKUP($AD$6,AMORT!$A$2:$C$11,3,0)*AA291))))</f>
        <v>#N/A</v>
      </c>
      <c r="AC291" s="55" t="e">
        <f>IF(AA291="",IF(AA290="","",SUM(AC$13:AC290)),AG291+AH291)</f>
        <v>#N/A</v>
      </c>
      <c r="AD291" s="44"/>
      <c r="AE291" s="55" t="e">
        <f>IF(AA291="",IF(AA290="","",SUM($AE$13:AE290)),ROUND(((AI290*$AD$8)/30)*VLOOKUP($AD$6,AMORT!$A$2:$D$11,4,0),0))</f>
        <v>#N/A</v>
      </c>
      <c r="AF291" s="55" t="e">
        <f>IF(AA291="",IF(AA290="","",SUM($AF$13:AF290)),IF(AA291&lt;=MAX($AI$6:$AI$7),0,AC291+AE291))</f>
        <v>#N/A</v>
      </c>
      <c r="AG291" s="55" t="e">
        <f>IF(AA291="",IF(AA290="","",SUM($AG$13:AG290)),IF(AA291=$AE$5,AI290,IF($AI$8="Cuota fija",IF(AA291&lt;=MAX($AI$6:$AI$7),0,$AD$7+AD291-AH291),IF($AI$8="Capital Constante",IF(AA291&lt;=MAX($AI$6:$AI$7),0,$AD$3/(($AC$5/VLOOKUP($AD$6,AMORT!$A$2:$C$11,3,0))-MAX($AI$6:$AI$7))   ),AC291-AH291-AE291)       )))</f>
        <v>#N/A</v>
      </c>
      <c r="AH291" s="55" t="e">
        <f>IF(AA291="",IF(AA290="","",SUM($AH$13:AH290)),ROUND($AE$4*AI290,0))</f>
        <v>#N/A</v>
      </c>
      <c r="AI291" s="55" t="e">
        <f t="shared" si="30"/>
        <v>#N/A</v>
      </c>
      <c r="AJ291" s="15"/>
      <c r="AK291" s="55" t="e">
        <f>IF(AND(AA291&gt;0,AA291&lt;&gt;"",AD291&gt;0), ROUND( ((AD291/((1+($AD$4/VLOOKUP($AD$6,AMORT!$A$2:$B$11,2,0)))^AA291))),0),0)</f>
        <v>#N/A</v>
      </c>
    </row>
    <row r="292" spans="1:37" x14ac:dyDescent="0.2">
      <c r="A292" s="61" t="e">
        <f t="shared" si="27"/>
        <v>#N/A</v>
      </c>
      <c r="B292" s="62" t="e">
        <f>IF(A292="","",IF(OR($D$6="Diaria",$D$6="Semanal",$D$6="Decadal",$D$6="Quincenal"),B291+VLOOKUP($D$6,AMORT!$A$2:$D$11,4,0),IF(DAY($B$13)=DAY(EOMONTH($B$13,0)),EOMONTH(B291,VLOOKUP($D$6,AMORT!$A$2:$C$11,3,0)),EDATE($B$13,VLOOKUP($D$6,AMORT!$A$2:$C$11,3,0)*A292))))</f>
        <v>#N/A</v>
      </c>
      <c r="C292" s="55" t="e">
        <f>IF(A292="",IF(A291="","",SUM(C$13:C291)),G292+H292)</f>
        <v>#N/A</v>
      </c>
      <c r="D292" s="44"/>
      <c r="E292" s="55" t="e">
        <f>IF(A292="",IF(A291="","",SUM($E$13:E291)),ROUND(((I291*$D$8)/30)*VLOOKUP($D$6,AMORT!$A$2:$D$11,4,0),0))</f>
        <v>#N/A</v>
      </c>
      <c r="F292" s="55" t="e">
        <f>IF(A292="",IF(A291="","",SUM($F$13:F291)),IF(A292&lt;=MAX($I$6:$I$7),0,C292+E292))</f>
        <v>#N/A</v>
      </c>
      <c r="G292" s="55" t="e">
        <f>IF(A292="",IF(A291="","",SUM($G$13:G291)),IF(A292=$E$5,I291,IF($I$8="Cuota fija",IF(A292&lt;=MAX($I$6:$I$7),0,$D$7+D292-H292),IF($I$8="Capital Constante",IF(A292&lt;=MAX($I$6:$I$7),0,$D$3/(($C$5/VLOOKUP($D$6,AMORT!$A$2:$C$11,3,0))-MAX($I$6:$I$7))   ),C292-H292-E292)       )))</f>
        <v>#N/A</v>
      </c>
      <c r="H292" s="55" t="e">
        <f>IF(A292="",IF(A291="","",SUM($H$13:H291)),ROUND($E$4*I291,0))</f>
        <v>#N/A</v>
      </c>
      <c r="I292" s="55" t="e">
        <f t="shared" si="28"/>
        <v>#N/A</v>
      </c>
      <c r="J292" s="15"/>
      <c r="K292" s="55" t="e">
        <f>IF(AND(A292&gt;0,A292&lt;&gt;"",D292&gt;0), ROUND( ((D292/((1+($D$4/VLOOKUP($D$6,AMORT!$A$2:$B$11,2,0)))^A292))),0),0)</f>
        <v>#N/A</v>
      </c>
      <c r="N292" s="61" t="e">
        <f t="shared" si="31"/>
        <v>#N/A</v>
      </c>
      <c r="O292" s="62" t="e">
        <f>IF(N292="","",IF(OR($Q$6="Diaria",$Q$6="Semanal",$Q$6="Decadal",$Q$6="Quincenal"),O291+VLOOKUP($Q$6,AMORT!$A$2:$D$11,4,0),IF(DAY($O$13)=DAY(EOMONTH($O$13,0)),EOMONTH(O291,VLOOKUP($Q$6,AMORT!$A$2:$C$11,3,0)),EDATE($O$13,VLOOKUP($Q$6,AMORT!$A$2:$C$11,3,0)*N292))))</f>
        <v>#N/A</v>
      </c>
      <c r="P292" s="55" t="e">
        <f>IF(N292="",IF(N291="","",SUM(P$13:P291)),T292+U292)</f>
        <v>#N/A</v>
      </c>
      <c r="Q292" s="44"/>
      <c r="R292" s="55" t="e">
        <f>IF(N292="",IF(N291="","",SUM($R$13:R291)),ROUND(((V291*$Q$8)/30)*VLOOKUP($Q$6,AMORT!$A$2:$D$11,4,0),0))</f>
        <v>#N/A</v>
      </c>
      <c r="S292" s="55" t="e">
        <f>IF(N292="",IF(N291="","",SUM($S$13:S291)),IF(N292&lt;=MAX($V$6:$V$7),0,P292+R292))</f>
        <v>#N/A</v>
      </c>
      <c r="T292" s="55" t="e">
        <f>IF(N292="",IF(N291="","",SUM($T$13:T291)),IF(N292=$R$5,V291,IF($V$8="Cuota fija",IF(N292&lt;=MAX($V$6:$V$7),0,$Q$7+Q292-U292),IF($V$8="Capital Constante",IF(N292&lt;=MAX($V$6:$V$7),0,$Q$3/(($P$5/VLOOKUP($Q$6,AMORT!$A$2:$C$11,3,0))-MAX($V$6:$V$7))   ),P292-U292-R292)       )))</f>
        <v>#N/A</v>
      </c>
      <c r="U292" s="55" t="e">
        <f>IF(N292="",IF(N291="","",SUM($U$13:U291)),ROUND($R$4*V291,0))</f>
        <v>#N/A</v>
      </c>
      <c r="V292" s="55" t="e">
        <f t="shared" si="29"/>
        <v>#N/A</v>
      </c>
      <c r="W292" s="15"/>
      <c r="X292" s="55" t="e">
        <f>IF(AND(N292&gt;0,N292&lt;&gt;"",Q292&gt;0), ROUND( ((Q292/((1+($Q$4/VLOOKUP($Q$6,AMORT!$A$2:$B$11,2,0)))^N292))),0),0)</f>
        <v>#N/A</v>
      </c>
      <c r="AA292" s="61" t="e">
        <f t="shared" si="32"/>
        <v>#N/A</v>
      </c>
      <c r="AB292" s="62" t="e">
        <f>IF(AA292="","",IF(OR($AD$6="Diaria",$AD$6="Semanal",$AD$6="Decadal",$AD$6="Quincenal"),AB291+VLOOKUP($AD$6,AMORT!$A$2:$D$11,4,0),IF(DAY($B$13)=DAY(EOMONTH($B$13,0)),EOMONTH(AB291,VLOOKUP($AD$6,AMORT!$A$2:$C$11,3,0)),EDATE($B$13,VLOOKUP($AD$6,AMORT!$A$2:$C$11,3,0)*AA292))))</f>
        <v>#N/A</v>
      </c>
      <c r="AC292" s="55" t="e">
        <f>IF(AA292="",IF(AA291="","",SUM(AC$13:AC291)),AG292+AH292)</f>
        <v>#N/A</v>
      </c>
      <c r="AD292" s="44"/>
      <c r="AE292" s="55" t="e">
        <f>IF(AA292="",IF(AA291="","",SUM($AE$13:AE291)),ROUND(((AI291*$AD$8)/30)*VLOOKUP($AD$6,AMORT!$A$2:$D$11,4,0),0))</f>
        <v>#N/A</v>
      </c>
      <c r="AF292" s="55" t="e">
        <f>IF(AA292="",IF(AA291="","",SUM($AF$13:AF291)),IF(AA292&lt;=MAX($AI$6:$AI$7),0,AC292+AE292))</f>
        <v>#N/A</v>
      </c>
      <c r="AG292" s="55" t="e">
        <f>IF(AA292="",IF(AA291="","",SUM($AG$13:AG291)),IF(AA292=$AE$5,AI291,IF($AI$8="Cuota fija",IF(AA292&lt;=MAX($AI$6:$AI$7),0,$AD$7+AD292-AH292),IF($AI$8="Capital Constante",IF(AA292&lt;=MAX($AI$6:$AI$7),0,$AD$3/(($AC$5/VLOOKUP($AD$6,AMORT!$A$2:$C$11,3,0))-MAX($AI$6:$AI$7))   ),AC292-AH292-AE292)       )))</f>
        <v>#N/A</v>
      </c>
      <c r="AH292" s="55" t="e">
        <f>IF(AA292="",IF(AA291="","",SUM($AH$13:AH291)),ROUND($AE$4*AI291,0))</f>
        <v>#N/A</v>
      </c>
      <c r="AI292" s="55" t="e">
        <f t="shared" si="30"/>
        <v>#N/A</v>
      </c>
      <c r="AJ292" s="15"/>
      <c r="AK292" s="55" t="e">
        <f>IF(AND(AA292&gt;0,AA292&lt;&gt;"",AD292&gt;0), ROUND( ((AD292/((1+($AD$4/VLOOKUP($AD$6,AMORT!$A$2:$B$11,2,0)))^AA292))),0),0)</f>
        <v>#N/A</v>
      </c>
    </row>
    <row r="293" spans="1:37" x14ac:dyDescent="0.2">
      <c r="A293" s="61" t="e">
        <f t="shared" si="27"/>
        <v>#N/A</v>
      </c>
      <c r="B293" s="62" t="e">
        <f>IF(A293="","",IF(OR($D$6="Diaria",$D$6="Semanal",$D$6="Decadal",$D$6="Quincenal"),B292+VLOOKUP($D$6,AMORT!$A$2:$D$11,4,0),IF(DAY($B$13)=DAY(EOMONTH($B$13,0)),EOMONTH(B292,VLOOKUP($D$6,AMORT!$A$2:$C$11,3,0)),EDATE($B$13,VLOOKUP($D$6,AMORT!$A$2:$C$11,3,0)*A293))))</f>
        <v>#N/A</v>
      </c>
      <c r="C293" s="55" t="e">
        <f>IF(A293="",IF(A292="","",SUM(C$13:C292)),G293+H293)</f>
        <v>#N/A</v>
      </c>
      <c r="D293" s="44"/>
      <c r="E293" s="55" t="e">
        <f>IF(A293="",IF(A292="","",SUM($E$13:E292)),ROUND(((I292*$D$8)/30)*VLOOKUP($D$6,AMORT!$A$2:$D$11,4,0),0))</f>
        <v>#N/A</v>
      </c>
      <c r="F293" s="55" t="e">
        <f>IF(A293="",IF(A292="","",SUM($F$13:F292)),IF(A293&lt;=MAX($I$6:$I$7),0,C293+E293))</f>
        <v>#N/A</v>
      </c>
      <c r="G293" s="55" t="e">
        <f>IF(A293="",IF(A292="","",SUM($G$13:G292)),IF(A293=$E$5,I292,IF($I$8="Cuota fija",IF(A293&lt;=MAX($I$6:$I$7),0,$D$7+D293-H293),IF($I$8="Capital Constante",IF(A293&lt;=MAX($I$6:$I$7),0,$D$3/(($C$5/VLOOKUP($D$6,AMORT!$A$2:$C$11,3,0))-MAX($I$6:$I$7))   ),C293-H293-E293)       )))</f>
        <v>#N/A</v>
      </c>
      <c r="H293" s="55" t="e">
        <f>IF(A293="",IF(A292="","",SUM($H$13:H292)),ROUND($E$4*I292,0))</f>
        <v>#N/A</v>
      </c>
      <c r="I293" s="55" t="e">
        <f t="shared" si="28"/>
        <v>#N/A</v>
      </c>
      <c r="J293" s="15"/>
      <c r="K293" s="55" t="e">
        <f>IF(AND(A293&gt;0,A293&lt;&gt;"",D293&gt;0), ROUND( ((D293/((1+($D$4/VLOOKUP($D$6,AMORT!$A$2:$B$11,2,0)))^A293))),0),0)</f>
        <v>#N/A</v>
      </c>
      <c r="N293" s="61" t="e">
        <f t="shared" si="31"/>
        <v>#N/A</v>
      </c>
      <c r="O293" s="62" t="e">
        <f>IF(N293="","",IF(OR($Q$6="Diaria",$Q$6="Semanal",$Q$6="Decadal",$Q$6="Quincenal"),O292+VLOOKUP($Q$6,AMORT!$A$2:$D$11,4,0),IF(DAY($O$13)=DAY(EOMONTH($O$13,0)),EOMONTH(O292,VLOOKUP($Q$6,AMORT!$A$2:$C$11,3,0)),EDATE($O$13,VLOOKUP($Q$6,AMORT!$A$2:$C$11,3,0)*N293))))</f>
        <v>#N/A</v>
      </c>
      <c r="P293" s="55" t="e">
        <f>IF(N293="",IF(N292="","",SUM(P$13:P292)),T293+U293)</f>
        <v>#N/A</v>
      </c>
      <c r="Q293" s="44"/>
      <c r="R293" s="55" t="e">
        <f>IF(N293="",IF(N292="","",SUM($R$13:R292)),ROUND(((V292*$Q$8)/30)*VLOOKUP($Q$6,AMORT!$A$2:$D$11,4,0),0))</f>
        <v>#N/A</v>
      </c>
      <c r="S293" s="55" t="e">
        <f>IF(N293="",IF(N292="","",SUM($S$13:S292)),IF(N293&lt;=MAX($V$6:$V$7),0,P293+R293))</f>
        <v>#N/A</v>
      </c>
      <c r="T293" s="55" t="e">
        <f>IF(N293="",IF(N292="","",SUM($T$13:T292)),IF(N293=$R$5,V292,IF($V$8="Cuota fija",IF(N293&lt;=MAX($V$6:$V$7),0,$Q$7+Q293-U293),IF($V$8="Capital Constante",IF(N293&lt;=MAX($V$6:$V$7),0,$Q$3/(($P$5/VLOOKUP($Q$6,AMORT!$A$2:$C$11,3,0))-MAX($V$6:$V$7))   ),P293-U293-R293)       )))</f>
        <v>#N/A</v>
      </c>
      <c r="U293" s="55" t="e">
        <f>IF(N293="",IF(N292="","",SUM($U$13:U292)),ROUND($R$4*V292,0))</f>
        <v>#N/A</v>
      </c>
      <c r="V293" s="55" t="e">
        <f t="shared" si="29"/>
        <v>#N/A</v>
      </c>
      <c r="W293" s="15"/>
      <c r="X293" s="55" t="e">
        <f>IF(AND(N293&gt;0,N293&lt;&gt;"",Q293&gt;0), ROUND( ((Q293/((1+($Q$4/VLOOKUP($Q$6,AMORT!$A$2:$B$11,2,0)))^N293))),0),0)</f>
        <v>#N/A</v>
      </c>
      <c r="AA293" s="61" t="e">
        <f t="shared" si="32"/>
        <v>#N/A</v>
      </c>
      <c r="AB293" s="62" t="e">
        <f>IF(AA293="","",IF(OR($AD$6="Diaria",$AD$6="Semanal",$AD$6="Decadal",$AD$6="Quincenal"),AB292+VLOOKUP($AD$6,AMORT!$A$2:$D$11,4,0),IF(DAY($B$13)=DAY(EOMONTH($B$13,0)),EOMONTH(AB292,VLOOKUP($AD$6,AMORT!$A$2:$C$11,3,0)),EDATE($B$13,VLOOKUP($AD$6,AMORT!$A$2:$C$11,3,0)*AA293))))</f>
        <v>#N/A</v>
      </c>
      <c r="AC293" s="55" t="e">
        <f>IF(AA293="",IF(AA292="","",SUM(AC$13:AC292)),AG293+AH293)</f>
        <v>#N/A</v>
      </c>
      <c r="AD293" s="44"/>
      <c r="AE293" s="55" t="e">
        <f>IF(AA293="",IF(AA292="","",SUM($AE$13:AE292)),ROUND(((AI292*$AD$8)/30)*VLOOKUP($AD$6,AMORT!$A$2:$D$11,4,0),0))</f>
        <v>#N/A</v>
      </c>
      <c r="AF293" s="55" t="e">
        <f>IF(AA293="",IF(AA292="","",SUM($AF$13:AF292)),IF(AA293&lt;=MAX($AI$6:$AI$7),0,AC293+AE293))</f>
        <v>#N/A</v>
      </c>
      <c r="AG293" s="55" t="e">
        <f>IF(AA293="",IF(AA292="","",SUM($AG$13:AG292)),IF(AA293=$AE$5,AI292,IF($AI$8="Cuota fija",IF(AA293&lt;=MAX($AI$6:$AI$7),0,$AD$7+AD293-AH293),IF($AI$8="Capital Constante",IF(AA293&lt;=MAX($AI$6:$AI$7),0,$AD$3/(($AC$5/VLOOKUP($AD$6,AMORT!$A$2:$C$11,3,0))-MAX($AI$6:$AI$7))   ),AC293-AH293-AE293)       )))</f>
        <v>#N/A</v>
      </c>
      <c r="AH293" s="55" t="e">
        <f>IF(AA293="",IF(AA292="","",SUM($AH$13:AH292)),ROUND($AE$4*AI292,0))</f>
        <v>#N/A</v>
      </c>
      <c r="AI293" s="55" t="e">
        <f t="shared" si="30"/>
        <v>#N/A</v>
      </c>
      <c r="AJ293" s="15"/>
      <c r="AK293" s="55" t="e">
        <f>IF(AND(AA293&gt;0,AA293&lt;&gt;"",AD293&gt;0), ROUND( ((AD293/((1+($AD$4/VLOOKUP($AD$6,AMORT!$A$2:$B$11,2,0)))^AA293))),0),0)</f>
        <v>#N/A</v>
      </c>
    </row>
    <row r="294" spans="1:37" x14ac:dyDescent="0.2">
      <c r="A294" s="61" t="e">
        <f t="shared" si="27"/>
        <v>#N/A</v>
      </c>
      <c r="B294" s="62" t="e">
        <f>IF(A294="","",IF(OR($D$6="Diaria",$D$6="Semanal",$D$6="Decadal",$D$6="Quincenal"),B293+VLOOKUP($D$6,AMORT!$A$2:$D$11,4,0),IF(DAY($B$13)=DAY(EOMONTH($B$13,0)),EOMONTH(B293,VLOOKUP($D$6,AMORT!$A$2:$C$11,3,0)),EDATE($B$13,VLOOKUP($D$6,AMORT!$A$2:$C$11,3,0)*A294))))</f>
        <v>#N/A</v>
      </c>
      <c r="C294" s="55" t="e">
        <f>IF(A294="",IF(A293="","",SUM(C$13:C293)),G294+H294)</f>
        <v>#N/A</v>
      </c>
      <c r="D294" s="44"/>
      <c r="E294" s="55" t="e">
        <f>IF(A294="",IF(A293="","",SUM($E$13:E293)),ROUND(((I293*$D$8)/30)*VLOOKUP($D$6,AMORT!$A$2:$D$11,4,0),0))</f>
        <v>#N/A</v>
      </c>
      <c r="F294" s="55" t="e">
        <f>IF(A294="",IF(A293="","",SUM($F$13:F293)),IF(A294&lt;=MAX($I$6:$I$7),0,C294+E294))</f>
        <v>#N/A</v>
      </c>
      <c r="G294" s="55" t="e">
        <f>IF(A294="",IF(A293="","",SUM($G$13:G293)),IF(A294=$E$5,I293,IF($I$8="Cuota fija",IF(A294&lt;=MAX($I$6:$I$7),0,$D$7+D294-H294),IF($I$8="Capital Constante",IF(A294&lt;=MAX($I$6:$I$7),0,$D$3/(($C$5/VLOOKUP($D$6,AMORT!$A$2:$C$11,3,0))-MAX($I$6:$I$7))   ),C294-H294-E294)       )))</f>
        <v>#N/A</v>
      </c>
      <c r="H294" s="55" t="e">
        <f>IF(A294="",IF(A293="","",SUM($H$13:H293)),ROUND($E$4*I293,0))</f>
        <v>#N/A</v>
      </c>
      <c r="I294" s="55" t="e">
        <f t="shared" si="28"/>
        <v>#N/A</v>
      </c>
      <c r="J294" s="15"/>
      <c r="K294" s="55" t="e">
        <f>IF(AND(A294&gt;0,A294&lt;&gt;"",D294&gt;0), ROUND( ((D294/((1+($D$4/VLOOKUP($D$6,AMORT!$A$2:$B$11,2,0)))^A294))),0),0)</f>
        <v>#N/A</v>
      </c>
      <c r="N294" s="61" t="e">
        <f t="shared" si="31"/>
        <v>#N/A</v>
      </c>
      <c r="O294" s="62" t="e">
        <f>IF(N294="","",IF(OR($Q$6="Diaria",$Q$6="Semanal",$Q$6="Decadal",$Q$6="Quincenal"),O293+VLOOKUP($Q$6,AMORT!$A$2:$D$11,4,0),IF(DAY($O$13)=DAY(EOMONTH($O$13,0)),EOMONTH(O293,VLOOKUP($Q$6,AMORT!$A$2:$C$11,3,0)),EDATE($O$13,VLOOKUP($Q$6,AMORT!$A$2:$C$11,3,0)*N294))))</f>
        <v>#N/A</v>
      </c>
      <c r="P294" s="55" t="e">
        <f>IF(N294="",IF(N293="","",SUM(P$13:P293)),T294+U294)</f>
        <v>#N/A</v>
      </c>
      <c r="Q294" s="44"/>
      <c r="R294" s="55" t="e">
        <f>IF(N294="",IF(N293="","",SUM($R$13:R293)),ROUND(((V293*$Q$8)/30)*VLOOKUP($Q$6,AMORT!$A$2:$D$11,4,0),0))</f>
        <v>#N/A</v>
      </c>
      <c r="S294" s="55" t="e">
        <f>IF(N294="",IF(N293="","",SUM($S$13:S293)),IF(N294&lt;=MAX($V$6:$V$7),0,P294+R294))</f>
        <v>#N/A</v>
      </c>
      <c r="T294" s="55" t="e">
        <f>IF(N294="",IF(N293="","",SUM($T$13:T293)),IF(N294=$R$5,V293,IF($V$8="Cuota fija",IF(N294&lt;=MAX($V$6:$V$7),0,$Q$7+Q294-U294),IF($V$8="Capital Constante",IF(N294&lt;=MAX($V$6:$V$7),0,$Q$3/(($P$5/VLOOKUP($Q$6,AMORT!$A$2:$C$11,3,0))-MAX($V$6:$V$7))   ),P294-U294-R294)       )))</f>
        <v>#N/A</v>
      </c>
      <c r="U294" s="55" t="e">
        <f>IF(N294="",IF(N293="","",SUM($U$13:U293)),ROUND($R$4*V293,0))</f>
        <v>#N/A</v>
      </c>
      <c r="V294" s="55" t="e">
        <f t="shared" si="29"/>
        <v>#N/A</v>
      </c>
      <c r="W294" s="15"/>
      <c r="X294" s="55" t="e">
        <f>IF(AND(N294&gt;0,N294&lt;&gt;"",Q294&gt;0), ROUND( ((Q294/((1+($Q$4/VLOOKUP($Q$6,AMORT!$A$2:$B$11,2,0)))^N294))),0),0)</f>
        <v>#N/A</v>
      </c>
      <c r="AA294" s="61" t="e">
        <f t="shared" si="32"/>
        <v>#N/A</v>
      </c>
      <c r="AB294" s="62" t="e">
        <f>IF(AA294="","",IF(OR($AD$6="Diaria",$AD$6="Semanal",$AD$6="Decadal",$AD$6="Quincenal"),AB293+VLOOKUP($AD$6,AMORT!$A$2:$D$11,4,0),IF(DAY($B$13)=DAY(EOMONTH($B$13,0)),EOMONTH(AB293,VLOOKUP($AD$6,AMORT!$A$2:$C$11,3,0)),EDATE($B$13,VLOOKUP($AD$6,AMORT!$A$2:$C$11,3,0)*AA294))))</f>
        <v>#N/A</v>
      </c>
      <c r="AC294" s="55" t="e">
        <f>IF(AA294="",IF(AA293="","",SUM(AC$13:AC293)),AG294+AH294)</f>
        <v>#N/A</v>
      </c>
      <c r="AD294" s="44"/>
      <c r="AE294" s="55" t="e">
        <f>IF(AA294="",IF(AA293="","",SUM($AE$13:AE293)),ROUND(((AI293*$AD$8)/30)*VLOOKUP($AD$6,AMORT!$A$2:$D$11,4,0),0))</f>
        <v>#N/A</v>
      </c>
      <c r="AF294" s="55" t="e">
        <f>IF(AA294="",IF(AA293="","",SUM($AF$13:AF293)),IF(AA294&lt;=MAX($AI$6:$AI$7),0,AC294+AE294))</f>
        <v>#N/A</v>
      </c>
      <c r="AG294" s="55" t="e">
        <f>IF(AA294="",IF(AA293="","",SUM($AG$13:AG293)),IF(AA294=$AE$5,AI293,IF($AI$8="Cuota fija",IF(AA294&lt;=MAX($AI$6:$AI$7),0,$AD$7+AD294-AH294),IF($AI$8="Capital Constante",IF(AA294&lt;=MAX($AI$6:$AI$7),0,$AD$3/(($AC$5/VLOOKUP($AD$6,AMORT!$A$2:$C$11,3,0))-MAX($AI$6:$AI$7))   ),AC294-AH294-AE294)       )))</f>
        <v>#N/A</v>
      </c>
      <c r="AH294" s="55" t="e">
        <f>IF(AA294="",IF(AA293="","",SUM($AH$13:AH293)),ROUND($AE$4*AI293,0))</f>
        <v>#N/A</v>
      </c>
      <c r="AI294" s="55" t="e">
        <f t="shared" si="30"/>
        <v>#N/A</v>
      </c>
      <c r="AJ294" s="15"/>
      <c r="AK294" s="55" t="e">
        <f>IF(AND(AA294&gt;0,AA294&lt;&gt;"",AD294&gt;0), ROUND( ((AD294/((1+($AD$4/VLOOKUP($AD$6,AMORT!$A$2:$B$11,2,0)))^AA294))),0),0)</f>
        <v>#N/A</v>
      </c>
    </row>
    <row r="295" spans="1:37" x14ac:dyDescent="0.2">
      <c r="A295" s="61" t="e">
        <f t="shared" si="27"/>
        <v>#N/A</v>
      </c>
      <c r="B295" s="62" t="e">
        <f>IF(A295="","",IF(OR($D$6="Diaria",$D$6="Semanal",$D$6="Decadal",$D$6="Quincenal"),B294+VLOOKUP($D$6,AMORT!$A$2:$D$11,4,0),IF(DAY($B$13)=DAY(EOMONTH($B$13,0)),EOMONTH(B294,VLOOKUP($D$6,AMORT!$A$2:$C$11,3,0)),EDATE($B$13,VLOOKUP($D$6,AMORT!$A$2:$C$11,3,0)*A295))))</f>
        <v>#N/A</v>
      </c>
      <c r="C295" s="55" t="e">
        <f>IF(A295="",IF(A294="","",SUM(C$13:C294)),G295+H295)</f>
        <v>#N/A</v>
      </c>
      <c r="D295" s="44"/>
      <c r="E295" s="55" t="e">
        <f>IF(A295="",IF(A294="","",SUM($E$13:E294)),ROUND(((I294*$D$8)/30)*VLOOKUP($D$6,AMORT!$A$2:$D$11,4,0),0))</f>
        <v>#N/A</v>
      </c>
      <c r="F295" s="55" t="e">
        <f>IF(A295="",IF(A294="","",SUM($F$13:F294)),IF(A295&lt;=MAX($I$6:$I$7),0,C295+E295))</f>
        <v>#N/A</v>
      </c>
      <c r="G295" s="55" t="e">
        <f>IF(A295="",IF(A294="","",SUM($G$13:G294)),IF(A295=$E$5,I294,IF($I$8="Cuota fija",IF(A295&lt;=MAX($I$6:$I$7),0,$D$7+D295-H295),IF($I$8="Capital Constante",IF(A295&lt;=MAX($I$6:$I$7),0,$D$3/(($C$5/VLOOKUP($D$6,AMORT!$A$2:$C$11,3,0))-MAX($I$6:$I$7))   ),C295-H295-E295)       )))</f>
        <v>#N/A</v>
      </c>
      <c r="H295" s="55" t="e">
        <f>IF(A295="",IF(A294="","",SUM($H$13:H294)),ROUND($E$4*I294,0))</f>
        <v>#N/A</v>
      </c>
      <c r="I295" s="55" t="e">
        <f t="shared" si="28"/>
        <v>#N/A</v>
      </c>
      <c r="J295" s="15"/>
      <c r="K295" s="55" t="e">
        <f>IF(AND(A295&gt;0,A295&lt;&gt;"",D295&gt;0), ROUND( ((D295/((1+($D$4/VLOOKUP($D$6,AMORT!$A$2:$B$11,2,0)))^A295))),0),0)</f>
        <v>#N/A</v>
      </c>
      <c r="N295" s="61" t="e">
        <f t="shared" si="31"/>
        <v>#N/A</v>
      </c>
      <c r="O295" s="62" t="e">
        <f>IF(N295="","",IF(OR($Q$6="Diaria",$Q$6="Semanal",$Q$6="Decadal",$Q$6="Quincenal"),O294+VLOOKUP($Q$6,AMORT!$A$2:$D$11,4,0),IF(DAY($O$13)=DAY(EOMONTH($O$13,0)),EOMONTH(O294,VLOOKUP($Q$6,AMORT!$A$2:$C$11,3,0)),EDATE($O$13,VLOOKUP($Q$6,AMORT!$A$2:$C$11,3,0)*N295))))</f>
        <v>#N/A</v>
      </c>
      <c r="P295" s="55" t="e">
        <f>IF(N295="",IF(N294="","",SUM(P$13:P294)),T295+U295)</f>
        <v>#N/A</v>
      </c>
      <c r="Q295" s="44"/>
      <c r="R295" s="55" t="e">
        <f>IF(N295="",IF(N294="","",SUM($R$13:R294)),ROUND(((V294*$Q$8)/30)*VLOOKUP($Q$6,AMORT!$A$2:$D$11,4,0),0))</f>
        <v>#N/A</v>
      </c>
      <c r="S295" s="55" t="e">
        <f>IF(N295="",IF(N294="","",SUM($S$13:S294)),IF(N295&lt;=MAX($V$6:$V$7),0,P295+R295))</f>
        <v>#N/A</v>
      </c>
      <c r="T295" s="55" t="e">
        <f>IF(N295="",IF(N294="","",SUM($T$13:T294)),IF(N295=$R$5,V294,IF($V$8="Cuota fija",IF(N295&lt;=MAX($V$6:$V$7),0,$Q$7+Q295-U295),IF($V$8="Capital Constante",IF(N295&lt;=MAX($V$6:$V$7),0,$Q$3/(($P$5/VLOOKUP($Q$6,AMORT!$A$2:$C$11,3,0))-MAX($V$6:$V$7))   ),P295-U295-R295)       )))</f>
        <v>#N/A</v>
      </c>
      <c r="U295" s="55" t="e">
        <f>IF(N295="",IF(N294="","",SUM($U$13:U294)),ROUND($R$4*V294,0))</f>
        <v>#N/A</v>
      </c>
      <c r="V295" s="55" t="e">
        <f t="shared" si="29"/>
        <v>#N/A</v>
      </c>
      <c r="W295" s="15"/>
      <c r="X295" s="55" t="e">
        <f>IF(AND(N295&gt;0,N295&lt;&gt;"",Q295&gt;0), ROUND( ((Q295/((1+($Q$4/VLOOKUP($Q$6,AMORT!$A$2:$B$11,2,0)))^N295))),0),0)</f>
        <v>#N/A</v>
      </c>
      <c r="AA295" s="61" t="e">
        <f t="shared" si="32"/>
        <v>#N/A</v>
      </c>
      <c r="AB295" s="62" t="e">
        <f>IF(AA295="","",IF(OR($AD$6="Diaria",$AD$6="Semanal",$AD$6="Decadal",$AD$6="Quincenal"),AB294+VLOOKUP($AD$6,AMORT!$A$2:$D$11,4,0),IF(DAY($B$13)=DAY(EOMONTH($B$13,0)),EOMONTH(AB294,VLOOKUP($AD$6,AMORT!$A$2:$C$11,3,0)),EDATE($B$13,VLOOKUP($AD$6,AMORT!$A$2:$C$11,3,0)*AA295))))</f>
        <v>#N/A</v>
      </c>
      <c r="AC295" s="55" t="e">
        <f>IF(AA295="",IF(AA294="","",SUM(AC$13:AC294)),AG295+AH295)</f>
        <v>#N/A</v>
      </c>
      <c r="AD295" s="44"/>
      <c r="AE295" s="55" t="e">
        <f>IF(AA295="",IF(AA294="","",SUM($AE$13:AE294)),ROUND(((AI294*$AD$8)/30)*VLOOKUP($AD$6,AMORT!$A$2:$D$11,4,0),0))</f>
        <v>#N/A</v>
      </c>
      <c r="AF295" s="55" t="e">
        <f>IF(AA295="",IF(AA294="","",SUM($AF$13:AF294)),IF(AA295&lt;=MAX($AI$6:$AI$7),0,AC295+AE295))</f>
        <v>#N/A</v>
      </c>
      <c r="AG295" s="55" t="e">
        <f>IF(AA295="",IF(AA294="","",SUM($AG$13:AG294)),IF(AA295=$AE$5,AI294,IF($AI$8="Cuota fija",IF(AA295&lt;=MAX($AI$6:$AI$7),0,$AD$7+AD295-AH295),IF($AI$8="Capital Constante",IF(AA295&lt;=MAX($AI$6:$AI$7),0,$AD$3/(($AC$5/VLOOKUP($AD$6,AMORT!$A$2:$C$11,3,0))-MAX($AI$6:$AI$7))   ),AC295-AH295-AE295)       )))</f>
        <v>#N/A</v>
      </c>
      <c r="AH295" s="55" t="e">
        <f>IF(AA295="",IF(AA294="","",SUM($AH$13:AH294)),ROUND($AE$4*AI294,0))</f>
        <v>#N/A</v>
      </c>
      <c r="AI295" s="55" t="e">
        <f t="shared" si="30"/>
        <v>#N/A</v>
      </c>
      <c r="AJ295" s="15"/>
      <c r="AK295" s="55" t="e">
        <f>IF(AND(AA295&gt;0,AA295&lt;&gt;"",AD295&gt;0), ROUND( ((AD295/((1+($AD$4/VLOOKUP($AD$6,AMORT!$A$2:$B$11,2,0)))^AA295))),0),0)</f>
        <v>#N/A</v>
      </c>
    </row>
    <row r="296" spans="1:37" x14ac:dyDescent="0.2">
      <c r="A296" s="61" t="e">
        <f t="shared" si="27"/>
        <v>#N/A</v>
      </c>
      <c r="B296" s="62" t="e">
        <f>IF(A296="","",IF(OR($D$6="Diaria",$D$6="Semanal",$D$6="Decadal",$D$6="Quincenal"),B295+VLOOKUP($D$6,AMORT!$A$2:$D$11,4,0),IF(DAY($B$13)=DAY(EOMONTH($B$13,0)),EOMONTH(B295,VLOOKUP($D$6,AMORT!$A$2:$C$11,3,0)),EDATE($B$13,VLOOKUP($D$6,AMORT!$A$2:$C$11,3,0)*A296))))</f>
        <v>#N/A</v>
      </c>
      <c r="C296" s="55" t="e">
        <f>IF(A296="",IF(A295="","",SUM(C$13:C295)),G296+H296)</f>
        <v>#N/A</v>
      </c>
      <c r="D296" s="44"/>
      <c r="E296" s="55" t="e">
        <f>IF(A296="",IF(A295="","",SUM($E$13:E295)),ROUND(((I295*$D$8)/30)*VLOOKUP($D$6,AMORT!$A$2:$D$11,4,0),0))</f>
        <v>#N/A</v>
      </c>
      <c r="F296" s="55" t="e">
        <f>IF(A296="",IF(A295="","",SUM($F$13:F295)),IF(A296&lt;=MAX($I$6:$I$7),0,C296+E296))</f>
        <v>#N/A</v>
      </c>
      <c r="G296" s="55" t="e">
        <f>IF(A296="",IF(A295="","",SUM($G$13:G295)),IF(A296=$E$5,I295,IF($I$8="Cuota fija",IF(A296&lt;=MAX($I$6:$I$7),0,$D$7+D296-H296),IF($I$8="Capital Constante",IF(A296&lt;=MAX($I$6:$I$7),0,$D$3/(($C$5/VLOOKUP($D$6,AMORT!$A$2:$C$11,3,0))-MAX($I$6:$I$7))   ),C296-H296-E296)       )))</f>
        <v>#N/A</v>
      </c>
      <c r="H296" s="55" t="e">
        <f>IF(A296="",IF(A295="","",SUM($H$13:H295)),ROUND($E$4*I295,0))</f>
        <v>#N/A</v>
      </c>
      <c r="I296" s="55" t="e">
        <f t="shared" si="28"/>
        <v>#N/A</v>
      </c>
      <c r="J296" s="15"/>
      <c r="K296" s="55" t="e">
        <f>IF(AND(A296&gt;0,A296&lt;&gt;"",D296&gt;0), ROUND( ((D296/((1+($D$4/VLOOKUP($D$6,AMORT!$A$2:$B$11,2,0)))^A296))),0),0)</f>
        <v>#N/A</v>
      </c>
      <c r="N296" s="61" t="e">
        <f t="shared" si="31"/>
        <v>#N/A</v>
      </c>
      <c r="O296" s="62" t="e">
        <f>IF(N296="","",IF(OR($Q$6="Diaria",$Q$6="Semanal",$Q$6="Decadal",$Q$6="Quincenal"),O295+VLOOKUP($Q$6,AMORT!$A$2:$D$11,4,0),IF(DAY($O$13)=DAY(EOMONTH($O$13,0)),EOMONTH(O295,VLOOKUP($Q$6,AMORT!$A$2:$C$11,3,0)),EDATE($O$13,VLOOKUP($Q$6,AMORT!$A$2:$C$11,3,0)*N296))))</f>
        <v>#N/A</v>
      </c>
      <c r="P296" s="55" t="e">
        <f>IF(N296="",IF(N295="","",SUM(P$13:P295)),T296+U296)</f>
        <v>#N/A</v>
      </c>
      <c r="Q296" s="44"/>
      <c r="R296" s="55" t="e">
        <f>IF(N296="",IF(N295="","",SUM($R$13:R295)),ROUND(((V295*$Q$8)/30)*VLOOKUP($Q$6,AMORT!$A$2:$D$11,4,0),0))</f>
        <v>#N/A</v>
      </c>
      <c r="S296" s="55" t="e">
        <f>IF(N296="",IF(N295="","",SUM($S$13:S295)),IF(N296&lt;=MAX($V$6:$V$7),0,P296+R296))</f>
        <v>#N/A</v>
      </c>
      <c r="T296" s="55" t="e">
        <f>IF(N296="",IF(N295="","",SUM($T$13:T295)),IF(N296=$R$5,V295,IF($V$8="Cuota fija",IF(N296&lt;=MAX($V$6:$V$7),0,$Q$7+Q296-U296),IF($V$8="Capital Constante",IF(N296&lt;=MAX($V$6:$V$7),0,$Q$3/(($P$5/VLOOKUP($Q$6,AMORT!$A$2:$C$11,3,0))-MAX($V$6:$V$7))   ),P296-U296-R296)       )))</f>
        <v>#N/A</v>
      </c>
      <c r="U296" s="55" t="e">
        <f>IF(N296="",IF(N295="","",SUM($U$13:U295)),ROUND($R$4*V295,0))</f>
        <v>#N/A</v>
      </c>
      <c r="V296" s="55" t="e">
        <f t="shared" si="29"/>
        <v>#N/A</v>
      </c>
      <c r="W296" s="15"/>
      <c r="X296" s="55" t="e">
        <f>IF(AND(N296&gt;0,N296&lt;&gt;"",Q296&gt;0), ROUND( ((Q296/((1+($Q$4/VLOOKUP($Q$6,AMORT!$A$2:$B$11,2,0)))^N296))),0),0)</f>
        <v>#N/A</v>
      </c>
      <c r="AA296" s="61" t="e">
        <f t="shared" si="32"/>
        <v>#N/A</v>
      </c>
      <c r="AB296" s="62" t="e">
        <f>IF(AA296="","",IF(OR($AD$6="Diaria",$AD$6="Semanal",$AD$6="Decadal",$AD$6="Quincenal"),AB295+VLOOKUP($AD$6,AMORT!$A$2:$D$11,4,0),IF(DAY($B$13)=DAY(EOMONTH($B$13,0)),EOMONTH(AB295,VLOOKUP($AD$6,AMORT!$A$2:$C$11,3,0)),EDATE($B$13,VLOOKUP($AD$6,AMORT!$A$2:$C$11,3,0)*AA296))))</f>
        <v>#N/A</v>
      </c>
      <c r="AC296" s="55" t="e">
        <f>IF(AA296="",IF(AA295="","",SUM(AC$13:AC295)),AG296+AH296)</f>
        <v>#N/A</v>
      </c>
      <c r="AD296" s="44"/>
      <c r="AE296" s="55" t="e">
        <f>IF(AA296="",IF(AA295="","",SUM($AE$13:AE295)),ROUND(((AI295*$AD$8)/30)*VLOOKUP($AD$6,AMORT!$A$2:$D$11,4,0),0))</f>
        <v>#N/A</v>
      </c>
      <c r="AF296" s="55" t="e">
        <f>IF(AA296="",IF(AA295="","",SUM($AF$13:AF295)),IF(AA296&lt;=MAX($AI$6:$AI$7),0,AC296+AE296))</f>
        <v>#N/A</v>
      </c>
      <c r="AG296" s="55" t="e">
        <f>IF(AA296="",IF(AA295="","",SUM($AG$13:AG295)),IF(AA296=$AE$5,AI295,IF($AI$8="Cuota fija",IF(AA296&lt;=MAX($AI$6:$AI$7),0,$AD$7+AD296-AH296),IF($AI$8="Capital Constante",IF(AA296&lt;=MAX($AI$6:$AI$7),0,$AD$3/(($AC$5/VLOOKUP($AD$6,AMORT!$A$2:$C$11,3,0))-MAX($AI$6:$AI$7))   ),AC296-AH296-AE296)       )))</f>
        <v>#N/A</v>
      </c>
      <c r="AH296" s="55" t="e">
        <f>IF(AA296="",IF(AA295="","",SUM($AH$13:AH295)),ROUND($AE$4*AI295,0))</f>
        <v>#N/A</v>
      </c>
      <c r="AI296" s="55" t="e">
        <f t="shared" si="30"/>
        <v>#N/A</v>
      </c>
      <c r="AJ296" s="15"/>
      <c r="AK296" s="55" t="e">
        <f>IF(AND(AA296&gt;0,AA296&lt;&gt;"",AD296&gt;0), ROUND( ((AD296/((1+($AD$4/VLOOKUP($AD$6,AMORT!$A$2:$B$11,2,0)))^AA296))),0),0)</f>
        <v>#N/A</v>
      </c>
    </row>
    <row r="297" spans="1:37" x14ac:dyDescent="0.2">
      <c r="A297" s="61" t="e">
        <f t="shared" si="27"/>
        <v>#N/A</v>
      </c>
      <c r="B297" s="62" t="e">
        <f>IF(A297="","",IF(OR($D$6="Diaria",$D$6="Semanal",$D$6="Decadal",$D$6="Quincenal"),B296+VLOOKUP($D$6,AMORT!$A$2:$D$11,4,0),IF(DAY($B$13)=DAY(EOMONTH($B$13,0)),EOMONTH(B296,VLOOKUP($D$6,AMORT!$A$2:$C$11,3,0)),EDATE($B$13,VLOOKUP($D$6,AMORT!$A$2:$C$11,3,0)*A297))))</f>
        <v>#N/A</v>
      </c>
      <c r="C297" s="55" t="e">
        <f>IF(A297="",IF(A296="","",SUM(C$13:C296)),G297+H297)</f>
        <v>#N/A</v>
      </c>
      <c r="D297" s="44"/>
      <c r="E297" s="55" t="e">
        <f>IF(A297="",IF(A296="","",SUM($E$13:E296)),ROUND(((I296*$D$8)/30)*VLOOKUP($D$6,AMORT!$A$2:$D$11,4,0),0))</f>
        <v>#N/A</v>
      </c>
      <c r="F297" s="55" t="e">
        <f>IF(A297="",IF(A296="","",SUM($F$13:F296)),IF(A297&lt;=MAX($I$6:$I$7),0,C297+E297))</f>
        <v>#N/A</v>
      </c>
      <c r="G297" s="55" t="e">
        <f>IF(A297="",IF(A296="","",SUM($G$13:G296)),IF(A297=$E$5,I296,IF($I$8="Cuota fija",IF(A297&lt;=MAX($I$6:$I$7),0,$D$7+D297-H297),IF($I$8="Capital Constante",IF(A297&lt;=MAX($I$6:$I$7),0,$D$3/(($C$5/VLOOKUP($D$6,AMORT!$A$2:$C$11,3,0))-MAX($I$6:$I$7))   ),C297-H297-E297)       )))</f>
        <v>#N/A</v>
      </c>
      <c r="H297" s="55" t="e">
        <f>IF(A297="",IF(A296="","",SUM($H$13:H296)),ROUND($E$4*I296,0))</f>
        <v>#N/A</v>
      </c>
      <c r="I297" s="55" t="e">
        <f t="shared" si="28"/>
        <v>#N/A</v>
      </c>
      <c r="J297" s="15"/>
      <c r="K297" s="55" t="e">
        <f>IF(AND(A297&gt;0,A297&lt;&gt;"",D297&gt;0), ROUND( ((D297/((1+($D$4/VLOOKUP($D$6,AMORT!$A$2:$B$11,2,0)))^A297))),0),0)</f>
        <v>#N/A</v>
      </c>
      <c r="N297" s="61" t="e">
        <f t="shared" si="31"/>
        <v>#N/A</v>
      </c>
      <c r="O297" s="62" t="e">
        <f>IF(N297="","",IF(OR($Q$6="Diaria",$Q$6="Semanal",$Q$6="Decadal",$Q$6="Quincenal"),O296+VLOOKUP($Q$6,AMORT!$A$2:$D$11,4,0),IF(DAY($O$13)=DAY(EOMONTH($O$13,0)),EOMONTH(O296,VLOOKUP($Q$6,AMORT!$A$2:$C$11,3,0)),EDATE($O$13,VLOOKUP($Q$6,AMORT!$A$2:$C$11,3,0)*N297))))</f>
        <v>#N/A</v>
      </c>
      <c r="P297" s="55" t="e">
        <f>IF(N297="",IF(N296="","",SUM(P$13:P296)),T297+U297)</f>
        <v>#N/A</v>
      </c>
      <c r="Q297" s="44"/>
      <c r="R297" s="55" t="e">
        <f>IF(N297="",IF(N296="","",SUM($R$13:R296)),ROUND(((V296*$Q$8)/30)*VLOOKUP($Q$6,AMORT!$A$2:$D$11,4,0),0))</f>
        <v>#N/A</v>
      </c>
      <c r="S297" s="55" t="e">
        <f>IF(N297="",IF(N296="","",SUM($S$13:S296)),IF(N297&lt;=MAX($V$6:$V$7),0,P297+R297))</f>
        <v>#N/A</v>
      </c>
      <c r="T297" s="55" t="e">
        <f>IF(N297="",IF(N296="","",SUM($T$13:T296)),IF(N297=$R$5,V296,IF($V$8="Cuota fija",IF(N297&lt;=MAX($V$6:$V$7),0,$Q$7+Q297-U297),IF($V$8="Capital Constante",IF(N297&lt;=MAX($V$6:$V$7),0,$Q$3/(($P$5/VLOOKUP($Q$6,AMORT!$A$2:$C$11,3,0))-MAX($V$6:$V$7))   ),P297-U297-R297)       )))</f>
        <v>#N/A</v>
      </c>
      <c r="U297" s="55" t="e">
        <f>IF(N297="",IF(N296="","",SUM($U$13:U296)),ROUND($R$4*V296,0))</f>
        <v>#N/A</v>
      </c>
      <c r="V297" s="55" t="e">
        <f t="shared" si="29"/>
        <v>#N/A</v>
      </c>
      <c r="W297" s="15"/>
      <c r="X297" s="55" t="e">
        <f>IF(AND(N297&gt;0,N297&lt;&gt;"",Q297&gt;0), ROUND( ((Q297/((1+($Q$4/VLOOKUP($Q$6,AMORT!$A$2:$B$11,2,0)))^N297))),0),0)</f>
        <v>#N/A</v>
      </c>
      <c r="AA297" s="61" t="e">
        <f t="shared" si="32"/>
        <v>#N/A</v>
      </c>
      <c r="AB297" s="62" t="e">
        <f>IF(AA297="","",IF(OR($AD$6="Diaria",$AD$6="Semanal",$AD$6="Decadal",$AD$6="Quincenal"),AB296+VLOOKUP($AD$6,AMORT!$A$2:$D$11,4,0),IF(DAY($B$13)=DAY(EOMONTH($B$13,0)),EOMONTH(AB296,VLOOKUP($AD$6,AMORT!$A$2:$C$11,3,0)),EDATE($B$13,VLOOKUP($AD$6,AMORT!$A$2:$C$11,3,0)*AA297))))</f>
        <v>#N/A</v>
      </c>
      <c r="AC297" s="55" t="e">
        <f>IF(AA297="",IF(AA296="","",SUM(AC$13:AC296)),AG297+AH297)</f>
        <v>#N/A</v>
      </c>
      <c r="AD297" s="44"/>
      <c r="AE297" s="55" t="e">
        <f>IF(AA297="",IF(AA296="","",SUM($AE$13:AE296)),ROUND(((AI296*$AD$8)/30)*VLOOKUP($AD$6,AMORT!$A$2:$D$11,4,0),0))</f>
        <v>#N/A</v>
      </c>
      <c r="AF297" s="55" t="e">
        <f>IF(AA297="",IF(AA296="","",SUM($AF$13:AF296)),IF(AA297&lt;=MAX($AI$6:$AI$7),0,AC297+AE297))</f>
        <v>#N/A</v>
      </c>
      <c r="AG297" s="55" t="e">
        <f>IF(AA297="",IF(AA296="","",SUM($AG$13:AG296)),IF(AA297=$AE$5,AI296,IF($AI$8="Cuota fija",IF(AA297&lt;=MAX($AI$6:$AI$7),0,$AD$7+AD297-AH297),IF($AI$8="Capital Constante",IF(AA297&lt;=MAX($AI$6:$AI$7),0,$AD$3/(($AC$5/VLOOKUP($AD$6,AMORT!$A$2:$C$11,3,0))-MAX($AI$6:$AI$7))   ),AC297-AH297-AE297)       )))</f>
        <v>#N/A</v>
      </c>
      <c r="AH297" s="55" t="e">
        <f>IF(AA297="",IF(AA296="","",SUM($AH$13:AH296)),ROUND($AE$4*AI296,0))</f>
        <v>#N/A</v>
      </c>
      <c r="AI297" s="55" t="e">
        <f t="shared" si="30"/>
        <v>#N/A</v>
      </c>
      <c r="AJ297" s="15"/>
      <c r="AK297" s="55" t="e">
        <f>IF(AND(AA297&gt;0,AA297&lt;&gt;"",AD297&gt;0), ROUND( ((AD297/((1+($AD$4/VLOOKUP($AD$6,AMORT!$A$2:$B$11,2,0)))^AA297))),0),0)</f>
        <v>#N/A</v>
      </c>
    </row>
    <row r="298" spans="1:37" x14ac:dyDescent="0.2">
      <c r="A298" s="61" t="e">
        <f t="shared" si="27"/>
        <v>#N/A</v>
      </c>
      <c r="B298" s="62" t="e">
        <f>IF(A298="","",IF(OR($D$6="Diaria",$D$6="Semanal",$D$6="Decadal",$D$6="Quincenal"),B297+VLOOKUP($D$6,AMORT!$A$2:$D$11,4,0),IF(DAY($B$13)=DAY(EOMONTH($B$13,0)),EOMONTH(B297,VLOOKUP($D$6,AMORT!$A$2:$C$11,3,0)),EDATE($B$13,VLOOKUP($D$6,AMORT!$A$2:$C$11,3,0)*A298))))</f>
        <v>#N/A</v>
      </c>
      <c r="C298" s="55" t="e">
        <f>IF(A298="",IF(A297="","",SUM(C$13:C297)),G298+H298)</f>
        <v>#N/A</v>
      </c>
      <c r="D298" s="44"/>
      <c r="E298" s="55" t="e">
        <f>IF(A298="",IF(A297="","",SUM($E$13:E297)),ROUND(((I297*$D$8)/30)*VLOOKUP($D$6,AMORT!$A$2:$D$11,4,0),0))</f>
        <v>#N/A</v>
      </c>
      <c r="F298" s="55" t="e">
        <f>IF(A298="",IF(A297="","",SUM($F$13:F297)),IF(A298&lt;=MAX($I$6:$I$7),0,C298+E298))</f>
        <v>#N/A</v>
      </c>
      <c r="G298" s="55" t="e">
        <f>IF(A298="",IF(A297="","",SUM($G$13:G297)),IF(A298=$E$5,I297,IF($I$8="Cuota fija",IF(A298&lt;=MAX($I$6:$I$7),0,$D$7+D298-H298),IF($I$8="Capital Constante",IF(A298&lt;=MAX($I$6:$I$7),0,$D$3/(($C$5/VLOOKUP($D$6,AMORT!$A$2:$C$11,3,0))-MAX($I$6:$I$7))   ),C298-H298-E298)       )))</f>
        <v>#N/A</v>
      </c>
      <c r="H298" s="55" t="e">
        <f>IF(A298="",IF(A297="","",SUM($H$13:H297)),ROUND($E$4*I297,0))</f>
        <v>#N/A</v>
      </c>
      <c r="I298" s="55" t="e">
        <f t="shared" si="28"/>
        <v>#N/A</v>
      </c>
      <c r="J298" s="15"/>
      <c r="K298" s="55" t="e">
        <f>IF(AND(A298&gt;0,A298&lt;&gt;"",D298&gt;0), ROUND( ((D298/((1+($D$4/VLOOKUP($D$6,AMORT!$A$2:$B$11,2,0)))^A298))),0),0)</f>
        <v>#N/A</v>
      </c>
      <c r="N298" s="61" t="e">
        <f t="shared" si="31"/>
        <v>#N/A</v>
      </c>
      <c r="O298" s="62" t="e">
        <f>IF(N298="","",IF(OR($Q$6="Diaria",$Q$6="Semanal",$Q$6="Decadal",$Q$6="Quincenal"),O297+VLOOKUP($Q$6,AMORT!$A$2:$D$11,4,0),IF(DAY($O$13)=DAY(EOMONTH($O$13,0)),EOMONTH(O297,VLOOKUP($Q$6,AMORT!$A$2:$C$11,3,0)),EDATE($O$13,VLOOKUP($Q$6,AMORT!$A$2:$C$11,3,0)*N298))))</f>
        <v>#N/A</v>
      </c>
      <c r="P298" s="55" t="e">
        <f>IF(N298="",IF(N297="","",SUM(P$13:P297)),T298+U298)</f>
        <v>#N/A</v>
      </c>
      <c r="Q298" s="44"/>
      <c r="R298" s="55" t="e">
        <f>IF(N298="",IF(N297="","",SUM($R$13:R297)),ROUND(((V297*$Q$8)/30)*VLOOKUP($Q$6,AMORT!$A$2:$D$11,4,0),0))</f>
        <v>#N/A</v>
      </c>
      <c r="S298" s="55" t="e">
        <f>IF(N298="",IF(N297="","",SUM($S$13:S297)),IF(N298&lt;=MAX($V$6:$V$7),0,P298+R298))</f>
        <v>#N/A</v>
      </c>
      <c r="T298" s="55" t="e">
        <f>IF(N298="",IF(N297="","",SUM($T$13:T297)),IF(N298=$R$5,V297,IF($V$8="Cuota fija",IF(N298&lt;=MAX($V$6:$V$7),0,$Q$7+Q298-U298),IF($V$8="Capital Constante",IF(N298&lt;=MAX($V$6:$V$7),0,$Q$3/(($P$5/VLOOKUP($Q$6,AMORT!$A$2:$C$11,3,0))-MAX($V$6:$V$7))   ),P298-U298-R298)       )))</f>
        <v>#N/A</v>
      </c>
      <c r="U298" s="55" t="e">
        <f>IF(N298="",IF(N297="","",SUM($U$13:U297)),ROUND($R$4*V297,0))</f>
        <v>#N/A</v>
      </c>
      <c r="V298" s="55" t="e">
        <f t="shared" si="29"/>
        <v>#N/A</v>
      </c>
      <c r="W298" s="15"/>
      <c r="X298" s="55" t="e">
        <f>IF(AND(N298&gt;0,N298&lt;&gt;"",Q298&gt;0), ROUND( ((Q298/((1+($Q$4/VLOOKUP($Q$6,AMORT!$A$2:$B$11,2,0)))^N298))),0),0)</f>
        <v>#N/A</v>
      </c>
      <c r="AA298" s="61" t="e">
        <f t="shared" si="32"/>
        <v>#N/A</v>
      </c>
      <c r="AB298" s="62" t="e">
        <f>IF(AA298="","",IF(OR($AD$6="Diaria",$AD$6="Semanal",$AD$6="Decadal",$AD$6="Quincenal"),AB297+VLOOKUP($AD$6,AMORT!$A$2:$D$11,4,0),IF(DAY($B$13)=DAY(EOMONTH($B$13,0)),EOMONTH(AB297,VLOOKUP($AD$6,AMORT!$A$2:$C$11,3,0)),EDATE($B$13,VLOOKUP($AD$6,AMORT!$A$2:$C$11,3,0)*AA298))))</f>
        <v>#N/A</v>
      </c>
      <c r="AC298" s="55" t="e">
        <f>IF(AA298="",IF(AA297="","",SUM(AC$13:AC297)),AG298+AH298)</f>
        <v>#N/A</v>
      </c>
      <c r="AD298" s="44"/>
      <c r="AE298" s="55" t="e">
        <f>IF(AA298="",IF(AA297="","",SUM($AE$13:AE297)),ROUND(((AI297*$AD$8)/30)*VLOOKUP($AD$6,AMORT!$A$2:$D$11,4,0),0))</f>
        <v>#N/A</v>
      </c>
      <c r="AF298" s="55" t="e">
        <f>IF(AA298="",IF(AA297="","",SUM($AF$13:AF297)),IF(AA298&lt;=MAX($AI$6:$AI$7),0,AC298+AE298))</f>
        <v>#N/A</v>
      </c>
      <c r="AG298" s="55" t="e">
        <f>IF(AA298="",IF(AA297="","",SUM($AG$13:AG297)),IF(AA298=$AE$5,AI297,IF($AI$8="Cuota fija",IF(AA298&lt;=MAX($AI$6:$AI$7),0,$AD$7+AD298-AH298),IF($AI$8="Capital Constante",IF(AA298&lt;=MAX($AI$6:$AI$7),0,$AD$3/(($AC$5/VLOOKUP($AD$6,AMORT!$A$2:$C$11,3,0))-MAX($AI$6:$AI$7))   ),AC298-AH298-AE298)       )))</f>
        <v>#N/A</v>
      </c>
      <c r="AH298" s="55" t="e">
        <f>IF(AA298="",IF(AA297="","",SUM($AH$13:AH297)),ROUND($AE$4*AI297,0))</f>
        <v>#N/A</v>
      </c>
      <c r="AI298" s="55" t="e">
        <f t="shared" si="30"/>
        <v>#N/A</v>
      </c>
      <c r="AJ298" s="15"/>
      <c r="AK298" s="55" t="e">
        <f>IF(AND(AA298&gt;0,AA298&lt;&gt;"",AD298&gt;0), ROUND( ((AD298/((1+($AD$4/VLOOKUP($AD$6,AMORT!$A$2:$B$11,2,0)))^AA298))),0),0)</f>
        <v>#N/A</v>
      </c>
    </row>
    <row r="299" spans="1:37" x14ac:dyDescent="0.2">
      <c r="A299" s="61" t="e">
        <f t="shared" si="27"/>
        <v>#N/A</v>
      </c>
      <c r="B299" s="62" t="e">
        <f>IF(A299="","",IF(OR($D$6="Diaria",$D$6="Semanal",$D$6="Decadal",$D$6="Quincenal"),B298+VLOOKUP($D$6,AMORT!$A$2:$D$11,4,0),IF(DAY($B$13)=DAY(EOMONTH($B$13,0)),EOMONTH(B298,VLOOKUP($D$6,AMORT!$A$2:$C$11,3,0)),EDATE($B$13,VLOOKUP($D$6,AMORT!$A$2:$C$11,3,0)*A299))))</f>
        <v>#N/A</v>
      </c>
      <c r="C299" s="55" t="e">
        <f>IF(A299="",IF(A298="","",SUM(C$13:C298)),G299+H299)</f>
        <v>#N/A</v>
      </c>
      <c r="D299" s="44"/>
      <c r="E299" s="55" t="e">
        <f>IF(A299="",IF(A298="","",SUM($E$13:E298)),ROUND(((I298*$D$8)/30)*VLOOKUP($D$6,AMORT!$A$2:$D$11,4,0),0))</f>
        <v>#N/A</v>
      </c>
      <c r="F299" s="55" t="e">
        <f>IF(A299="",IF(A298="","",SUM($F$13:F298)),IF(A299&lt;=MAX($I$6:$I$7),0,C299+E299))</f>
        <v>#N/A</v>
      </c>
      <c r="G299" s="55" t="e">
        <f>IF(A299="",IF(A298="","",SUM($G$13:G298)),IF(A299=$E$5,I298,IF($I$8="Cuota fija",IF(A299&lt;=MAX($I$6:$I$7),0,$D$7+D299-H299),IF($I$8="Capital Constante",IF(A299&lt;=MAX($I$6:$I$7),0,$D$3/(($C$5/VLOOKUP($D$6,AMORT!$A$2:$C$11,3,0))-MAX($I$6:$I$7))   ),C299-H299-E299)       )))</f>
        <v>#N/A</v>
      </c>
      <c r="H299" s="55" t="e">
        <f>IF(A299="",IF(A298="","",SUM($H$13:H298)),ROUND($E$4*I298,0))</f>
        <v>#N/A</v>
      </c>
      <c r="I299" s="55" t="e">
        <f t="shared" si="28"/>
        <v>#N/A</v>
      </c>
      <c r="J299" s="15"/>
      <c r="K299" s="55" t="e">
        <f>IF(AND(A299&gt;0,A299&lt;&gt;"",D299&gt;0), ROUND( ((D299/((1+($D$4/VLOOKUP($D$6,AMORT!$A$2:$B$11,2,0)))^A299))),0),0)</f>
        <v>#N/A</v>
      </c>
      <c r="N299" s="61" t="e">
        <f t="shared" si="31"/>
        <v>#N/A</v>
      </c>
      <c r="O299" s="62" t="e">
        <f>IF(N299="","",IF(OR($Q$6="Diaria",$Q$6="Semanal",$Q$6="Decadal",$Q$6="Quincenal"),O298+VLOOKUP($Q$6,AMORT!$A$2:$D$11,4,0),IF(DAY($O$13)=DAY(EOMONTH($O$13,0)),EOMONTH(O298,VLOOKUP($Q$6,AMORT!$A$2:$C$11,3,0)),EDATE($O$13,VLOOKUP($Q$6,AMORT!$A$2:$C$11,3,0)*N299))))</f>
        <v>#N/A</v>
      </c>
      <c r="P299" s="55" t="e">
        <f>IF(N299="",IF(N298="","",SUM(P$13:P298)),T299+U299)</f>
        <v>#N/A</v>
      </c>
      <c r="Q299" s="44"/>
      <c r="R299" s="55" t="e">
        <f>IF(N299="",IF(N298="","",SUM($R$13:R298)),ROUND(((V298*$Q$8)/30)*VLOOKUP($Q$6,AMORT!$A$2:$D$11,4,0),0))</f>
        <v>#N/A</v>
      </c>
      <c r="S299" s="55" t="e">
        <f>IF(N299="",IF(N298="","",SUM($S$13:S298)),IF(N299&lt;=MAX($V$6:$V$7),0,P299+R299))</f>
        <v>#N/A</v>
      </c>
      <c r="T299" s="55" t="e">
        <f>IF(N299="",IF(N298="","",SUM($T$13:T298)),IF(N299=$R$5,V298,IF($V$8="Cuota fija",IF(N299&lt;=MAX($V$6:$V$7),0,$Q$7+Q299-U299),IF($V$8="Capital Constante",IF(N299&lt;=MAX($V$6:$V$7),0,$Q$3/(($P$5/VLOOKUP($Q$6,AMORT!$A$2:$C$11,3,0))-MAX($V$6:$V$7))   ),P299-U299-R299)       )))</f>
        <v>#N/A</v>
      </c>
      <c r="U299" s="55" t="e">
        <f>IF(N299="",IF(N298="","",SUM($U$13:U298)),ROUND($R$4*V298,0))</f>
        <v>#N/A</v>
      </c>
      <c r="V299" s="55" t="e">
        <f t="shared" si="29"/>
        <v>#N/A</v>
      </c>
      <c r="W299" s="15"/>
      <c r="X299" s="55" t="e">
        <f>IF(AND(N299&gt;0,N299&lt;&gt;"",Q299&gt;0), ROUND( ((Q299/((1+($Q$4/VLOOKUP($Q$6,AMORT!$A$2:$B$11,2,0)))^N299))),0),0)</f>
        <v>#N/A</v>
      </c>
      <c r="AA299" s="61" t="e">
        <f t="shared" si="32"/>
        <v>#N/A</v>
      </c>
      <c r="AB299" s="62" t="e">
        <f>IF(AA299="","",IF(OR($AD$6="Diaria",$AD$6="Semanal",$AD$6="Decadal",$AD$6="Quincenal"),AB298+VLOOKUP($AD$6,AMORT!$A$2:$D$11,4,0),IF(DAY($B$13)=DAY(EOMONTH($B$13,0)),EOMONTH(AB298,VLOOKUP($AD$6,AMORT!$A$2:$C$11,3,0)),EDATE($B$13,VLOOKUP($AD$6,AMORT!$A$2:$C$11,3,0)*AA299))))</f>
        <v>#N/A</v>
      </c>
      <c r="AC299" s="55" t="e">
        <f>IF(AA299="",IF(AA298="","",SUM(AC$13:AC298)),AG299+AH299)</f>
        <v>#N/A</v>
      </c>
      <c r="AD299" s="44"/>
      <c r="AE299" s="55" t="e">
        <f>IF(AA299="",IF(AA298="","",SUM($AE$13:AE298)),ROUND(((AI298*$AD$8)/30)*VLOOKUP($AD$6,AMORT!$A$2:$D$11,4,0),0))</f>
        <v>#N/A</v>
      </c>
      <c r="AF299" s="55" t="e">
        <f>IF(AA299="",IF(AA298="","",SUM($AF$13:AF298)),IF(AA299&lt;=MAX($AI$6:$AI$7),0,AC299+AE299))</f>
        <v>#N/A</v>
      </c>
      <c r="AG299" s="55" t="e">
        <f>IF(AA299="",IF(AA298="","",SUM($AG$13:AG298)),IF(AA299=$AE$5,AI298,IF($AI$8="Cuota fija",IF(AA299&lt;=MAX($AI$6:$AI$7),0,$AD$7+AD299-AH299),IF($AI$8="Capital Constante",IF(AA299&lt;=MAX($AI$6:$AI$7),0,$AD$3/(($AC$5/VLOOKUP($AD$6,AMORT!$A$2:$C$11,3,0))-MAX($AI$6:$AI$7))   ),AC299-AH299-AE299)       )))</f>
        <v>#N/A</v>
      </c>
      <c r="AH299" s="55" t="e">
        <f>IF(AA299="",IF(AA298="","",SUM($AH$13:AH298)),ROUND($AE$4*AI298,0))</f>
        <v>#N/A</v>
      </c>
      <c r="AI299" s="55" t="e">
        <f t="shared" si="30"/>
        <v>#N/A</v>
      </c>
      <c r="AJ299" s="15"/>
      <c r="AK299" s="55" t="e">
        <f>IF(AND(AA299&gt;0,AA299&lt;&gt;"",AD299&gt;0), ROUND( ((AD299/((1+($AD$4/VLOOKUP($AD$6,AMORT!$A$2:$B$11,2,0)))^AA299))),0),0)</f>
        <v>#N/A</v>
      </c>
    </row>
    <row r="300" spans="1:37" x14ac:dyDescent="0.2">
      <c r="A300" s="61" t="e">
        <f t="shared" si="27"/>
        <v>#N/A</v>
      </c>
      <c r="B300" s="62" t="e">
        <f>IF(A300="","",IF(OR($D$6="Diaria",$D$6="Semanal",$D$6="Decadal",$D$6="Quincenal"),B299+VLOOKUP($D$6,AMORT!$A$2:$D$11,4,0),IF(DAY($B$13)=DAY(EOMONTH($B$13,0)),EOMONTH(B299,VLOOKUP($D$6,AMORT!$A$2:$C$11,3,0)),EDATE($B$13,VLOOKUP($D$6,AMORT!$A$2:$C$11,3,0)*A300))))</f>
        <v>#N/A</v>
      </c>
      <c r="C300" s="55" t="e">
        <f>IF(A300="",IF(A299="","",SUM(C$13:C299)),G300+H300)</f>
        <v>#N/A</v>
      </c>
      <c r="D300" s="44"/>
      <c r="E300" s="55" t="e">
        <f>IF(A300="",IF(A299="","",SUM($E$13:E299)),ROUND(((I299*$D$8)/30)*VLOOKUP($D$6,AMORT!$A$2:$D$11,4,0),0))</f>
        <v>#N/A</v>
      </c>
      <c r="F300" s="55" t="e">
        <f>IF(A300="",IF(A299="","",SUM($F$13:F299)),IF(A300&lt;=MAX($I$6:$I$7),0,C300+E300))</f>
        <v>#N/A</v>
      </c>
      <c r="G300" s="55" t="e">
        <f>IF(A300="",IF(A299="","",SUM($G$13:G299)),IF(A300=$E$5,I299,IF($I$8="Cuota fija",IF(A300&lt;=MAX($I$6:$I$7),0,$D$7+D300-H300),IF($I$8="Capital Constante",IF(A300&lt;=MAX($I$6:$I$7),0,$D$3/(($C$5/VLOOKUP($D$6,AMORT!$A$2:$C$11,3,0))-MAX($I$6:$I$7))   ),C300-H300-E300)       )))</f>
        <v>#N/A</v>
      </c>
      <c r="H300" s="55" t="e">
        <f>IF(A300="",IF(A299="","",SUM($H$13:H299)),ROUND($E$4*I299,0))</f>
        <v>#N/A</v>
      </c>
      <c r="I300" s="55" t="e">
        <f t="shared" si="28"/>
        <v>#N/A</v>
      </c>
      <c r="J300" s="15"/>
      <c r="K300" s="55" t="e">
        <f>IF(AND(A300&gt;0,A300&lt;&gt;"",D300&gt;0), ROUND( ((D300/((1+($D$4/VLOOKUP($D$6,AMORT!$A$2:$B$11,2,0)))^A300))),0),0)</f>
        <v>#N/A</v>
      </c>
      <c r="N300" s="61" t="e">
        <f t="shared" si="31"/>
        <v>#N/A</v>
      </c>
      <c r="O300" s="62" t="e">
        <f>IF(N300="","",IF(OR($Q$6="Diaria",$Q$6="Semanal",$Q$6="Decadal",$Q$6="Quincenal"),O299+VLOOKUP($Q$6,AMORT!$A$2:$D$11,4,0),IF(DAY($O$13)=DAY(EOMONTH($O$13,0)),EOMONTH(O299,VLOOKUP($Q$6,AMORT!$A$2:$C$11,3,0)),EDATE($O$13,VLOOKUP($Q$6,AMORT!$A$2:$C$11,3,0)*N300))))</f>
        <v>#N/A</v>
      </c>
      <c r="P300" s="55" t="e">
        <f>IF(N300="",IF(N299="","",SUM(P$13:P299)),T300+U300)</f>
        <v>#N/A</v>
      </c>
      <c r="Q300" s="44"/>
      <c r="R300" s="55" t="e">
        <f>IF(N300="",IF(N299="","",SUM($R$13:R299)),ROUND(((V299*$Q$8)/30)*VLOOKUP($Q$6,AMORT!$A$2:$D$11,4,0),0))</f>
        <v>#N/A</v>
      </c>
      <c r="S300" s="55" t="e">
        <f>IF(N300="",IF(N299="","",SUM($S$13:S299)),IF(N300&lt;=MAX($V$6:$V$7),0,P300+R300))</f>
        <v>#N/A</v>
      </c>
      <c r="T300" s="55" t="e">
        <f>IF(N300="",IF(N299="","",SUM($T$13:T299)),IF(N300=$R$5,V299,IF($V$8="Cuota fija",IF(N300&lt;=MAX($V$6:$V$7),0,$Q$7+Q300-U300),IF($V$8="Capital Constante",IF(N300&lt;=MAX($V$6:$V$7),0,$Q$3/(($P$5/VLOOKUP($Q$6,AMORT!$A$2:$C$11,3,0))-MAX($V$6:$V$7))   ),P300-U300-R300)       )))</f>
        <v>#N/A</v>
      </c>
      <c r="U300" s="55" t="e">
        <f>IF(N300="",IF(N299="","",SUM($U$13:U299)),ROUND($R$4*V299,0))</f>
        <v>#N/A</v>
      </c>
      <c r="V300" s="55" t="e">
        <f t="shared" si="29"/>
        <v>#N/A</v>
      </c>
      <c r="W300" s="15"/>
      <c r="X300" s="55" t="e">
        <f>IF(AND(N300&gt;0,N300&lt;&gt;"",Q300&gt;0), ROUND( ((Q300/((1+($Q$4/VLOOKUP($Q$6,AMORT!$A$2:$B$11,2,0)))^N300))),0),0)</f>
        <v>#N/A</v>
      </c>
      <c r="AA300" s="61" t="e">
        <f t="shared" si="32"/>
        <v>#N/A</v>
      </c>
      <c r="AB300" s="62" t="e">
        <f>IF(AA300="","",IF(OR($AD$6="Diaria",$AD$6="Semanal",$AD$6="Decadal",$AD$6="Quincenal"),AB299+VLOOKUP($AD$6,AMORT!$A$2:$D$11,4,0),IF(DAY($B$13)=DAY(EOMONTH($B$13,0)),EOMONTH(AB299,VLOOKUP($AD$6,AMORT!$A$2:$C$11,3,0)),EDATE($B$13,VLOOKUP($AD$6,AMORT!$A$2:$C$11,3,0)*AA300))))</f>
        <v>#N/A</v>
      </c>
      <c r="AC300" s="55" t="e">
        <f>IF(AA300="",IF(AA299="","",SUM(AC$13:AC299)),AG300+AH300)</f>
        <v>#N/A</v>
      </c>
      <c r="AD300" s="44"/>
      <c r="AE300" s="55" t="e">
        <f>IF(AA300="",IF(AA299="","",SUM($AE$13:AE299)),ROUND(((AI299*$AD$8)/30)*VLOOKUP($AD$6,AMORT!$A$2:$D$11,4,0),0))</f>
        <v>#N/A</v>
      </c>
      <c r="AF300" s="55" t="e">
        <f>IF(AA300="",IF(AA299="","",SUM($AF$13:AF299)),IF(AA300&lt;=MAX($AI$6:$AI$7),0,AC300+AE300))</f>
        <v>#N/A</v>
      </c>
      <c r="AG300" s="55" t="e">
        <f>IF(AA300="",IF(AA299="","",SUM($AG$13:AG299)),IF(AA300=$AE$5,AI299,IF($AI$8="Cuota fija",IF(AA300&lt;=MAX($AI$6:$AI$7),0,$AD$7+AD300-AH300),IF($AI$8="Capital Constante",IF(AA300&lt;=MAX($AI$6:$AI$7),0,$AD$3/(($AC$5/VLOOKUP($AD$6,AMORT!$A$2:$C$11,3,0))-MAX($AI$6:$AI$7))   ),AC300-AH300-AE300)       )))</f>
        <v>#N/A</v>
      </c>
      <c r="AH300" s="55" t="e">
        <f>IF(AA300="",IF(AA299="","",SUM($AH$13:AH299)),ROUND($AE$4*AI299,0))</f>
        <v>#N/A</v>
      </c>
      <c r="AI300" s="55" t="e">
        <f t="shared" si="30"/>
        <v>#N/A</v>
      </c>
      <c r="AJ300" s="15"/>
      <c r="AK300" s="55" t="e">
        <f>IF(AND(AA300&gt;0,AA300&lt;&gt;"",AD300&gt;0), ROUND( ((AD300/((1+($AD$4/VLOOKUP($AD$6,AMORT!$A$2:$B$11,2,0)))^AA300))),0),0)</f>
        <v>#N/A</v>
      </c>
    </row>
    <row r="301" spans="1:37" x14ac:dyDescent="0.2">
      <c r="A301" s="61" t="e">
        <f t="shared" si="27"/>
        <v>#N/A</v>
      </c>
      <c r="B301" s="62" t="e">
        <f>IF(A301="","",IF(OR($D$6="Diaria",$D$6="Semanal",$D$6="Decadal",$D$6="Quincenal"),B300+VLOOKUP($D$6,AMORT!$A$2:$D$11,4,0),IF(DAY($B$13)=DAY(EOMONTH($B$13,0)),EOMONTH(B300,VLOOKUP($D$6,AMORT!$A$2:$C$11,3,0)),EDATE($B$13,VLOOKUP($D$6,AMORT!$A$2:$C$11,3,0)*A301))))</f>
        <v>#N/A</v>
      </c>
      <c r="C301" s="55" t="e">
        <f>IF(A301="",IF(A300="","",SUM(C$13:C300)),G301+H301)</f>
        <v>#N/A</v>
      </c>
      <c r="D301" s="44"/>
      <c r="E301" s="55" t="e">
        <f>IF(A301="",IF(A300="","",SUM($E$13:E300)),ROUND(((I300*$D$8)/30)*VLOOKUP($D$6,AMORT!$A$2:$D$11,4,0),0))</f>
        <v>#N/A</v>
      </c>
      <c r="F301" s="55" t="e">
        <f>IF(A301="",IF(A300="","",SUM($F$13:F300)),IF(A301&lt;=MAX($I$6:$I$7),0,C301+E301))</f>
        <v>#N/A</v>
      </c>
      <c r="G301" s="55" t="e">
        <f>IF(A301="",IF(A300="","",SUM($G$13:G300)),IF(A301=$E$5,I300,IF($I$8="Cuota fija",IF(A301&lt;=MAX($I$6:$I$7),0,$D$7+D301-H301),IF($I$8="Capital Constante",IF(A301&lt;=MAX($I$6:$I$7),0,$D$3/(($C$5/VLOOKUP($D$6,AMORT!$A$2:$C$11,3,0))-MAX($I$6:$I$7))   ),C301-H301-E301)       )))</f>
        <v>#N/A</v>
      </c>
      <c r="H301" s="55" t="e">
        <f>IF(A301="",IF(A300="","",SUM($H$13:H300)),ROUND($E$4*I300,0))</f>
        <v>#N/A</v>
      </c>
      <c r="I301" s="55" t="e">
        <f t="shared" si="28"/>
        <v>#N/A</v>
      </c>
      <c r="J301" s="15"/>
      <c r="K301" s="55" t="e">
        <f>IF(AND(A301&gt;0,A301&lt;&gt;"",D301&gt;0), ROUND( ((D301/((1+($D$4/VLOOKUP($D$6,AMORT!$A$2:$B$11,2,0)))^A301))),0),0)</f>
        <v>#N/A</v>
      </c>
      <c r="N301" s="61" t="e">
        <f t="shared" si="31"/>
        <v>#N/A</v>
      </c>
      <c r="O301" s="62" t="e">
        <f>IF(N301="","",IF(OR($Q$6="Diaria",$Q$6="Semanal",$Q$6="Decadal",$Q$6="Quincenal"),O300+VLOOKUP($Q$6,AMORT!$A$2:$D$11,4,0),IF(DAY($O$13)=DAY(EOMONTH($O$13,0)),EOMONTH(O300,VLOOKUP($Q$6,AMORT!$A$2:$C$11,3,0)),EDATE($O$13,VLOOKUP($Q$6,AMORT!$A$2:$C$11,3,0)*N301))))</f>
        <v>#N/A</v>
      </c>
      <c r="P301" s="55" t="e">
        <f>IF(N301="",IF(N300="","",SUM(P$13:P300)),T301+U301)</f>
        <v>#N/A</v>
      </c>
      <c r="Q301" s="44"/>
      <c r="R301" s="55" t="e">
        <f>IF(N301="",IF(N300="","",SUM($R$13:R300)),ROUND(((V300*$Q$8)/30)*VLOOKUP($Q$6,AMORT!$A$2:$D$11,4,0),0))</f>
        <v>#N/A</v>
      </c>
      <c r="S301" s="55" t="e">
        <f>IF(N301="",IF(N300="","",SUM($S$13:S300)),IF(N301&lt;=MAX($V$6:$V$7),0,P301+R301))</f>
        <v>#N/A</v>
      </c>
      <c r="T301" s="55" t="e">
        <f>IF(N301="",IF(N300="","",SUM($T$13:T300)),IF(N301=$R$5,V300,IF($V$8="Cuota fija",IF(N301&lt;=MAX($V$6:$V$7),0,$Q$7+Q301-U301),IF($V$8="Capital Constante",IF(N301&lt;=MAX($V$6:$V$7),0,$Q$3/(($P$5/VLOOKUP($Q$6,AMORT!$A$2:$C$11,3,0))-MAX($V$6:$V$7))   ),P301-U301-R301)       )))</f>
        <v>#N/A</v>
      </c>
      <c r="U301" s="55" t="e">
        <f>IF(N301="",IF(N300="","",SUM($U$13:U300)),ROUND($R$4*V300,0))</f>
        <v>#N/A</v>
      </c>
      <c r="V301" s="55" t="e">
        <f t="shared" si="29"/>
        <v>#N/A</v>
      </c>
      <c r="W301" s="15"/>
      <c r="X301" s="55" t="e">
        <f>IF(AND(N301&gt;0,N301&lt;&gt;"",Q301&gt;0), ROUND( ((Q301/((1+($Q$4/VLOOKUP($Q$6,AMORT!$A$2:$B$11,2,0)))^N301))),0),0)</f>
        <v>#N/A</v>
      </c>
      <c r="AA301" s="61" t="e">
        <f t="shared" si="32"/>
        <v>#N/A</v>
      </c>
      <c r="AB301" s="62" t="e">
        <f>IF(AA301="","",IF(OR($AD$6="Diaria",$AD$6="Semanal",$AD$6="Decadal",$AD$6="Quincenal"),AB300+VLOOKUP($AD$6,AMORT!$A$2:$D$11,4,0),IF(DAY($B$13)=DAY(EOMONTH($B$13,0)),EOMONTH(AB300,VLOOKUP($AD$6,AMORT!$A$2:$C$11,3,0)),EDATE($B$13,VLOOKUP($AD$6,AMORT!$A$2:$C$11,3,0)*AA301))))</f>
        <v>#N/A</v>
      </c>
      <c r="AC301" s="55" t="e">
        <f>IF(AA301="",IF(AA300="","",SUM(AC$13:AC300)),AG301+AH301)</f>
        <v>#N/A</v>
      </c>
      <c r="AD301" s="44"/>
      <c r="AE301" s="55" t="e">
        <f>IF(AA301="",IF(AA300="","",SUM($AE$13:AE300)),ROUND(((AI300*$AD$8)/30)*VLOOKUP($AD$6,AMORT!$A$2:$D$11,4,0),0))</f>
        <v>#N/A</v>
      </c>
      <c r="AF301" s="55" t="e">
        <f>IF(AA301="",IF(AA300="","",SUM($AF$13:AF300)),IF(AA301&lt;=MAX($AI$6:$AI$7),0,AC301+AE301))</f>
        <v>#N/A</v>
      </c>
      <c r="AG301" s="55" t="e">
        <f>IF(AA301="",IF(AA300="","",SUM($AG$13:AG300)),IF(AA301=$AE$5,AI300,IF($AI$8="Cuota fija",IF(AA301&lt;=MAX($AI$6:$AI$7),0,$AD$7+AD301-AH301),IF($AI$8="Capital Constante",IF(AA301&lt;=MAX($AI$6:$AI$7),0,$AD$3/(($AC$5/VLOOKUP($AD$6,AMORT!$A$2:$C$11,3,0))-MAX($AI$6:$AI$7))   ),AC301-AH301-AE301)       )))</f>
        <v>#N/A</v>
      </c>
      <c r="AH301" s="55" t="e">
        <f>IF(AA301="",IF(AA300="","",SUM($AH$13:AH300)),ROUND($AE$4*AI300,0))</f>
        <v>#N/A</v>
      </c>
      <c r="AI301" s="55" t="e">
        <f t="shared" si="30"/>
        <v>#N/A</v>
      </c>
      <c r="AJ301" s="15"/>
      <c r="AK301" s="55" t="e">
        <f>IF(AND(AA301&gt;0,AA301&lt;&gt;"",AD301&gt;0), ROUND( ((AD301/((1+($AD$4/VLOOKUP($AD$6,AMORT!$A$2:$B$11,2,0)))^AA301))),0),0)</f>
        <v>#N/A</v>
      </c>
    </row>
    <row r="302" spans="1:37" x14ac:dyDescent="0.2">
      <c r="A302" s="61" t="e">
        <f t="shared" si="27"/>
        <v>#N/A</v>
      </c>
      <c r="B302" s="62" t="e">
        <f>IF(A302="","",IF(OR($D$6="Diaria",$D$6="Semanal",$D$6="Decadal",$D$6="Quincenal"),B301+VLOOKUP($D$6,AMORT!$A$2:$D$11,4,0),IF(DAY($B$13)=DAY(EOMONTH($B$13,0)),EOMONTH(B301,VLOOKUP($D$6,AMORT!$A$2:$C$11,3,0)),EDATE($B$13,VLOOKUP($D$6,AMORT!$A$2:$C$11,3,0)*A302))))</f>
        <v>#N/A</v>
      </c>
      <c r="C302" s="55" t="e">
        <f>IF(A302="",IF(A301="","",SUM(C$13:C301)),G302+H302)</f>
        <v>#N/A</v>
      </c>
      <c r="D302" s="44"/>
      <c r="E302" s="55" t="e">
        <f>IF(A302="",IF(A301="","",SUM($E$13:E301)),ROUND(((I301*$D$8)/30)*VLOOKUP($D$6,AMORT!$A$2:$D$11,4,0),0))</f>
        <v>#N/A</v>
      </c>
      <c r="F302" s="55" t="e">
        <f>IF(A302="",IF(A301="","",SUM($F$13:F301)),IF(A302&lt;=MAX($I$6:$I$7),0,C302+E302))</f>
        <v>#N/A</v>
      </c>
      <c r="G302" s="55" t="e">
        <f>IF(A302="",IF(A301="","",SUM($G$13:G301)),IF(A302=$E$5,I301,IF($I$8="Cuota fija",IF(A302&lt;=MAX($I$6:$I$7),0,$D$7+D302-H302),IF($I$8="Capital Constante",IF(A302&lt;=MAX($I$6:$I$7),0,$D$3/(($C$5/VLOOKUP($D$6,AMORT!$A$2:$C$11,3,0))-MAX($I$6:$I$7))   ),C302-H302-E302)       )))</f>
        <v>#N/A</v>
      </c>
      <c r="H302" s="55" t="e">
        <f>IF(A302="",IF(A301="","",SUM($H$13:H301)),ROUND($E$4*I301,0))</f>
        <v>#N/A</v>
      </c>
      <c r="I302" s="55" t="e">
        <f t="shared" si="28"/>
        <v>#N/A</v>
      </c>
      <c r="J302" s="15"/>
      <c r="K302" s="55" t="e">
        <f>IF(AND(A302&gt;0,A302&lt;&gt;"",D302&gt;0), ROUND( ((D302/((1+($D$4/VLOOKUP($D$6,AMORT!$A$2:$B$11,2,0)))^A302))),0),0)</f>
        <v>#N/A</v>
      </c>
      <c r="N302" s="61" t="e">
        <f t="shared" si="31"/>
        <v>#N/A</v>
      </c>
      <c r="O302" s="62" t="e">
        <f>IF(N302="","",IF(OR($Q$6="Diaria",$Q$6="Semanal",$Q$6="Decadal",$Q$6="Quincenal"),O301+VLOOKUP($Q$6,AMORT!$A$2:$D$11,4,0),IF(DAY($O$13)=DAY(EOMONTH($O$13,0)),EOMONTH(O301,VLOOKUP($Q$6,AMORT!$A$2:$C$11,3,0)),EDATE($O$13,VLOOKUP($Q$6,AMORT!$A$2:$C$11,3,0)*N302))))</f>
        <v>#N/A</v>
      </c>
      <c r="P302" s="55" t="e">
        <f>IF(N302="",IF(N301="","",SUM(P$13:P301)),T302+U302)</f>
        <v>#N/A</v>
      </c>
      <c r="Q302" s="44"/>
      <c r="R302" s="55" t="e">
        <f>IF(N302="",IF(N301="","",SUM($R$13:R301)),ROUND(((V301*$Q$8)/30)*VLOOKUP($Q$6,AMORT!$A$2:$D$11,4,0),0))</f>
        <v>#N/A</v>
      </c>
      <c r="S302" s="55" t="e">
        <f>IF(N302="",IF(N301="","",SUM($S$13:S301)),IF(N302&lt;=MAX($V$6:$V$7),0,P302+R302))</f>
        <v>#N/A</v>
      </c>
      <c r="T302" s="55" t="e">
        <f>IF(N302="",IF(N301="","",SUM($T$13:T301)),IF(N302=$R$5,V301,IF($V$8="Cuota fija",IF(N302&lt;=MAX($V$6:$V$7),0,$Q$7+Q302-U302),IF($V$8="Capital Constante",IF(N302&lt;=MAX($V$6:$V$7),0,$Q$3/(($P$5/VLOOKUP($Q$6,AMORT!$A$2:$C$11,3,0))-MAX($V$6:$V$7))   ),P302-U302-R302)       )))</f>
        <v>#N/A</v>
      </c>
      <c r="U302" s="55" t="e">
        <f>IF(N302="",IF(N301="","",SUM($U$13:U301)),ROUND($R$4*V301,0))</f>
        <v>#N/A</v>
      </c>
      <c r="V302" s="55" t="e">
        <f t="shared" si="29"/>
        <v>#N/A</v>
      </c>
      <c r="W302" s="15"/>
      <c r="X302" s="55" t="e">
        <f>IF(AND(N302&gt;0,N302&lt;&gt;"",Q302&gt;0), ROUND( ((Q302/((1+($Q$4/VLOOKUP($Q$6,AMORT!$A$2:$B$11,2,0)))^N302))),0),0)</f>
        <v>#N/A</v>
      </c>
      <c r="AA302" s="61" t="e">
        <f t="shared" si="32"/>
        <v>#N/A</v>
      </c>
      <c r="AB302" s="62" t="e">
        <f>IF(AA302="","",IF(OR($AD$6="Diaria",$AD$6="Semanal",$AD$6="Decadal",$AD$6="Quincenal"),AB301+VLOOKUP($AD$6,AMORT!$A$2:$D$11,4,0),IF(DAY($B$13)=DAY(EOMONTH($B$13,0)),EOMONTH(AB301,VLOOKUP($AD$6,AMORT!$A$2:$C$11,3,0)),EDATE($B$13,VLOOKUP($AD$6,AMORT!$A$2:$C$11,3,0)*AA302))))</f>
        <v>#N/A</v>
      </c>
      <c r="AC302" s="55" t="e">
        <f>IF(AA302="",IF(AA301="","",SUM(AC$13:AC301)),AG302+AH302)</f>
        <v>#N/A</v>
      </c>
      <c r="AD302" s="44"/>
      <c r="AE302" s="55" t="e">
        <f>IF(AA302="",IF(AA301="","",SUM($AE$13:AE301)),ROUND(((AI301*$AD$8)/30)*VLOOKUP($AD$6,AMORT!$A$2:$D$11,4,0),0))</f>
        <v>#N/A</v>
      </c>
      <c r="AF302" s="55" t="e">
        <f>IF(AA302="",IF(AA301="","",SUM($AF$13:AF301)),IF(AA302&lt;=MAX($AI$6:$AI$7),0,AC302+AE302))</f>
        <v>#N/A</v>
      </c>
      <c r="AG302" s="55" t="e">
        <f>IF(AA302="",IF(AA301="","",SUM($AG$13:AG301)),IF(AA302=$AE$5,AI301,IF($AI$8="Cuota fija",IF(AA302&lt;=MAX($AI$6:$AI$7),0,$AD$7+AD302-AH302),IF($AI$8="Capital Constante",IF(AA302&lt;=MAX($AI$6:$AI$7),0,$AD$3/(($AC$5/VLOOKUP($AD$6,AMORT!$A$2:$C$11,3,0))-MAX($AI$6:$AI$7))   ),AC302-AH302-AE302)       )))</f>
        <v>#N/A</v>
      </c>
      <c r="AH302" s="55" t="e">
        <f>IF(AA302="",IF(AA301="","",SUM($AH$13:AH301)),ROUND($AE$4*AI301,0))</f>
        <v>#N/A</v>
      </c>
      <c r="AI302" s="55" t="e">
        <f t="shared" si="30"/>
        <v>#N/A</v>
      </c>
      <c r="AJ302" s="15"/>
      <c r="AK302" s="55" t="e">
        <f>IF(AND(AA302&gt;0,AA302&lt;&gt;"",AD302&gt;0), ROUND( ((AD302/((1+($AD$4/VLOOKUP($AD$6,AMORT!$A$2:$B$11,2,0)))^AA302))),0),0)</f>
        <v>#N/A</v>
      </c>
    </row>
    <row r="303" spans="1:37" x14ac:dyDescent="0.2">
      <c r="A303" s="61" t="e">
        <f t="shared" si="27"/>
        <v>#N/A</v>
      </c>
      <c r="B303" s="62" t="e">
        <f>IF(A303="","",IF(OR($D$6="Diaria",$D$6="Semanal",$D$6="Decadal",$D$6="Quincenal"),B302+VLOOKUP($D$6,AMORT!$A$2:$D$11,4,0),IF(DAY($B$13)=DAY(EOMONTH($B$13,0)),EOMONTH(B302,VLOOKUP($D$6,AMORT!$A$2:$C$11,3,0)),EDATE($B$13,VLOOKUP($D$6,AMORT!$A$2:$C$11,3,0)*A303))))</f>
        <v>#N/A</v>
      </c>
      <c r="C303" s="55" t="e">
        <f>IF(A303="",IF(A302="","",SUM(C$13:C302)),G303+H303)</f>
        <v>#N/A</v>
      </c>
      <c r="D303" s="44"/>
      <c r="E303" s="55" t="e">
        <f>IF(A303="",IF(A302="","",SUM($E$13:E302)),ROUND(((I302*$D$8)/30)*VLOOKUP($D$6,AMORT!$A$2:$D$11,4,0),0))</f>
        <v>#N/A</v>
      </c>
      <c r="F303" s="55" t="e">
        <f>IF(A303="",IF(A302="","",SUM($F$13:F302)),IF(A303&lt;=MAX($I$6:$I$7),0,C303+E303))</f>
        <v>#N/A</v>
      </c>
      <c r="G303" s="55" t="e">
        <f>IF(A303="",IF(A302="","",SUM($G$13:G302)),IF(A303=$E$5,I302,IF($I$8="Cuota fija",IF(A303&lt;=MAX($I$6:$I$7),0,$D$7+D303-H303),IF($I$8="Capital Constante",IF(A303&lt;=MAX($I$6:$I$7),0,$D$3/(($C$5/VLOOKUP($D$6,AMORT!$A$2:$C$11,3,0))-MAX($I$6:$I$7))   ),C303-H303-E303)       )))</f>
        <v>#N/A</v>
      </c>
      <c r="H303" s="55" t="e">
        <f>IF(A303="",IF(A302="","",SUM($H$13:H302)),ROUND($E$4*I302,0))</f>
        <v>#N/A</v>
      </c>
      <c r="I303" s="55" t="e">
        <f t="shared" si="28"/>
        <v>#N/A</v>
      </c>
      <c r="J303" s="15"/>
      <c r="K303" s="55" t="e">
        <f>IF(AND(A303&gt;0,A303&lt;&gt;"",D303&gt;0), ROUND( ((D303/((1+($D$4/VLOOKUP($D$6,AMORT!$A$2:$B$11,2,0)))^A303))),0),0)</f>
        <v>#N/A</v>
      </c>
      <c r="N303" s="61" t="e">
        <f t="shared" si="31"/>
        <v>#N/A</v>
      </c>
      <c r="O303" s="62" t="e">
        <f>IF(N303="","",IF(OR($Q$6="Diaria",$Q$6="Semanal",$Q$6="Decadal",$Q$6="Quincenal"),O302+VLOOKUP($Q$6,AMORT!$A$2:$D$11,4,0),IF(DAY($O$13)=DAY(EOMONTH($O$13,0)),EOMONTH(O302,VLOOKUP($Q$6,AMORT!$A$2:$C$11,3,0)),EDATE($O$13,VLOOKUP($Q$6,AMORT!$A$2:$C$11,3,0)*N303))))</f>
        <v>#N/A</v>
      </c>
      <c r="P303" s="55" t="e">
        <f>IF(N303="",IF(N302="","",SUM(P$13:P302)),T303+U303)</f>
        <v>#N/A</v>
      </c>
      <c r="Q303" s="44"/>
      <c r="R303" s="55" t="e">
        <f>IF(N303="",IF(N302="","",SUM($R$13:R302)),ROUND(((V302*$Q$8)/30)*VLOOKUP($Q$6,AMORT!$A$2:$D$11,4,0),0))</f>
        <v>#N/A</v>
      </c>
      <c r="S303" s="55" t="e">
        <f>IF(N303="",IF(N302="","",SUM($S$13:S302)),IF(N303&lt;=MAX($V$6:$V$7),0,P303+R303))</f>
        <v>#N/A</v>
      </c>
      <c r="T303" s="55" t="e">
        <f>IF(N303="",IF(N302="","",SUM($T$13:T302)),IF(N303=$R$5,V302,IF($V$8="Cuota fija",IF(N303&lt;=MAX($V$6:$V$7),0,$Q$7+Q303-U303),IF($V$8="Capital Constante",IF(N303&lt;=MAX($V$6:$V$7),0,$Q$3/(($P$5/VLOOKUP($Q$6,AMORT!$A$2:$C$11,3,0))-MAX($V$6:$V$7))   ),P303-U303-R303)       )))</f>
        <v>#N/A</v>
      </c>
      <c r="U303" s="55" t="e">
        <f>IF(N303="",IF(N302="","",SUM($U$13:U302)),ROUND($R$4*V302,0))</f>
        <v>#N/A</v>
      </c>
      <c r="V303" s="55" t="e">
        <f t="shared" si="29"/>
        <v>#N/A</v>
      </c>
      <c r="W303" s="15"/>
      <c r="X303" s="55" t="e">
        <f>IF(AND(N303&gt;0,N303&lt;&gt;"",Q303&gt;0), ROUND( ((Q303/((1+($Q$4/VLOOKUP($Q$6,AMORT!$A$2:$B$11,2,0)))^N303))),0),0)</f>
        <v>#N/A</v>
      </c>
      <c r="AA303" s="61" t="e">
        <f t="shared" si="32"/>
        <v>#N/A</v>
      </c>
      <c r="AB303" s="62" t="e">
        <f>IF(AA303="","",IF(OR($AD$6="Diaria",$AD$6="Semanal",$AD$6="Decadal",$AD$6="Quincenal"),AB302+VLOOKUP($AD$6,AMORT!$A$2:$D$11,4,0),IF(DAY($B$13)=DAY(EOMONTH($B$13,0)),EOMONTH(AB302,VLOOKUP($AD$6,AMORT!$A$2:$C$11,3,0)),EDATE($B$13,VLOOKUP($AD$6,AMORT!$A$2:$C$11,3,0)*AA303))))</f>
        <v>#N/A</v>
      </c>
      <c r="AC303" s="55" t="e">
        <f>IF(AA303="",IF(AA302="","",SUM(AC$13:AC302)),AG303+AH303)</f>
        <v>#N/A</v>
      </c>
      <c r="AD303" s="44"/>
      <c r="AE303" s="55" t="e">
        <f>IF(AA303="",IF(AA302="","",SUM($AE$13:AE302)),ROUND(((AI302*$AD$8)/30)*VLOOKUP($AD$6,AMORT!$A$2:$D$11,4,0),0))</f>
        <v>#N/A</v>
      </c>
      <c r="AF303" s="55" t="e">
        <f>IF(AA303="",IF(AA302="","",SUM($AF$13:AF302)),IF(AA303&lt;=MAX($AI$6:$AI$7),0,AC303+AE303))</f>
        <v>#N/A</v>
      </c>
      <c r="AG303" s="55" t="e">
        <f>IF(AA303="",IF(AA302="","",SUM($AG$13:AG302)),IF(AA303=$AE$5,AI302,IF($AI$8="Cuota fija",IF(AA303&lt;=MAX($AI$6:$AI$7),0,$AD$7+AD303-AH303),IF($AI$8="Capital Constante",IF(AA303&lt;=MAX($AI$6:$AI$7),0,$AD$3/(($AC$5/VLOOKUP($AD$6,AMORT!$A$2:$C$11,3,0))-MAX($AI$6:$AI$7))   ),AC303-AH303-AE303)       )))</f>
        <v>#N/A</v>
      </c>
      <c r="AH303" s="55" t="e">
        <f>IF(AA303="",IF(AA302="","",SUM($AH$13:AH302)),ROUND($AE$4*AI302,0))</f>
        <v>#N/A</v>
      </c>
      <c r="AI303" s="55" t="e">
        <f t="shared" si="30"/>
        <v>#N/A</v>
      </c>
      <c r="AJ303" s="15"/>
      <c r="AK303" s="55" t="e">
        <f>IF(AND(AA303&gt;0,AA303&lt;&gt;"",AD303&gt;0), ROUND( ((AD303/((1+($AD$4/VLOOKUP($AD$6,AMORT!$A$2:$B$11,2,0)))^AA303))),0),0)</f>
        <v>#N/A</v>
      </c>
    </row>
    <row r="304" spans="1:37" x14ac:dyDescent="0.2">
      <c r="A304" s="61" t="e">
        <f t="shared" si="27"/>
        <v>#N/A</v>
      </c>
      <c r="B304" s="62" t="e">
        <f>IF(A304="","",IF(OR($D$6="Diaria",$D$6="Semanal",$D$6="Decadal",$D$6="Quincenal"),B303+VLOOKUP($D$6,AMORT!$A$2:$D$11,4,0),IF(DAY($B$13)=DAY(EOMONTH($B$13,0)),EOMONTH(B303,VLOOKUP($D$6,AMORT!$A$2:$C$11,3,0)),EDATE($B$13,VLOOKUP($D$6,AMORT!$A$2:$C$11,3,0)*A304))))</f>
        <v>#N/A</v>
      </c>
      <c r="C304" s="55" t="e">
        <f>IF(A304="",IF(A303="","",SUM(C$13:C303)),G304+H304)</f>
        <v>#N/A</v>
      </c>
      <c r="D304" s="44"/>
      <c r="E304" s="55" t="e">
        <f>IF(A304="",IF(A303="","",SUM($E$13:E303)),ROUND(((I303*$D$8)/30)*VLOOKUP($D$6,AMORT!$A$2:$D$11,4,0),0))</f>
        <v>#N/A</v>
      </c>
      <c r="F304" s="55" t="e">
        <f>IF(A304="",IF(A303="","",SUM($F$13:F303)),IF(A304&lt;=MAX($I$6:$I$7),0,C304+E304))</f>
        <v>#N/A</v>
      </c>
      <c r="G304" s="55" t="e">
        <f>IF(A304="",IF(A303="","",SUM($G$13:G303)),IF(A304=$E$5,I303,IF($I$8="Cuota fija",IF(A304&lt;=MAX($I$6:$I$7),0,$D$7+D304-H304),IF($I$8="Capital Constante",IF(A304&lt;=MAX($I$6:$I$7),0,$D$3/(($C$5/VLOOKUP($D$6,AMORT!$A$2:$C$11,3,0))-MAX($I$6:$I$7))   ),C304-H304-E304)       )))</f>
        <v>#N/A</v>
      </c>
      <c r="H304" s="55" t="e">
        <f>IF(A304="",IF(A303="","",SUM($H$13:H303)),ROUND($E$4*I303,0))</f>
        <v>#N/A</v>
      </c>
      <c r="I304" s="55" t="e">
        <f t="shared" si="28"/>
        <v>#N/A</v>
      </c>
      <c r="J304" s="15"/>
      <c r="K304" s="55" t="e">
        <f>IF(AND(A304&gt;0,A304&lt;&gt;"",D304&gt;0), ROUND( ((D304/((1+($D$4/VLOOKUP($D$6,AMORT!$A$2:$B$11,2,0)))^A304))),0),0)</f>
        <v>#N/A</v>
      </c>
      <c r="N304" s="61" t="e">
        <f t="shared" si="31"/>
        <v>#N/A</v>
      </c>
      <c r="O304" s="62" t="e">
        <f>IF(N304="","",IF(OR($Q$6="Diaria",$Q$6="Semanal",$Q$6="Decadal",$Q$6="Quincenal"),O303+VLOOKUP($Q$6,AMORT!$A$2:$D$11,4,0),IF(DAY($O$13)=DAY(EOMONTH($O$13,0)),EOMONTH(O303,VLOOKUP($Q$6,AMORT!$A$2:$C$11,3,0)),EDATE($O$13,VLOOKUP($Q$6,AMORT!$A$2:$C$11,3,0)*N304))))</f>
        <v>#N/A</v>
      </c>
      <c r="P304" s="55" t="e">
        <f>IF(N304="",IF(N303="","",SUM(P$13:P303)),T304+U304)</f>
        <v>#N/A</v>
      </c>
      <c r="Q304" s="44"/>
      <c r="R304" s="55" t="e">
        <f>IF(N304="",IF(N303="","",SUM($R$13:R303)),ROUND(((V303*$Q$8)/30)*VLOOKUP($Q$6,AMORT!$A$2:$D$11,4,0),0))</f>
        <v>#N/A</v>
      </c>
      <c r="S304" s="55" t="e">
        <f>IF(N304="",IF(N303="","",SUM($S$13:S303)),IF(N304&lt;=MAX($V$6:$V$7),0,P304+R304))</f>
        <v>#N/A</v>
      </c>
      <c r="T304" s="55" t="e">
        <f>IF(N304="",IF(N303="","",SUM($T$13:T303)),IF(N304=$R$5,V303,IF($V$8="Cuota fija",IF(N304&lt;=MAX($V$6:$V$7),0,$Q$7+Q304-U304),IF($V$8="Capital Constante",IF(N304&lt;=MAX($V$6:$V$7),0,$Q$3/(($P$5/VLOOKUP($Q$6,AMORT!$A$2:$C$11,3,0))-MAX($V$6:$V$7))   ),P304-U304-R304)       )))</f>
        <v>#N/A</v>
      </c>
      <c r="U304" s="55" t="e">
        <f>IF(N304="",IF(N303="","",SUM($U$13:U303)),ROUND($R$4*V303,0))</f>
        <v>#N/A</v>
      </c>
      <c r="V304" s="55" t="e">
        <f t="shared" si="29"/>
        <v>#N/A</v>
      </c>
      <c r="W304" s="15"/>
      <c r="X304" s="55" t="e">
        <f>IF(AND(N304&gt;0,N304&lt;&gt;"",Q304&gt;0), ROUND( ((Q304/((1+($Q$4/VLOOKUP($Q$6,AMORT!$A$2:$B$11,2,0)))^N304))),0),0)</f>
        <v>#N/A</v>
      </c>
      <c r="AA304" s="61" t="e">
        <f t="shared" si="32"/>
        <v>#N/A</v>
      </c>
      <c r="AB304" s="62" t="e">
        <f>IF(AA304="","",IF(OR($AD$6="Diaria",$AD$6="Semanal",$AD$6="Decadal",$AD$6="Quincenal"),AB303+VLOOKUP($AD$6,AMORT!$A$2:$D$11,4,0),IF(DAY($B$13)=DAY(EOMONTH($B$13,0)),EOMONTH(AB303,VLOOKUP($AD$6,AMORT!$A$2:$C$11,3,0)),EDATE($B$13,VLOOKUP($AD$6,AMORT!$A$2:$C$11,3,0)*AA304))))</f>
        <v>#N/A</v>
      </c>
      <c r="AC304" s="55" t="e">
        <f>IF(AA304="",IF(AA303="","",SUM(AC$13:AC303)),AG304+AH304)</f>
        <v>#N/A</v>
      </c>
      <c r="AD304" s="44"/>
      <c r="AE304" s="55" t="e">
        <f>IF(AA304="",IF(AA303="","",SUM($AE$13:AE303)),ROUND(((AI303*$AD$8)/30)*VLOOKUP($AD$6,AMORT!$A$2:$D$11,4,0),0))</f>
        <v>#N/A</v>
      </c>
      <c r="AF304" s="55" t="e">
        <f>IF(AA304="",IF(AA303="","",SUM($AF$13:AF303)),IF(AA304&lt;=MAX($AI$6:$AI$7),0,AC304+AE304))</f>
        <v>#N/A</v>
      </c>
      <c r="AG304" s="55" t="e">
        <f>IF(AA304="",IF(AA303="","",SUM($AG$13:AG303)),IF(AA304=$AE$5,AI303,IF($AI$8="Cuota fija",IF(AA304&lt;=MAX($AI$6:$AI$7),0,$AD$7+AD304-AH304),IF($AI$8="Capital Constante",IF(AA304&lt;=MAX($AI$6:$AI$7),0,$AD$3/(($AC$5/VLOOKUP($AD$6,AMORT!$A$2:$C$11,3,0))-MAX($AI$6:$AI$7))   ),AC304-AH304-AE304)       )))</f>
        <v>#N/A</v>
      </c>
      <c r="AH304" s="55" t="e">
        <f>IF(AA304="",IF(AA303="","",SUM($AH$13:AH303)),ROUND($AE$4*AI303,0))</f>
        <v>#N/A</v>
      </c>
      <c r="AI304" s="55" t="e">
        <f t="shared" si="30"/>
        <v>#N/A</v>
      </c>
      <c r="AJ304" s="15"/>
      <c r="AK304" s="55" t="e">
        <f>IF(AND(AA304&gt;0,AA304&lt;&gt;"",AD304&gt;0), ROUND( ((AD304/((1+($AD$4/VLOOKUP($AD$6,AMORT!$A$2:$B$11,2,0)))^AA304))),0),0)</f>
        <v>#N/A</v>
      </c>
    </row>
    <row r="305" spans="1:37" x14ac:dyDescent="0.2">
      <c r="A305" s="61" t="e">
        <f t="shared" si="27"/>
        <v>#N/A</v>
      </c>
      <c r="B305" s="62" t="e">
        <f>IF(A305="","",IF(OR($D$6="Diaria",$D$6="Semanal",$D$6="Decadal",$D$6="Quincenal"),B304+VLOOKUP($D$6,AMORT!$A$2:$D$11,4,0),IF(DAY($B$13)=DAY(EOMONTH($B$13,0)),EOMONTH(B304,VLOOKUP($D$6,AMORT!$A$2:$C$11,3,0)),EDATE($B$13,VLOOKUP($D$6,AMORT!$A$2:$C$11,3,0)*A305))))</f>
        <v>#N/A</v>
      </c>
      <c r="C305" s="55" t="e">
        <f>IF(A305="",IF(A304="","",SUM(C$13:C304)),G305+H305)</f>
        <v>#N/A</v>
      </c>
      <c r="D305" s="44"/>
      <c r="E305" s="55" t="e">
        <f>IF(A305="",IF(A304="","",SUM($E$13:E304)),ROUND(((I304*$D$8)/30)*VLOOKUP($D$6,AMORT!$A$2:$D$11,4,0),0))</f>
        <v>#N/A</v>
      </c>
      <c r="F305" s="55" t="e">
        <f>IF(A305="",IF(A304="","",SUM($F$13:F304)),IF(A305&lt;=MAX($I$6:$I$7),0,C305+E305))</f>
        <v>#N/A</v>
      </c>
      <c r="G305" s="55" t="e">
        <f>IF(A305="",IF(A304="","",SUM($G$13:G304)),IF(A305=$E$5,I304,IF($I$8="Cuota fija",IF(A305&lt;=MAX($I$6:$I$7),0,$D$7+D305-H305),IF($I$8="Capital Constante",IF(A305&lt;=MAX($I$6:$I$7),0,$D$3/(($C$5/VLOOKUP($D$6,AMORT!$A$2:$C$11,3,0))-MAX($I$6:$I$7))   ),C305-H305-E305)       )))</f>
        <v>#N/A</v>
      </c>
      <c r="H305" s="55" t="e">
        <f>IF(A305="",IF(A304="","",SUM($H$13:H304)),ROUND($E$4*I304,0))</f>
        <v>#N/A</v>
      </c>
      <c r="I305" s="55" t="e">
        <f t="shared" si="28"/>
        <v>#N/A</v>
      </c>
      <c r="J305" s="15"/>
      <c r="K305" s="55" t="e">
        <f>IF(AND(A305&gt;0,A305&lt;&gt;"",D305&gt;0), ROUND( ((D305/((1+($D$4/VLOOKUP($D$6,AMORT!$A$2:$B$11,2,0)))^A305))),0),0)</f>
        <v>#N/A</v>
      </c>
      <c r="N305" s="61" t="e">
        <f t="shared" si="31"/>
        <v>#N/A</v>
      </c>
      <c r="O305" s="62" t="e">
        <f>IF(N305="","",IF(OR($Q$6="Diaria",$Q$6="Semanal",$Q$6="Decadal",$Q$6="Quincenal"),O304+VLOOKUP($Q$6,AMORT!$A$2:$D$11,4,0),IF(DAY($O$13)=DAY(EOMONTH($O$13,0)),EOMONTH(O304,VLOOKUP($Q$6,AMORT!$A$2:$C$11,3,0)),EDATE($O$13,VLOOKUP($Q$6,AMORT!$A$2:$C$11,3,0)*N305))))</f>
        <v>#N/A</v>
      </c>
      <c r="P305" s="55" t="e">
        <f>IF(N305="",IF(N304="","",SUM(P$13:P304)),T305+U305)</f>
        <v>#N/A</v>
      </c>
      <c r="Q305" s="44"/>
      <c r="R305" s="55" t="e">
        <f>IF(N305="",IF(N304="","",SUM($R$13:R304)),ROUND(((V304*$Q$8)/30)*VLOOKUP($Q$6,AMORT!$A$2:$D$11,4,0),0))</f>
        <v>#N/A</v>
      </c>
      <c r="S305" s="55" t="e">
        <f>IF(N305="",IF(N304="","",SUM($S$13:S304)),IF(N305&lt;=MAX($V$6:$V$7),0,P305+R305))</f>
        <v>#N/A</v>
      </c>
      <c r="T305" s="55" t="e">
        <f>IF(N305="",IF(N304="","",SUM($T$13:T304)),IF(N305=$R$5,V304,IF($V$8="Cuota fija",IF(N305&lt;=MAX($V$6:$V$7),0,$Q$7+Q305-U305),IF($V$8="Capital Constante",IF(N305&lt;=MAX($V$6:$V$7),0,$Q$3/(($P$5/VLOOKUP($Q$6,AMORT!$A$2:$C$11,3,0))-MAX($V$6:$V$7))   ),P305-U305-R305)       )))</f>
        <v>#N/A</v>
      </c>
      <c r="U305" s="55" t="e">
        <f>IF(N305="",IF(N304="","",SUM($U$13:U304)),ROUND($R$4*V304,0))</f>
        <v>#N/A</v>
      </c>
      <c r="V305" s="55" t="e">
        <f t="shared" si="29"/>
        <v>#N/A</v>
      </c>
      <c r="W305" s="15"/>
      <c r="X305" s="55" t="e">
        <f>IF(AND(N305&gt;0,N305&lt;&gt;"",Q305&gt;0), ROUND( ((Q305/((1+($Q$4/VLOOKUP($Q$6,AMORT!$A$2:$B$11,2,0)))^N305))),0),0)</f>
        <v>#N/A</v>
      </c>
      <c r="AA305" s="61" t="e">
        <f t="shared" si="32"/>
        <v>#N/A</v>
      </c>
      <c r="AB305" s="62" t="e">
        <f>IF(AA305="","",IF(OR($AD$6="Diaria",$AD$6="Semanal",$AD$6="Decadal",$AD$6="Quincenal"),AB304+VLOOKUP($AD$6,AMORT!$A$2:$D$11,4,0),IF(DAY($B$13)=DAY(EOMONTH($B$13,0)),EOMONTH(AB304,VLOOKUP($AD$6,AMORT!$A$2:$C$11,3,0)),EDATE($B$13,VLOOKUP($AD$6,AMORT!$A$2:$C$11,3,0)*AA305))))</f>
        <v>#N/A</v>
      </c>
      <c r="AC305" s="55" t="e">
        <f>IF(AA305="",IF(AA304="","",SUM(AC$13:AC304)),AG305+AH305)</f>
        <v>#N/A</v>
      </c>
      <c r="AD305" s="44"/>
      <c r="AE305" s="55" t="e">
        <f>IF(AA305="",IF(AA304="","",SUM($AE$13:AE304)),ROUND(((AI304*$AD$8)/30)*VLOOKUP($AD$6,AMORT!$A$2:$D$11,4,0),0))</f>
        <v>#N/A</v>
      </c>
      <c r="AF305" s="55" t="e">
        <f>IF(AA305="",IF(AA304="","",SUM($AF$13:AF304)),IF(AA305&lt;=MAX($AI$6:$AI$7),0,AC305+AE305))</f>
        <v>#N/A</v>
      </c>
      <c r="AG305" s="55" t="e">
        <f>IF(AA305="",IF(AA304="","",SUM($AG$13:AG304)),IF(AA305=$AE$5,AI304,IF($AI$8="Cuota fija",IF(AA305&lt;=MAX($AI$6:$AI$7),0,$AD$7+AD305-AH305),IF($AI$8="Capital Constante",IF(AA305&lt;=MAX($AI$6:$AI$7),0,$AD$3/(($AC$5/VLOOKUP($AD$6,AMORT!$A$2:$C$11,3,0))-MAX($AI$6:$AI$7))   ),AC305-AH305-AE305)       )))</f>
        <v>#N/A</v>
      </c>
      <c r="AH305" s="55" t="e">
        <f>IF(AA305="",IF(AA304="","",SUM($AH$13:AH304)),ROUND($AE$4*AI304,0))</f>
        <v>#N/A</v>
      </c>
      <c r="AI305" s="55" t="e">
        <f t="shared" si="30"/>
        <v>#N/A</v>
      </c>
      <c r="AJ305" s="15"/>
      <c r="AK305" s="55" t="e">
        <f>IF(AND(AA305&gt;0,AA305&lt;&gt;"",AD305&gt;0), ROUND( ((AD305/((1+($AD$4/VLOOKUP($AD$6,AMORT!$A$2:$B$11,2,0)))^AA305))),0),0)</f>
        <v>#N/A</v>
      </c>
    </row>
    <row r="306" spans="1:37" x14ac:dyDescent="0.2">
      <c r="A306" s="61" t="e">
        <f t="shared" si="27"/>
        <v>#N/A</v>
      </c>
      <c r="B306" s="62" t="e">
        <f>IF(A306="","",IF(OR($D$6="Diaria",$D$6="Semanal",$D$6="Decadal",$D$6="Quincenal"),B305+VLOOKUP($D$6,AMORT!$A$2:$D$11,4,0),IF(DAY($B$13)=DAY(EOMONTH($B$13,0)),EOMONTH(B305,VLOOKUP($D$6,AMORT!$A$2:$C$11,3,0)),EDATE($B$13,VLOOKUP($D$6,AMORT!$A$2:$C$11,3,0)*A306))))</f>
        <v>#N/A</v>
      </c>
      <c r="C306" s="55" t="e">
        <f>IF(A306="",IF(A305="","",SUM(C$13:C305)),G306+H306)</f>
        <v>#N/A</v>
      </c>
      <c r="D306" s="44"/>
      <c r="E306" s="55" t="e">
        <f>IF(A306="",IF(A305="","",SUM($E$13:E305)),ROUND(((I305*$D$8)/30)*VLOOKUP($D$6,AMORT!$A$2:$D$11,4,0),0))</f>
        <v>#N/A</v>
      </c>
      <c r="F306" s="55" t="e">
        <f>IF(A306="",IF(A305="","",SUM($F$13:F305)),IF(A306&lt;=MAX($I$6:$I$7),0,C306+E306))</f>
        <v>#N/A</v>
      </c>
      <c r="G306" s="55" t="e">
        <f>IF(A306="",IF(A305="","",SUM($G$13:G305)),IF(A306=$E$5,I305,IF($I$8="Cuota fija",IF(A306&lt;=MAX($I$6:$I$7),0,$D$7+D306-H306),IF($I$8="Capital Constante",IF(A306&lt;=MAX($I$6:$I$7),0,$D$3/(($C$5/VLOOKUP($D$6,AMORT!$A$2:$C$11,3,0))-MAX($I$6:$I$7))   ),C306-H306-E306)       )))</f>
        <v>#N/A</v>
      </c>
      <c r="H306" s="55" t="e">
        <f>IF(A306="",IF(A305="","",SUM($H$13:H305)),ROUND($E$4*I305,0))</f>
        <v>#N/A</v>
      </c>
      <c r="I306" s="55" t="e">
        <f t="shared" si="28"/>
        <v>#N/A</v>
      </c>
      <c r="J306" s="15"/>
      <c r="K306" s="55" t="e">
        <f>IF(AND(A306&gt;0,A306&lt;&gt;"",D306&gt;0), ROUND( ((D306/((1+($D$4/VLOOKUP($D$6,AMORT!$A$2:$B$11,2,0)))^A306))),0),0)</f>
        <v>#N/A</v>
      </c>
      <c r="N306" s="61" t="e">
        <f t="shared" si="31"/>
        <v>#N/A</v>
      </c>
      <c r="O306" s="62" t="e">
        <f>IF(N306="","",IF(OR($Q$6="Diaria",$Q$6="Semanal",$Q$6="Decadal",$Q$6="Quincenal"),O305+VLOOKUP($Q$6,AMORT!$A$2:$D$11,4,0),IF(DAY($O$13)=DAY(EOMONTH($O$13,0)),EOMONTH(O305,VLOOKUP($Q$6,AMORT!$A$2:$C$11,3,0)),EDATE($O$13,VLOOKUP($Q$6,AMORT!$A$2:$C$11,3,0)*N306))))</f>
        <v>#N/A</v>
      </c>
      <c r="P306" s="55" t="e">
        <f>IF(N306="",IF(N305="","",SUM(P$13:P305)),T306+U306)</f>
        <v>#N/A</v>
      </c>
      <c r="Q306" s="44"/>
      <c r="R306" s="55" t="e">
        <f>IF(N306="",IF(N305="","",SUM($R$13:R305)),ROUND(((V305*$Q$8)/30)*VLOOKUP($Q$6,AMORT!$A$2:$D$11,4,0),0))</f>
        <v>#N/A</v>
      </c>
      <c r="S306" s="55" t="e">
        <f>IF(N306="",IF(N305="","",SUM($S$13:S305)),IF(N306&lt;=MAX($V$6:$V$7),0,P306+R306))</f>
        <v>#N/A</v>
      </c>
      <c r="T306" s="55" t="e">
        <f>IF(N306="",IF(N305="","",SUM($T$13:T305)),IF(N306=$R$5,V305,IF($V$8="Cuota fija",IF(N306&lt;=MAX($V$6:$V$7),0,$Q$7+Q306-U306),IF($V$8="Capital Constante",IF(N306&lt;=MAX($V$6:$V$7),0,$Q$3/(($P$5/VLOOKUP($Q$6,AMORT!$A$2:$C$11,3,0))-MAX($V$6:$V$7))   ),P306-U306-R306)       )))</f>
        <v>#N/A</v>
      </c>
      <c r="U306" s="55" t="e">
        <f>IF(N306="",IF(N305="","",SUM($U$13:U305)),ROUND($R$4*V305,0))</f>
        <v>#N/A</v>
      </c>
      <c r="V306" s="55" t="e">
        <f t="shared" si="29"/>
        <v>#N/A</v>
      </c>
      <c r="W306" s="15"/>
      <c r="X306" s="55" t="e">
        <f>IF(AND(N306&gt;0,N306&lt;&gt;"",Q306&gt;0), ROUND( ((Q306/((1+($Q$4/VLOOKUP($Q$6,AMORT!$A$2:$B$11,2,0)))^N306))),0),0)</f>
        <v>#N/A</v>
      </c>
      <c r="AA306" s="61" t="e">
        <f t="shared" si="32"/>
        <v>#N/A</v>
      </c>
      <c r="AB306" s="62" t="e">
        <f>IF(AA306="","",IF(OR($AD$6="Diaria",$AD$6="Semanal",$AD$6="Decadal",$AD$6="Quincenal"),AB305+VLOOKUP($AD$6,AMORT!$A$2:$D$11,4,0),IF(DAY($B$13)=DAY(EOMONTH($B$13,0)),EOMONTH(AB305,VLOOKUP($AD$6,AMORT!$A$2:$C$11,3,0)),EDATE($B$13,VLOOKUP($AD$6,AMORT!$A$2:$C$11,3,0)*AA306))))</f>
        <v>#N/A</v>
      </c>
      <c r="AC306" s="55" t="e">
        <f>IF(AA306="",IF(AA305="","",SUM(AC$13:AC305)),AG306+AH306)</f>
        <v>#N/A</v>
      </c>
      <c r="AD306" s="44"/>
      <c r="AE306" s="55" t="e">
        <f>IF(AA306="",IF(AA305="","",SUM($AE$13:AE305)),ROUND(((AI305*$AD$8)/30)*VLOOKUP($AD$6,AMORT!$A$2:$D$11,4,0),0))</f>
        <v>#N/A</v>
      </c>
      <c r="AF306" s="55" t="e">
        <f>IF(AA306="",IF(AA305="","",SUM($AF$13:AF305)),IF(AA306&lt;=MAX($AI$6:$AI$7),0,AC306+AE306))</f>
        <v>#N/A</v>
      </c>
      <c r="AG306" s="55" t="e">
        <f>IF(AA306="",IF(AA305="","",SUM($AG$13:AG305)),IF(AA306=$AE$5,AI305,IF($AI$8="Cuota fija",IF(AA306&lt;=MAX($AI$6:$AI$7),0,$AD$7+AD306-AH306),IF($AI$8="Capital Constante",IF(AA306&lt;=MAX($AI$6:$AI$7),0,$AD$3/(($AC$5/VLOOKUP($AD$6,AMORT!$A$2:$C$11,3,0))-MAX($AI$6:$AI$7))   ),AC306-AH306-AE306)       )))</f>
        <v>#N/A</v>
      </c>
      <c r="AH306" s="55" t="e">
        <f>IF(AA306="",IF(AA305="","",SUM($AH$13:AH305)),ROUND($AE$4*AI305,0))</f>
        <v>#N/A</v>
      </c>
      <c r="AI306" s="55" t="e">
        <f t="shared" si="30"/>
        <v>#N/A</v>
      </c>
      <c r="AJ306" s="15"/>
      <c r="AK306" s="55" t="e">
        <f>IF(AND(AA306&gt;0,AA306&lt;&gt;"",AD306&gt;0), ROUND( ((AD306/((1+($AD$4/VLOOKUP($AD$6,AMORT!$A$2:$B$11,2,0)))^AA306))),0),0)</f>
        <v>#N/A</v>
      </c>
    </row>
    <row r="307" spans="1:37" x14ac:dyDescent="0.2">
      <c r="A307" s="61" t="e">
        <f t="shared" si="27"/>
        <v>#N/A</v>
      </c>
      <c r="B307" s="62" t="e">
        <f>IF(A307="","",IF(OR($D$6="Diaria",$D$6="Semanal",$D$6="Decadal",$D$6="Quincenal"),B306+VLOOKUP($D$6,AMORT!$A$2:$D$11,4,0),IF(DAY($B$13)=DAY(EOMONTH($B$13,0)),EOMONTH(B306,VLOOKUP($D$6,AMORT!$A$2:$C$11,3,0)),EDATE($B$13,VLOOKUP($D$6,AMORT!$A$2:$C$11,3,0)*A307))))</f>
        <v>#N/A</v>
      </c>
      <c r="C307" s="55" t="e">
        <f>IF(A307="",IF(A306="","",SUM(C$13:C306)),G307+H307)</f>
        <v>#N/A</v>
      </c>
      <c r="D307" s="44"/>
      <c r="E307" s="55" t="e">
        <f>IF(A307="",IF(A306="","",SUM($E$13:E306)),ROUND(((I306*$D$8)/30)*VLOOKUP($D$6,AMORT!$A$2:$D$11,4,0),0))</f>
        <v>#N/A</v>
      </c>
      <c r="F307" s="55" t="e">
        <f>IF(A307="",IF(A306="","",SUM($F$13:F306)),IF(A307&lt;=MAX($I$6:$I$7),0,C307+E307))</f>
        <v>#N/A</v>
      </c>
      <c r="G307" s="55" t="e">
        <f>IF(A307="",IF(A306="","",SUM($G$13:G306)),IF(A307=$E$5,I306,IF($I$8="Cuota fija",IF(A307&lt;=MAX($I$6:$I$7),0,$D$7+D307-H307),IF($I$8="Capital Constante",IF(A307&lt;=MAX($I$6:$I$7),0,$D$3/(($C$5/VLOOKUP($D$6,AMORT!$A$2:$C$11,3,0))-MAX($I$6:$I$7))   ),C307-H307-E307)       )))</f>
        <v>#N/A</v>
      </c>
      <c r="H307" s="55" t="e">
        <f>IF(A307="",IF(A306="","",SUM($H$13:H306)),ROUND($E$4*I306,0))</f>
        <v>#N/A</v>
      </c>
      <c r="I307" s="55" t="e">
        <f t="shared" si="28"/>
        <v>#N/A</v>
      </c>
      <c r="J307" s="15"/>
      <c r="K307" s="55" t="e">
        <f>IF(AND(A307&gt;0,A307&lt;&gt;"",D307&gt;0), ROUND( ((D307/((1+($D$4/VLOOKUP($D$6,AMORT!$A$2:$B$11,2,0)))^A307))),0),0)</f>
        <v>#N/A</v>
      </c>
      <c r="N307" s="61" t="e">
        <f t="shared" si="31"/>
        <v>#N/A</v>
      </c>
      <c r="O307" s="62" t="e">
        <f>IF(N307="","",IF(OR($Q$6="Diaria",$Q$6="Semanal",$Q$6="Decadal",$Q$6="Quincenal"),O306+VLOOKUP($Q$6,AMORT!$A$2:$D$11,4,0),IF(DAY($O$13)=DAY(EOMONTH($O$13,0)),EOMONTH(O306,VLOOKUP($Q$6,AMORT!$A$2:$C$11,3,0)),EDATE($O$13,VLOOKUP($Q$6,AMORT!$A$2:$C$11,3,0)*N307))))</f>
        <v>#N/A</v>
      </c>
      <c r="P307" s="55" t="e">
        <f>IF(N307="",IF(N306="","",SUM(P$13:P306)),T307+U307)</f>
        <v>#N/A</v>
      </c>
      <c r="Q307" s="44"/>
      <c r="R307" s="55" t="e">
        <f>IF(N307="",IF(N306="","",SUM($R$13:R306)),ROUND(((V306*$Q$8)/30)*VLOOKUP($Q$6,AMORT!$A$2:$D$11,4,0),0))</f>
        <v>#N/A</v>
      </c>
      <c r="S307" s="55" t="e">
        <f>IF(N307="",IF(N306="","",SUM($S$13:S306)),IF(N307&lt;=MAX($V$6:$V$7),0,P307+R307))</f>
        <v>#N/A</v>
      </c>
      <c r="T307" s="55" t="e">
        <f>IF(N307="",IF(N306="","",SUM($T$13:T306)),IF(N307=$R$5,V306,IF($V$8="Cuota fija",IF(N307&lt;=MAX($V$6:$V$7),0,$Q$7+Q307-U307),IF($V$8="Capital Constante",IF(N307&lt;=MAX($V$6:$V$7),0,$Q$3/(($P$5/VLOOKUP($Q$6,AMORT!$A$2:$C$11,3,0))-MAX($V$6:$V$7))   ),P307-U307-R307)       )))</f>
        <v>#N/A</v>
      </c>
      <c r="U307" s="55" t="e">
        <f>IF(N307="",IF(N306="","",SUM($U$13:U306)),ROUND($R$4*V306,0))</f>
        <v>#N/A</v>
      </c>
      <c r="V307" s="55" t="e">
        <f t="shared" si="29"/>
        <v>#N/A</v>
      </c>
      <c r="W307" s="15"/>
      <c r="X307" s="55" t="e">
        <f>IF(AND(N307&gt;0,N307&lt;&gt;"",Q307&gt;0), ROUND( ((Q307/((1+($Q$4/VLOOKUP($Q$6,AMORT!$A$2:$B$11,2,0)))^N307))),0),0)</f>
        <v>#N/A</v>
      </c>
      <c r="AA307" s="61" t="e">
        <f t="shared" si="32"/>
        <v>#N/A</v>
      </c>
      <c r="AB307" s="62" t="e">
        <f>IF(AA307="","",IF(OR($AD$6="Diaria",$AD$6="Semanal",$AD$6="Decadal",$AD$6="Quincenal"),AB306+VLOOKUP($AD$6,AMORT!$A$2:$D$11,4,0),IF(DAY($B$13)=DAY(EOMONTH($B$13,0)),EOMONTH(AB306,VLOOKUP($AD$6,AMORT!$A$2:$C$11,3,0)),EDATE($B$13,VLOOKUP($AD$6,AMORT!$A$2:$C$11,3,0)*AA307))))</f>
        <v>#N/A</v>
      </c>
      <c r="AC307" s="55" t="e">
        <f>IF(AA307="",IF(AA306="","",SUM(AC$13:AC306)),AG307+AH307)</f>
        <v>#N/A</v>
      </c>
      <c r="AD307" s="44"/>
      <c r="AE307" s="55" t="e">
        <f>IF(AA307="",IF(AA306="","",SUM($AE$13:AE306)),ROUND(((AI306*$AD$8)/30)*VLOOKUP($AD$6,AMORT!$A$2:$D$11,4,0),0))</f>
        <v>#N/A</v>
      </c>
      <c r="AF307" s="55" t="e">
        <f>IF(AA307="",IF(AA306="","",SUM($AF$13:AF306)),IF(AA307&lt;=MAX($AI$6:$AI$7),0,AC307+AE307))</f>
        <v>#N/A</v>
      </c>
      <c r="AG307" s="55" t="e">
        <f>IF(AA307="",IF(AA306="","",SUM($AG$13:AG306)),IF(AA307=$AE$5,AI306,IF($AI$8="Cuota fija",IF(AA307&lt;=MAX($AI$6:$AI$7),0,$AD$7+AD307-AH307),IF($AI$8="Capital Constante",IF(AA307&lt;=MAX($AI$6:$AI$7),0,$AD$3/(($AC$5/VLOOKUP($AD$6,AMORT!$A$2:$C$11,3,0))-MAX($AI$6:$AI$7))   ),AC307-AH307-AE307)       )))</f>
        <v>#N/A</v>
      </c>
      <c r="AH307" s="55" t="e">
        <f>IF(AA307="",IF(AA306="","",SUM($AH$13:AH306)),ROUND($AE$4*AI306,0))</f>
        <v>#N/A</v>
      </c>
      <c r="AI307" s="55" t="e">
        <f t="shared" si="30"/>
        <v>#N/A</v>
      </c>
      <c r="AJ307" s="15"/>
      <c r="AK307" s="55" t="e">
        <f>IF(AND(AA307&gt;0,AA307&lt;&gt;"",AD307&gt;0), ROUND( ((AD307/((1+($AD$4/VLOOKUP($AD$6,AMORT!$A$2:$B$11,2,0)))^AA307))),0),0)</f>
        <v>#N/A</v>
      </c>
    </row>
    <row r="308" spans="1:37" x14ac:dyDescent="0.2">
      <c r="A308" s="61" t="e">
        <f t="shared" si="27"/>
        <v>#N/A</v>
      </c>
      <c r="B308" s="62" t="e">
        <f>IF(A308="","",IF(OR($D$6="Diaria",$D$6="Semanal",$D$6="Decadal",$D$6="Quincenal"),B307+VLOOKUP($D$6,AMORT!$A$2:$D$11,4,0),IF(DAY($B$13)=DAY(EOMONTH($B$13,0)),EOMONTH(B307,VLOOKUP($D$6,AMORT!$A$2:$C$11,3,0)),EDATE($B$13,VLOOKUP($D$6,AMORT!$A$2:$C$11,3,0)*A308))))</f>
        <v>#N/A</v>
      </c>
      <c r="C308" s="55" t="e">
        <f>IF(A308="",IF(A307="","",SUM(C$13:C307)),G308+H308)</f>
        <v>#N/A</v>
      </c>
      <c r="D308" s="44"/>
      <c r="E308" s="55" t="e">
        <f>IF(A308="",IF(A307="","",SUM($E$13:E307)),ROUND(((I307*$D$8)/30)*VLOOKUP($D$6,AMORT!$A$2:$D$11,4,0),0))</f>
        <v>#N/A</v>
      </c>
      <c r="F308" s="55" t="e">
        <f>IF(A308="",IF(A307="","",SUM($F$13:F307)),IF(A308&lt;=MAX($I$6:$I$7),0,C308+E308))</f>
        <v>#N/A</v>
      </c>
      <c r="G308" s="55" t="e">
        <f>IF(A308="",IF(A307="","",SUM($G$13:G307)),IF(A308=$E$5,I307,IF($I$8="Cuota fija",IF(A308&lt;=MAX($I$6:$I$7),0,$D$7+D308-H308),IF($I$8="Capital Constante",IF(A308&lt;=MAX($I$6:$I$7),0,$D$3/(($C$5/VLOOKUP($D$6,AMORT!$A$2:$C$11,3,0))-MAX($I$6:$I$7))   ),C308-H308-E308)       )))</f>
        <v>#N/A</v>
      </c>
      <c r="H308" s="55" t="e">
        <f>IF(A308="",IF(A307="","",SUM($H$13:H307)),ROUND($E$4*I307,0))</f>
        <v>#N/A</v>
      </c>
      <c r="I308" s="55" t="e">
        <f t="shared" si="28"/>
        <v>#N/A</v>
      </c>
      <c r="J308" s="15"/>
      <c r="K308" s="55" t="e">
        <f>IF(AND(A308&gt;0,A308&lt;&gt;"",D308&gt;0), ROUND( ((D308/((1+($D$4/VLOOKUP($D$6,AMORT!$A$2:$B$11,2,0)))^A308))),0),0)</f>
        <v>#N/A</v>
      </c>
      <c r="N308" s="61" t="e">
        <f t="shared" si="31"/>
        <v>#N/A</v>
      </c>
      <c r="O308" s="62" t="e">
        <f>IF(N308="","",IF(OR($Q$6="Diaria",$Q$6="Semanal",$Q$6="Decadal",$Q$6="Quincenal"),O307+VLOOKUP($Q$6,AMORT!$A$2:$D$11,4,0),IF(DAY($O$13)=DAY(EOMONTH($O$13,0)),EOMONTH(O307,VLOOKUP($Q$6,AMORT!$A$2:$C$11,3,0)),EDATE($O$13,VLOOKUP($Q$6,AMORT!$A$2:$C$11,3,0)*N308))))</f>
        <v>#N/A</v>
      </c>
      <c r="P308" s="55" t="e">
        <f>IF(N308="",IF(N307="","",SUM(P$13:P307)),T308+U308)</f>
        <v>#N/A</v>
      </c>
      <c r="Q308" s="44"/>
      <c r="R308" s="55" t="e">
        <f>IF(N308="",IF(N307="","",SUM($R$13:R307)),ROUND(((V307*$Q$8)/30)*VLOOKUP($Q$6,AMORT!$A$2:$D$11,4,0),0))</f>
        <v>#N/A</v>
      </c>
      <c r="S308" s="55" t="e">
        <f>IF(N308="",IF(N307="","",SUM($S$13:S307)),IF(N308&lt;=MAX($V$6:$V$7),0,P308+R308))</f>
        <v>#N/A</v>
      </c>
      <c r="T308" s="55" t="e">
        <f>IF(N308="",IF(N307="","",SUM($T$13:T307)),IF(N308=$R$5,V307,IF($V$8="Cuota fija",IF(N308&lt;=MAX($V$6:$V$7),0,$Q$7+Q308-U308),IF($V$8="Capital Constante",IF(N308&lt;=MAX($V$6:$V$7),0,$Q$3/(($P$5/VLOOKUP($Q$6,AMORT!$A$2:$C$11,3,0))-MAX($V$6:$V$7))   ),P308-U308-R308)       )))</f>
        <v>#N/A</v>
      </c>
      <c r="U308" s="55" t="e">
        <f>IF(N308="",IF(N307="","",SUM($U$13:U307)),ROUND($R$4*V307,0))</f>
        <v>#N/A</v>
      </c>
      <c r="V308" s="55" t="e">
        <f t="shared" si="29"/>
        <v>#N/A</v>
      </c>
      <c r="W308" s="15"/>
      <c r="X308" s="55" t="e">
        <f>IF(AND(N308&gt;0,N308&lt;&gt;"",Q308&gt;0), ROUND( ((Q308/((1+($Q$4/VLOOKUP($Q$6,AMORT!$A$2:$B$11,2,0)))^N308))),0),0)</f>
        <v>#N/A</v>
      </c>
      <c r="AA308" s="61" t="e">
        <f t="shared" si="32"/>
        <v>#N/A</v>
      </c>
      <c r="AB308" s="62" t="e">
        <f>IF(AA308="","",IF(OR($AD$6="Diaria",$AD$6="Semanal",$AD$6="Decadal",$AD$6="Quincenal"),AB307+VLOOKUP($AD$6,AMORT!$A$2:$D$11,4,0),IF(DAY($B$13)=DAY(EOMONTH($B$13,0)),EOMONTH(AB307,VLOOKUP($AD$6,AMORT!$A$2:$C$11,3,0)),EDATE($B$13,VLOOKUP($AD$6,AMORT!$A$2:$C$11,3,0)*AA308))))</f>
        <v>#N/A</v>
      </c>
      <c r="AC308" s="55" t="e">
        <f>IF(AA308="",IF(AA307="","",SUM(AC$13:AC307)),AG308+AH308)</f>
        <v>#N/A</v>
      </c>
      <c r="AD308" s="44"/>
      <c r="AE308" s="55" t="e">
        <f>IF(AA308="",IF(AA307="","",SUM($AE$13:AE307)),ROUND(((AI307*$AD$8)/30)*VLOOKUP($AD$6,AMORT!$A$2:$D$11,4,0),0))</f>
        <v>#N/A</v>
      </c>
      <c r="AF308" s="55" t="e">
        <f>IF(AA308="",IF(AA307="","",SUM($AF$13:AF307)),IF(AA308&lt;=MAX($AI$6:$AI$7),0,AC308+AE308))</f>
        <v>#N/A</v>
      </c>
      <c r="AG308" s="55" t="e">
        <f>IF(AA308="",IF(AA307="","",SUM($AG$13:AG307)),IF(AA308=$AE$5,AI307,IF($AI$8="Cuota fija",IF(AA308&lt;=MAX($AI$6:$AI$7),0,$AD$7+AD308-AH308),IF($AI$8="Capital Constante",IF(AA308&lt;=MAX($AI$6:$AI$7),0,$AD$3/(($AC$5/VLOOKUP($AD$6,AMORT!$A$2:$C$11,3,0))-MAX($AI$6:$AI$7))   ),AC308-AH308-AE308)       )))</f>
        <v>#N/A</v>
      </c>
      <c r="AH308" s="55" t="e">
        <f>IF(AA308="",IF(AA307="","",SUM($AH$13:AH307)),ROUND($AE$4*AI307,0))</f>
        <v>#N/A</v>
      </c>
      <c r="AI308" s="55" t="e">
        <f t="shared" si="30"/>
        <v>#N/A</v>
      </c>
      <c r="AJ308" s="15"/>
      <c r="AK308" s="55" t="e">
        <f>IF(AND(AA308&gt;0,AA308&lt;&gt;"",AD308&gt;0), ROUND( ((AD308/((1+($AD$4/VLOOKUP($AD$6,AMORT!$A$2:$B$11,2,0)))^AA308))),0),0)</f>
        <v>#N/A</v>
      </c>
    </row>
    <row r="309" spans="1:37" x14ac:dyDescent="0.2">
      <c r="A309" s="61" t="e">
        <f t="shared" si="27"/>
        <v>#N/A</v>
      </c>
      <c r="B309" s="62" t="e">
        <f>IF(A309="","",IF(OR($D$6="Diaria",$D$6="Semanal",$D$6="Decadal",$D$6="Quincenal"),B308+VLOOKUP($D$6,AMORT!$A$2:$D$11,4,0),IF(DAY($B$13)=DAY(EOMONTH($B$13,0)),EOMONTH(B308,VLOOKUP($D$6,AMORT!$A$2:$C$11,3,0)),EDATE($B$13,VLOOKUP($D$6,AMORT!$A$2:$C$11,3,0)*A309))))</f>
        <v>#N/A</v>
      </c>
      <c r="C309" s="55" t="e">
        <f>IF(A309="",IF(A308="","",SUM(C$13:C308)),G309+H309)</f>
        <v>#N/A</v>
      </c>
      <c r="D309" s="44"/>
      <c r="E309" s="55" t="e">
        <f>IF(A309="",IF(A308="","",SUM($E$13:E308)),ROUND(((I308*$D$8)/30)*VLOOKUP($D$6,AMORT!$A$2:$D$11,4,0),0))</f>
        <v>#N/A</v>
      </c>
      <c r="F309" s="55" t="e">
        <f>IF(A309="",IF(A308="","",SUM($F$13:F308)),IF(A309&lt;=MAX($I$6:$I$7),0,C309+E309))</f>
        <v>#N/A</v>
      </c>
      <c r="G309" s="55" t="e">
        <f>IF(A309="",IF(A308="","",SUM($G$13:G308)),IF(A309=$E$5,I308,IF($I$8="Cuota fija",IF(A309&lt;=MAX($I$6:$I$7),0,$D$7+D309-H309),IF($I$8="Capital Constante",IF(A309&lt;=MAX($I$6:$I$7),0,$D$3/(($C$5/VLOOKUP($D$6,AMORT!$A$2:$C$11,3,0))-MAX($I$6:$I$7))   ),C309-H309-E309)       )))</f>
        <v>#N/A</v>
      </c>
      <c r="H309" s="55" t="e">
        <f>IF(A309="",IF(A308="","",SUM($H$13:H308)),ROUND($E$4*I308,0))</f>
        <v>#N/A</v>
      </c>
      <c r="I309" s="55" t="e">
        <f t="shared" si="28"/>
        <v>#N/A</v>
      </c>
      <c r="J309" s="15"/>
      <c r="K309" s="55" t="e">
        <f>IF(AND(A309&gt;0,A309&lt;&gt;"",D309&gt;0), ROUND( ((D309/((1+($D$4/VLOOKUP($D$6,AMORT!$A$2:$B$11,2,0)))^A309))),0),0)</f>
        <v>#N/A</v>
      </c>
      <c r="N309" s="61" t="e">
        <f t="shared" si="31"/>
        <v>#N/A</v>
      </c>
      <c r="O309" s="62" t="e">
        <f>IF(N309="","",IF(OR($Q$6="Diaria",$Q$6="Semanal",$Q$6="Decadal",$Q$6="Quincenal"),O308+VLOOKUP($Q$6,AMORT!$A$2:$D$11,4,0),IF(DAY($O$13)=DAY(EOMONTH($O$13,0)),EOMONTH(O308,VLOOKUP($Q$6,AMORT!$A$2:$C$11,3,0)),EDATE($O$13,VLOOKUP($Q$6,AMORT!$A$2:$C$11,3,0)*N309))))</f>
        <v>#N/A</v>
      </c>
      <c r="P309" s="55" t="e">
        <f>IF(N309="",IF(N308="","",SUM(P$13:P308)),T309+U309)</f>
        <v>#N/A</v>
      </c>
      <c r="Q309" s="44"/>
      <c r="R309" s="55" t="e">
        <f>IF(N309="",IF(N308="","",SUM($R$13:R308)),ROUND(((V308*$Q$8)/30)*VLOOKUP($Q$6,AMORT!$A$2:$D$11,4,0),0))</f>
        <v>#N/A</v>
      </c>
      <c r="S309" s="55" t="e">
        <f>IF(N309="",IF(N308="","",SUM($S$13:S308)),IF(N309&lt;=MAX($V$6:$V$7),0,P309+R309))</f>
        <v>#N/A</v>
      </c>
      <c r="T309" s="55" t="e">
        <f>IF(N309="",IF(N308="","",SUM($T$13:T308)),IF(N309=$R$5,V308,IF($V$8="Cuota fija",IF(N309&lt;=MAX($V$6:$V$7),0,$Q$7+Q309-U309),IF($V$8="Capital Constante",IF(N309&lt;=MAX($V$6:$V$7),0,$Q$3/(($P$5/VLOOKUP($Q$6,AMORT!$A$2:$C$11,3,0))-MAX($V$6:$V$7))   ),P309-U309-R309)       )))</f>
        <v>#N/A</v>
      </c>
      <c r="U309" s="55" t="e">
        <f>IF(N309="",IF(N308="","",SUM($U$13:U308)),ROUND($R$4*V308,0))</f>
        <v>#N/A</v>
      </c>
      <c r="V309" s="55" t="e">
        <f t="shared" si="29"/>
        <v>#N/A</v>
      </c>
      <c r="W309" s="15"/>
      <c r="X309" s="55" t="e">
        <f>IF(AND(N309&gt;0,N309&lt;&gt;"",Q309&gt;0), ROUND( ((Q309/((1+($Q$4/VLOOKUP($Q$6,AMORT!$A$2:$B$11,2,0)))^N309))),0),0)</f>
        <v>#N/A</v>
      </c>
      <c r="AA309" s="61" t="e">
        <f t="shared" si="32"/>
        <v>#N/A</v>
      </c>
      <c r="AB309" s="62" t="e">
        <f>IF(AA309="","",IF(OR($AD$6="Diaria",$AD$6="Semanal",$AD$6="Decadal",$AD$6="Quincenal"),AB308+VLOOKUP($AD$6,AMORT!$A$2:$D$11,4,0),IF(DAY($B$13)=DAY(EOMONTH($B$13,0)),EOMONTH(AB308,VLOOKUP($AD$6,AMORT!$A$2:$C$11,3,0)),EDATE($B$13,VLOOKUP($AD$6,AMORT!$A$2:$C$11,3,0)*AA309))))</f>
        <v>#N/A</v>
      </c>
      <c r="AC309" s="55" t="e">
        <f>IF(AA309="",IF(AA308="","",SUM(AC$13:AC308)),AG309+AH309)</f>
        <v>#N/A</v>
      </c>
      <c r="AD309" s="44"/>
      <c r="AE309" s="55" t="e">
        <f>IF(AA309="",IF(AA308="","",SUM($AE$13:AE308)),ROUND(((AI308*$AD$8)/30)*VLOOKUP($AD$6,AMORT!$A$2:$D$11,4,0),0))</f>
        <v>#N/A</v>
      </c>
      <c r="AF309" s="55" t="e">
        <f>IF(AA309="",IF(AA308="","",SUM($AF$13:AF308)),IF(AA309&lt;=MAX($AI$6:$AI$7),0,AC309+AE309))</f>
        <v>#N/A</v>
      </c>
      <c r="AG309" s="55" t="e">
        <f>IF(AA309="",IF(AA308="","",SUM($AG$13:AG308)),IF(AA309=$AE$5,AI308,IF($AI$8="Cuota fija",IF(AA309&lt;=MAX($AI$6:$AI$7),0,$AD$7+AD309-AH309),IF($AI$8="Capital Constante",IF(AA309&lt;=MAX($AI$6:$AI$7),0,$AD$3/(($AC$5/VLOOKUP($AD$6,AMORT!$A$2:$C$11,3,0))-MAX($AI$6:$AI$7))   ),AC309-AH309-AE309)       )))</f>
        <v>#N/A</v>
      </c>
      <c r="AH309" s="55" t="e">
        <f>IF(AA309="",IF(AA308="","",SUM($AH$13:AH308)),ROUND($AE$4*AI308,0))</f>
        <v>#N/A</v>
      </c>
      <c r="AI309" s="55" t="e">
        <f t="shared" si="30"/>
        <v>#N/A</v>
      </c>
      <c r="AJ309" s="15"/>
      <c r="AK309" s="55" t="e">
        <f>IF(AND(AA309&gt;0,AA309&lt;&gt;"",AD309&gt;0), ROUND( ((AD309/((1+($AD$4/VLOOKUP($AD$6,AMORT!$A$2:$B$11,2,0)))^AA309))),0),0)</f>
        <v>#N/A</v>
      </c>
    </row>
    <row r="310" spans="1:37" x14ac:dyDescent="0.2">
      <c r="A310" s="61" t="e">
        <f t="shared" si="27"/>
        <v>#N/A</v>
      </c>
      <c r="B310" s="62" t="e">
        <f>IF(A310="","",IF(OR($D$6="Diaria",$D$6="Semanal",$D$6="Decadal",$D$6="Quincenal"),B309+VLOOKUP($D$6,AMORT!$A$2:$D$11,4,0),IF(DAY($B$13)=DAY(EOMONTH($B$13,0)),EOMONTH(B309,VLOOKUP($D$6,AMORT!$A$2:$C$11,3,0)),EDATE($B$13,VLOOKUP($D$6,AMORT!$A$2:$C$11,3,0)*A310))))</f>
        <v>#N/A</v>
      </c>
      <c r="C310" s="55" t="e">
        <f>IF(A310="",IF(A309="","",SUM(C$13:C309)),G310+H310)</f>
        <v>#N/A</v>
      </c>
      <c r="D310" s="44"/>
      <c r="E310" s="55" t="e">
        <f>IF(A310="",IF(A309="","",SUM($E$13:E309)),ROUND(((I309*$D$8)/30)*VLOOKUP($D$6,AMORT!$A$2:$D$11,4,0),0))</f>
        <v>#N/A</v>
      </c>
      <c r="F310" s="55" t="e">
        <f>IF(A310="",IF(A309="","",SUM($F$13:F309)),IF(A310&lt;=MAX($I$6:$I$7),0,C310+E310))</f>
        <v>#N/A</v>
      </c>
      <c r="G310" s="55" t="e">
        <f>IF(A310="",IF(A309="","",SUM($G$13:G309)),IF(A310=$E$5,I309,IF($I$8="Cuota fija",IF(A310&lt;=MAX($I$6:$I$7),0,$D$7+D310-H310),IF($I$8="Capital Constante",IF(A310&lt;=MAX($I$6:$I$7),0,$D$3/(($C$5/VLOOKUP($D$6,AMORT!$A$2:$C$11,3,0))-MAX($I$6:$I$7))   ),C310-H310-E310)       )))</f>
        <v>#N/A</v>
      </c>
      <c r="H310" s="55" t="e">
        <f>IF(A310="",IF(A309="","",SUM($H$13:H309)),ROUND($E$4*I309,0))</f>
        <v>#N/A</v>
      </c>
      <c r="I310" s="55" t="e">
        <f t="shared" si="28"/>
        <v>#N/A</v>
      </c>
      <c r="J310" s="15"/>
      <c r="K310" s="55" t="e">
        <f>IF(AND(A310&gt;0,A310&lt;&gt;"",D310&gt;0), ROUND( ((D310/((1+($D$4/VLOOKUP($D$6,AMORT!$A$2:$B$11,2,0)))^A310))),0),0)</f>
        <v>#N/A</v>
      </c>
      <c r="N310" s="61" t="e">
        <f t="shared" si="31"/>
        <v>#N/A</v>
      </c>
      <c r="O310" s="62" t="e">
        <f>IF(N310="","",IF(OR($Q$6="Diaria",$Q$6="Semanal",$Q$6="Decadal",$Q$6="Quincenal"),O309+VLOOKUP($Q$6,AMORT!$A$2:$D$11,4,0),IF(DAY($O$13)=DAY(EOMONTH($O$13,0)),EOMONTH(O309,VLOOKUP($Q$6,AMORT!$A$2:$C$11,3,0)),EDATE($O$13,VLOOKUP($Q$6,AMORT!$A$2:$C$11,3,0)*N310))))</f>
        <v>#N/A</v>
      </c>
      <c r="P310" s="55" t="e">
        <f>IF(N310="",IF(N309="","",SUM(P$13:P309)),T310+U310)</f>
        <v>#N/A</v>
      </c>
      <c r="Q310" s="44"/>
      <c r="R310" s="55" t="e">
        <f>IF(N310="",IF(N309="","",SUM($R$13:R309)),ROUND(((V309*$Q$8)/30)*VLOOKUP($Q$6,AMORT!$A$2:$D$11,4,0),0))</f>
        <v>#N/A</v>
      </c>
      <c r="S310" s="55" t="e">
        <f>IF(N310="",IF(N309="","",SUM($S$13:S309)),IF(N310&lt;=MAX($V$6:$V$7),0,P310+R310))</f>
        <v>#N/A</v>
      </c>
      <c r="T310" s="55" t="e">
        <f>IF(N310="",IF(N309="","",SUM($T$13:T309)),IF(N310=$R$5,V309,IF($V$8="Cuota fija",IF(N310&lt;=MAX($V$6:$V$7),0,$Q$7+Q310-U310),IF($V$8="Capital Constante",IF(N310&lt;=MAX($V$6:$V$7),0,$Q$3/(($P$5/VLOOKUP($Q$6,AMORT!$A$2:$C$11,3,0))-MAX($V$6:$V$7))   ),P310-U310-R310)       )))</f>
        <v>#N/A</v>
      </c>
      <c r="U310" s="55" t="e">
        <f>IF(N310="",IF(N309="","",SUM($U$13:U309)),ROUND($R$4*V309,0))</f>
        <v>#N/A</v>
      </c>
      <c r="V310" s="55" t="e">
        <f t="shared" si="29"/>
        <v>#N/A</v>
      </c>
      <c r="W310" s="15"/>
      <c r="X310" s="55" t="e">
        <f>IF(AND(N310&gt;0,N310&lt;&gt;"",Q310&gt;0), ROUND( ((Q310/((1+($Q$4/VLOOKUP($Q$6,AMORT!$A$2:$B$11,2,0)))^N310))),0),0)</f>
        <v>#N/A</v>
      </c>
      <c r="AA310" s="61" t="e">
        <f t="shared" si="32"/>
        <v>#N/A</v>
      </c>
      <c r="AB310" s="62" t="e">
        <f>IF(AA310="","",IF(OR($AD$6="Diaria",$AD$6="Semanal",$AD$6="Decadal",$AD$6="Quincenal"),AB309+VLOOKUP($AD$6,AMORT!$A$2:$D$11,4,0),IF(DAY($B$13)=DAY(EOMONTH($B$13,0)),EOMONTH(AB309,VLOOKUP($AD$6,AMORT!$A$2:$C$11,3,0)),EDATE($B$13,VLOOKUP($AD$6,AMORT!$A$2:$C$11,3,0)*AA310))))</f>
        <v>#N/A</v>
      </c>
      <c r="AC310" s="55" t="e">
        <f>IF(AA310="",IF(AA309="","",SUM(AC$13:AC309)),AG310+AH310)</f>
        <v>#N/A</v>
      </c>
      <c r="AD310" s="44"/>
      <c r="AE310" s="55" t="e">
        <f>IF(AA310="",IF(AA309="","",SUM($AE$13:AE309)),ROUND(((AI309*$AD$8)/30)*VLOOKUP($AD$6,AMORT!$A$2:$D$11,4,0),0))</f>
        <v>#N/A</v>
      </c>
      <c r="AF310" s="55" t="e">
        <f>IF(AA310="",IF(AA309="","",SUM($AF$13:AF309)),IF(AA310&lt;=MAX($AI$6:$AI$7),0,AC310+AE310))</f>
        <v>#N/A</v>
      </c>
      <c r="AG310" s="55" t="e">
        <f>IF(AA310="",IF(AA309="","",SUM($AG$13:AG309)),IF(AA310=$AE$5,AI309,IF($AI$8="Cuota fija",IF(AA310&lt;=MAX($AI$6:$AI$7),0,$AD$7+AD310-AH310),IF($AI$8="Capital Constante",IF(AA310&lt;=MAX($AI$6:$AI$7),0,$AD$3/(($AC$5/VLOOKUP($AD$6,AMORT!$A$2:$C$11,3,0))-MAX($AI$6:$AI$7))   ),AC310-AH310-AE310)       )))</f>
        <v>#N/A</v>
      </c>
      <c r="AH310" s="55" t="e">
        <f>IF(AA310="",IF(AA309="","",SUM($AH$13:AH309)),ROUND($AE$4*AI309,0))</f>
        <v>#N/A</v>
      </c>
      <c r="AI310" s="55" t="e">
        <f t="shared" si="30"/>
        <v>#N/A</v>
      </c>
      <c r="AJ310" s="15"/>
      <c r="AK310" s="55" t="e">
        <f>IF(AND(AA310&gt;0,AA310&lt;&gt;"",AD310&gt;0), ROUND( ((AD310/((1+($AD$4/VLOOKUP($AD$6,AMORT!$A$2:$B$11,2,0)))^AA310))),0),0)</f>
        <v>#N/A</v>
      </c>
    </row>
    <row r="311" spans="1:37" x14ac:dyDescent="0.2">
      <c r="A311" s="61" t="e">
        <f t="shared" si="27"/>
        <v>#N/A</v>
      </c>
      <c r="B311" s="62" t="e">
        <f>IF(A311="","",IF(OR($D$6="Diaria",$D$6="Semanal",$D$6="Decadal",$D$6="Quincenal"),B310+VLOOKUP($D$6,AMORT!$A$2:$D$11,4,0),IF(DAY($B$13)=DAY(EOMONTH($B$13,0)),EOMONTH(B310,VLOOKUP($D$6,AMORT!$A$2:$C$11,3,0)),EDATE($B$13,VLOOKUP($D$6,AMORT!$A$2:$C$11,3,0)*A311))))</f>
        <v>#N/A</v>
      </c>
      <c r="C311" s="55" t="e">
        <f>IF(A311="",IF(A310="","",SUM(C$13:C310)),G311+H311)</f>
        <v>#N/A</v>
      </c>
      <c r="D311" s="44"/>
      <c r="E311" s="55" t="e">
        <f>IF(A311="",IF(A310="","",SUM($E$13:E310)),ROUND(((I310*$D$8)/30)*VLOOKUP($D$6,AMORT!$A$2:$D$11,4,0),0))</f>
        <v>#N/A</v>
      </c>
      <c r="F311" s="55" t="e">
        <f>IF(A311="",IF(A310="","",SUM($F$13:F310)),IF(A311&lt;=MAX($I$6:$I$7),0,C311+E311))</f>
        <v>#N/A</v>
      </c>
      <c r="G311" s="55" t="e">
        <f>IF(A311="",IF(A310="","",SUM($G$13:G310)),IF(A311=$E$5,I310,IF($I$8="Cuota fija",IF(A311&lt;=MAX($I$6:$I$7),0,$D$7+D311-H311),IF($I$8="Capital Constante",IF(A311&lt;=MAX($I$6:$I$7),0,$D$3/(($C$5/VLOOKUP($D$6,AMORT!$A$2:$C$11,3,0))-MAX($I$6:$I$7))   ),C311-H311-E311)       )))</f>
        <v>#N/A</v>
      </c>
      <c r="H311" s="55" t="e">
        <f>IF(A311="",IF(A310="","",SUM($H$13:H310)),ROUND($E$4*I310,0))</f>
        <v>#N/A</v>
      </c>
      <c r="I311" s="55" t="e">
        <f t="shared" si="28"/>
        <v>#N/A</v>
      </c>
      <c r="J311" s="15"/>
      <c r="K311" s="55" t="e">
        <f>IF(AND(A311&gt;0,A311&lt;&gt;"",D311&gt;0), ROUND( ((D311/((1+($D$4/VLOOKUP($D$6,AMORT!$A$2:$B$11,2,0)))^A311))),0),0)</f>
        <v>#N/A</v>
      </c>
      <c r="N311" s="61" t="e">
        <f t="shared" si="31"/>
        <v>#N/A</v>
      </c>
      <c r="O311" s="62" t="e">
        <f>IF(N311="","",IF(OR($Q$6="Diaria",$Q$6="Semanal",$Q$6="Decadal",$Q$6="Quincenal"),O310+VLOOKUP($Q$6,AMORT!$A$2:$D$11,4,0),IF(DAY($O$13)=DAY(EOMONTH($O$13,0)),EOMONTH(O310,VLOOKUP($Q$6,AMORT!$A$2:$C$11,3,0)),EDATE($O$13,VLOOKUP($Q$6,AMORT!$A$2:$C$11,3,0)*N311))))</f>
        <v>#N/A</v>
      </c>
      <c r="P311" s="55" t="e">
        <f>IF(N311="",IF(N310="","",SUM(P$13:P310)),T311+U311)</f>
        <v>#N/A</v>
      </c>
      <c r="Q311" s="44"/>
      <c r="R311" s="55" t="e">
        <f>IF(N311="",IF(N310="","",SUM($R$13:R310)),ROUND(((V310*$Q$8)/30)*VLOOKUP($Q$6,AMORT!$A$2:$D$11,4,0),0))</f>
        <v>#N/A</v>
      </c>
      <c r="S311" s="55" t="e">
        <f>IF(N311="",IF(N310="","",SUM($S$13:S310)),IF(N311&lt;=MAX($V$6:$V$7),0,P311+R311))</f>
        <v>#N/A</v>
      </c>
      <c r="T311" s="55" t="e">
        <f>IF(N311="",IF(N310="","",SUM($T$13:T310)),IF(N311=$R$5,V310,IF($V$8="Cuota fija",IF(N311&lt;=MAX($V$6:$V$7),0,$Q$7+Q311-U311),IF($V$8="Capital Constante",IF(N311&lt;=MAX($V$6:$V$7),0,$Q$3/(($P$5/VLOOKUP($Q$6,AMORT!$A$2:$C$11,3,0))-MAX($V$6:$V$7))   ),P311-U311-R311)       )))</f>
        <v>#N/A</v>
      </c>
      <c r="U311" s="55" t="e">
        <f>IF(N311="",IF(N310="","",SUM($U$13:U310)),ROUND($R$4*V310,0))</f>
        <v>#N/A</v>
      </c>
      <c r="V311" s="55" t="e">
        <f t="shared" si="29"/>
        <v>#N/A</v>
      </c>
      <c r="W311" s="15"/>
      <c r="X311" s="55" t="e">
        <f>IF(AND(N311&gt;0,N311&lt;&gt;"",Q311&gt;0), ROUND( ((Q311/((1+($Q$4/VLOOKUP($Q$6,AMORT!$A$2:$B$11,2,0)))^N311))),0),0)</f>
        <v>#N/A</v>
      </c>
      <c r="AA311" s="61" t="e">
        <f t="shared" si="32"/>
        <v>#N/A</v>
      </c>
      <c r="AB311" s="62" t="e">
        <f>IF(AA311="","",IF(OR($AD$6="Diaria",$AD$6="Semanal",$AD$6="Decadal",$AD$6="Quincenal"),AB310+VLOOKUP($AD$6,AMORT!$A$2:$D$11,4,0),IF(DAY($B$13)=DAY(EOMONTH($B$13,0)),EOMONTH(AB310,VLOOKUP($AD$6,AMORT!$A$2:$C$11,3,0)),EDATE($B$13,VLOOKUP($AD$6,AMORT!$A$2:$C$11,3,0)*AA311))))</f>
        <v>#N/A</v>
      </c>
      <c r="AC311" s="55" t="e">
        <f>IF(AA311="",IF(AA310="","",SUM(AC$13:AC310)),AG311+AH311)</f>
        <v>#N/A</v>
      </c>
      <c r="AD311" s="44"/>
      <c r="AE311" s="55" t="e">
        <f>IF(AA311="",IF(AA310="","",SUM($AE$13:AE310)),ROUND(((AI310*$AD$8)/30)*VLOOKUP($AD$6,AMORT!$A$2:$D$11,4,0),0))</f>
        <v>#N/A</v>
      </c>
      <c r="AF311" s="55" t="e">
        <f>IF(AA311="",IF(AA310="","",SUM($AF$13:AF310)),IF(AA311&lt;=MAX($AI$6:$AI$7),0,AC311+AE311))</f>
        <v>#N/A</v>
      </c>
      <c r="AG311" s="55" t="e">
        <f>IF(AA311="",IF(AA310="","",SUM($AG$13:AG310)),IF(AA311=$AE$5,AI310,IF($AI$8="Cuota fija",IF(AA311&lt;=MAX($AI$6:$AI$7),0,$AD$7+AD311-AH311),IF($AI$8="Capital Constante",IF(AA311&lt;=MAX($AI$6:$AI$7),0,$AD$3/(($AC$5/VLOOKUP($AD$6,AMORT!$A$2:$C$11,3,0))-MAX($AI$6:$AI$7))   ),AC311-AH311-AE311)       )))</f>
        <v>#N/A</v>
      </c>
      <c r="AH311" s="55" t="e">
        <f>IF(AA311="",IF(AA310="","",SUM($AH$13:AH310)),ROUND($AE$4*AI310,0))</f>
        <v>#N/A</v>
      </c>
      <c r="AI311" s="55" t="e">
        <f t="shared" si="30"/>
        <v>#N/A</v>
      </c>
      <c r="AJ311" s="15"/>
      <c r="AK311" s="55" t="e">
        <f>IF(AND(AA311&gt;0,AA311&lt;&gt;"",AD311&gt;0), ROUND( ((AD311/((1+($AD$4/VLOOKUP($AD$6,AMORT!$A$2:$B$11,2,0)))^AA311))),0),0)</f>
        <v>#N/A</v>
      </c>
    </row>
    <row r="312" spans="1:37" x14ac:dyDescent="0.2">
      <c r="A312" s="61" t="e">
        <f t="shared" si="27"/>
        <v>#N/A</v>
      </c>
      <c r="B312" s="62" t="e">
        <f>IF(A312="","",IF(OR($D$6="Diaria",$D$6="Semanal",$D$6="Decadal",$D$6="Quincenal"),B311+VLOOKUP($D$6,AMORT!$A$2:$D$11,4,0),IF(DAY($B$13)=DAY(EOMONTH($B$13,0)),EOMONTH(B311,VLOOKUP($D$6,AMORT!$A$2:$C$11,3,0)),EDATE($B$13,VLOOKUP($D$6,AMORT!$A$2:$C$11,3,0)*A312))))</f>
        <v>#N/A</v>
      </c>
      <c r="C312" s="55" t="e">
        <f>IF(A312="",IF(A311="","",SUM(C$13:C311)),G312+H312)</f>
        <v>#N/A</v>
      </c>
      <c r="D312" s="44"/>
      <c r="E312" s="55" t="e">
        <f>IF(A312="",IF(A311="","",SUM($E$13:E311)),ROUND(((I311*$D$8)/30)*VLOOKUP($D$6,AMORT!$A$2:$D$11,4,0),0))</f>
        <v>#N/A</v>
      </c>
      <c r="F312" s="55" t="e">
        <f>IF(A312="",IF(A311="","",SUM($F$13:F311)),IF(A312&lt;=MAX($I$6:$I$7),0,C312+E312))</f>
        <v>#N/A</v>
      </c>
      <c r="G312" s="55" t="e">
        <f>IF(A312="",IF(A311="","",SUM($G$13:G311)),IF(A312=$E$5,I311,IF($I$8="Cuota fija",IF(A312&lt;=MAX($I$6:$I$7),0,$D$7+D312-H312),IF($I$8="Capital Constante",IF(A312&lt;=MAX($I$6:$I$7),0,$D$3/(($C$5/VLOOKUP($D$6,AMORT!$A$2:$C$11,3,0))-MAX($I$6:$I$7))   ),C312-H312-E312)       )))</f>
        <v>#N/A</v>
      </c>
      <c r="H312" s="55" t="e">
        <f>IF(A312="",IF(A311="","",SUM($H$13:H311)),ROUND($E$4*I311,0))</f>
        <v>#N/A</v>
      </c>
      <c r="I312" s="55" t="e">
        <f t="shared" si="28"/>
        <v>#N/A</v>
      </c>
      <c r="J312" s="15"/>
      <c r="K312" s="55" t="e">
        <f>IF(AND(A312&gt;0,A312&lt;&gt;"",D312&gt;0), ROUND( ((D312/((1+($D$4/VLOOKUP($D$6,AMORT!$A$2:$B$11,2,0)))^A312))),0),0)</f>
        <v>#N/A</v>
      </c>
      <c r="N312" s="61" t="e">
        <f t="shared" si="31"/>
        <v>#N/A</v>
      </c>
      <c r="O312" s="62" t="e">
        <f>IF(N312="","",IF(OR($Q$6="Diaria",$Q$6="Semanal",$Q$6="Decadal",$Q$6="Quincenal"),O311+VLOOKUP($Q$6,AMORT!$A$2:$D$11,4,0),IF(DAY($O$13)=DAY(EOMONTH($O$13,0)),EOMONTH(O311,VLOOKUP($Q$6,AMORT!$A$2:$C$11,3,0)),EDATE($O$13,VLOOKUP($Q$6,AMORT!$A$2:$C$11,3,0)*N312))))</f>
        <v>#N/A</v>
      </c>
      <c r="P312" s="55" t="e">
        <f>IF(N312="",IF(N311="","",SUM(P$13:P311)),T312+U312)</f>
        <v>#N/A</v>
      </c>
      <c r="Q312" s="44"/>
      <c r="R312" s="55" t="e">
        <f>IF(N312="",IF(N311="","",SUM($R$13:R311)),ROUND(((V311*$Q$8)/30)*VLOOKUP($Q$6,AMORT!$A$2:$D$11,4,0),0))</f>
        <v>#N/A</v>
      </c>
      <c r="S312" s="55" t="e">
        <f>IF(N312="",IF(N311="","",SUM($S$13:S311)),IF(N312&lt;=MAX($V$6:$V$7),0,P312+R312))</f>
        <v>#N/A</v>
      </c>
      <c r="T312" s="55" t="e">
        <f>IF(N312="",IF(N311="","",SUM($T$13:T311)),IF(N312=$R$5,V311,IF($V$8="Cuota fija",IF(N312&lt;=MAX($V$6:$V$7),0,$Q$7+Q312-U312),IF($V$8="Capital Constante",IF(N312&lt;=MAX($V$6:$V$7),0,$Q$3/(($P$5/VLOOKUP($Q$6,AMORT!$A$2:$C$11,3,0))-MAX($V$6:$V$7))   ),P312-U312-R312)       )))</f>
        <v>#N/A</v>
      </c>
      <c r="U312" s="55" t="e">
        <f>IF(N312="",IF(N311="","",SUM($U$13:U311)),ROUND($R$4*V311,0))</f>
        <v>#N/A</v>
      </c>
      <c r="V312" s="55" t="e">
        <f t="shared" si="29"/>
        <v>#N/A</v>
      </c>
      <c r="W312" s="15"/>
      <c r="X312" s="55" t="e">
        <f>IF(AND(N312&gt;0,N312&lt;&gt;"",Q312&gt;0), ROUND( ((Q312/((1+($Q$4/VLOOKUP($Q$6,AMORT!$A$2:$B$11,2,0)))^N312))),0),0)</f>
        <v>#N/A</v>
      </c>
      <c r="AA312" s="61" t="e">
        <f t="shared" si="32"/>
        <v>#N/A</v>
      </c>
      <c r="AB312" s="62" t="e">
        <f>IF(AA312="","",IF(OR($AD$6="Diaria",$AD$6="Semanal",$AD$6="Decadal",$AD$6="Quincenal"),AB311+VLOOKUP($AD$6,AMORT!$A$2:$D$11,4,0),IF(DAY($B$13)=DAY(EOMONTH($B$13,0)),EOMONTH(AB311,VLOOKUP($AD$6,AMORT!$A$2:$C$11,3,0)),EDATE($B$13,VLOOKUP($AD$6,AMORT!$A$2:$C$11,3,0)*AA312))))</f>
        <v>#N/A</v>
      </c>
      <c r="AC312" s="55" t="e">
        <f>IF(AA312="",IF(AA311="","",SUM(AC$13:AC311)),AG312+AH312)</f>
        <v>#N/A</v>
      </c>
      <c r="AD312" s="44"/>
      <c r="AE312" s="55" t="e">
        <f>IF(AA312="",IF(AA311="","",SUM($AE$13:AE311)),ROUND(((AI311*$AD$8)/30)*VLOOKUP($AD$6,AMORT!$A$2:$D$11,4,0),0))</f>
        <v>#N/A</v>
      </c>
      <c r="AF312" s="55" t="e">
        <f>IF(AA312="",IF(AA311="","",SUM($AF$13:AF311)),IF(AA312&lt;=MAX($AI$6:$AI$7),0,AC312+AE312))</f>
        <v>#N/A</v>
      </c>
      <c r="AG312" s="55" t="e">
        <f>IF(AA312="",IF(AA311="","",SUM($AG$13:AG311)),IF(AA312=$AE$5,AI311,IF($AI$8="Cuota fija",IF(AA312&lt;=MAX($AI$6:$AI$7),0,$AD$7+AD312-AH312),IF($AI$8="Capital Constante",IF(AA312&lt;=MAX($AI$6:$AI$7),0,$AD$3/(($AC$5/VLOOKUP($AD$6,AMORT!$A$2:$C$11,3,0))-MAX($AI$6:$AI$7))   ),AC312-AH312-AE312)       )))</f>
        <v>#N/A</v>
      </c>
      <c r="AH312" s="55" t="e">
        <f>IF(AA312="",IF(AA311="","",SUM($AH$13:AH311)),ROUND($AE$4*AI311,0))</f>
        <v>#N/A</v>
      </c>
      <c r="AI312" s="55" t="e">
        <f t="shared" si="30"/>
        <v>#N/A</v>
      </c>
      <c r="AJ312" s="15"/>
      <c r="AK312" s="55" t="e">
        <f>IF(AND(AA312&gt;0,AA312&lt;&gt;"",AD312&gt;0), ROUND( ((AD312/((1+($AD$4/VLOOKUP($AD$6,AMORT!$A$2:$B$11,2,0)))^AA312))),0),0)</f>
        <v>#N/A</v>
      </c>
    </row>
    <row r="313" spans="1:37" x14ac:dyDescent="0.2">
      <c r="A313" s="61" t="e">
        <f t="shared" si="27"/>
        <v>#N/A</v>
      </c>
      <c r="B313" s="62" t="e">
        <f>IF(A313="","",IF(OR($D$6="Diaria",$D$6="Semanal",$D$6="Decadal",$D$6="Quincenal"),B312+VLOOKUP($D$6,AMORT!$A$2:$D$11,4,0),IF(DAY($B$13)=DAY(EOMONTH($B$13,0)),EOMONTH(B312,VLOOKUP($D$6,AMORT!$A$2:$C$11,3,0)),EDATE($B$13,VLOOKUP($D$6,AMORT!$A$2:$C$11,3,0)*A313))))</f>
        <v>#N/A</v>
      </c>
      <c r="C313" s="55" t="e">
        <f>IF(A313="",IF(A312="","",SUM(C$13:C312)),G313+H313)</f>
        <v>#N/A</v>
      </c>
      <c r="D313" s="44"/>
      <c r="E313" s="55" t="e">
        <f>IF(A313="",IF(A312="","",SUM($E$13:E312)),ROUND(((I312*$D$8)/30)*VLOOKUP($D$6,AMORT!$A$2:$D$11,4,0),0))</f>
        <v>#N/A</v>
      </c>
      <c r="F313" s="55" t="e">
        <f>IF(A313="",IF(A312="","",SUM($F$13:F312)),IF(A313&lt;=MAX($I$6:$I$7),0,C313+E313))</f>
        <v>#N/A</v>
      </c>
      <c r="G313" s="55" t="e">
        <f>IF(A313="",IF(A312="","",SUM($G$13:G312)),IF(A313=$E$5,I312,IF($I$8="Cuota fija",IF(A313&lt;=MAX($I$6:$I$7),0,$D$7+D313-H313),IF($I$8="Capital Constante",IF(A313&lt;=MAX($I$6:$I$7),0,$D$3/(($C$5/VLOOKUP($D$6,AMORT!$A$2:$C$11,3,0))-MAX($I$6:$I$7))   ),C313-H313-E313)       )))</f>
        <v>#N/A</v>
      </c>
      <c r="H313" s="55" t="e">
        <f>IF(A313="",IF(A312="","",SUM($H$13:H312)),ROUND($E$4*I312,0))</f>
        <v>#N/A</v>
      </c>
      <c r="I313" s="55" t="e">
        <f t="shared" si="28"/>
        <v>#N/A</v>
      </c>
      <c r="J313" s="15"/>
      <c r="K313" s="55" t="e">
        <f>IF(AND(A313&gt;0,A313&lt;&gt;"",D313&gt;0), ROUND( ((D313/((1+($D$4/VLOOKUP($D$6,AMORT!$A$2:$B$11,2,0)))^A313))),0),0)</f>
        <v>#N/A</v>
      </c>
      <c r="N313" s="61" t="e">
        <f t="shared" si="31"/>
        <v>#N/A</v>
      </c>
      <c r="O313" s="62" t="e">
        <f>IF(N313="","",IF(OR($Q$6="Diaria",$Q$6="Semanal",$Q$6="Decadal",$Q$6="Quincenal"),O312+VLOOKUP($Q$6,AMORT!$A$2:$D$11,4,0),IF(DAY($O$13)=DAY(EOMONTH($O$13,0)),EOMONTH(O312,VLOOKUP($Q$6,AMORT!$A$2:$C$11,3,0)),EDATE($O$13,VLOOKUP($Q$6,AMORT!$A$2:$C$11,3,0)*N313))))</f>
        <v>#N/A</v>
      </c>
      <c r="P313" s="55" t="e">
        <f>IF(N313="",IF(N312="","",SUM(P$13:P312)),T313+U313)</f>
        <v>#N/A</v>
      </c>
      <c r="Q313" s="44"/>
      <c r="R313" s="55" t="e">
        <f>IF(N313="",IF(N312="","",SUM($R$13:R312)),ROUND(((V312*$Q$8)/30)*VLOOKUP($Q$6,AMORT!$A$2:$D$11,4,0),0))</f>
        <v>#N/A</v>
      </c>
      <c r="S313" s="55" t="e">
        <f>IF(N313="",IF(N312="","",SUM($S$13:S312)),IF(N313&lt;=MAX($V$6:$V$7),0,P313+R313))</f>
        <v>#N/A</v>
      </c>
      <c r="T313" s="55" t="e">
        <f>IF(N313="",IF(N312="","",SUM($T$13:T312)),IF(N313=$R$5,V312,IF($V$8="Cuota fija",IF(N313&lt;=MAX($V$6:$V$7),0,$Q$7+Q313-U313),IF($V$8="Capital Constante",IF(N313&lt;=MAX($V$6:$V$7),0,$Q$3/(($P$5/VLOOKUP($Q$6,AMORT!$A$2:$C$11,3,0))-MAX($V$6:$V$7))   ),P313-U313-R313)       )))</f>
        <v>#N/A</v>
      </c>
      <c r="U313" s="55" t="e">
        <f>IF(N313="",IF(N312="","",SUM($U$13:U312)),ROUND($R$4*V312,0))</f>
        <v>#N/A</v>
      </c>
      <c r="V313" s="55" t="e">
        <f t="shared" si="29"/>
        <v>#N/A</v>
      </c>
      <c r="W313" s="15"/>
      <c r="X313" s="55" t="e">
        <f>IF(AND(N313&gt;0,N313&lt;&gt;"",Q313&gt;0), ROUND( ((Q313/((1+($Q$4/VLOOKUP($Q$6,AMORT!$A$2:$B$11,2,0)))^N313))),0),0)</f>
        <v>#N/A</v>
      </c>
      <c r="AA313" s="61" t="e">
        <f t="shared" si="32"/>
        <v>#N/A</v>
      </c>
      <c r="AB313" s="62" t="e">
        <f>IF(AA313="","",IF(OR($AD$6="Diaria",$AD$6="Semanal",$AD$6="Decadal",$AD$6="Quincenal"),AB312+VLOOKUP($AD$6,AMORT!$A$2:$D$11,4,0),IF(DAY($B$13)=DAY(EOMONTH($B$13,0)),EOMONTH(AB312,VLOOKUP($AD$6,AMORT!$A$2:$C$11,3,0)),EDATE($B$13,VLOOKUP($AD$6,AMORT!$A$2:$C$11,3,0)*AA313))))</f>
        <v>#N/A</v>
      </c>
      <c r="AC313" s="55" t="e">
        <f>IF(AA313="",IF(AA312="","",SUM(AC$13:AC312)),AG313+AH313)</f>
        <v>#N/A</v>
      </c>
      <c r="AD313" s="44"/>
      <c r="AE313" s="55" t="e">
        <f>IF(AA313="",IF(AA312="","",SUM($AE$13:AE312)),ROUND(((AI312*$AD$8)/30)*VLOOKUP($AD$6,AMORT!$A$2:$D$11,4,0),0))</f>
        <v>#N/A</v>
      </c>
      <c r="AF313" s="55" t="e">
        <f>IF(AA313="",IF(AA312="","",SUM($AF$13:AF312)),IF(AA313&lt;=MAX($AI$6:$AI$7),0,AC313+AE313))</f>
        <v>#N/A</v>
      </c>
      <c r="AG313" s="55" t="e">
        <f>IF(AA313="",IF(AA312="","",SUM($AG$13:AG312)),IF(AA313=$AE$5,AI312,IF($AI$8="Cuota fija",IF(AA313&lt;=MAX($AI$6:$AI$7),0,$AD$7+AD313-AH313),IF($AI$8="Capital Constante",IF(AA313&lt;=MAX($AI$6:$AI$7),0,$AD$3/(($AC$5/VLOOKUP($AD$6,AMORT!$A$2:$C$11,3,0))-MAX($AI$6:$AI$7))   ),AC313-AH313-AE313)       )))</f>
        <v>#N/A</v>
      </c>
      <c r="AH313" s="55" t="e">
        <f>IF(AA313="",IF(AA312="","",SUM($AH$13:AH312)),ROUND($AE$4*AI312,0))</f>
        <v>#N/A</v>
      </c>
      <c r="AI313" s="55" t="e">
        <f t="shared" si="30"/>
        <v>#N/A</v>
      </c>
      <c r="AJ313" s="15"/>
      <c r="AK313" s="55" t="e">
        <f>IF(AND(AA313&gt;0,AA313&lt;&gt;"",AD313&gt;0), ROUND( ((AD313/((1+($AD$4/VLOOKUP($AD$6,AMORT!$A$2:$B$11,2,0)))^AA313))),0),0)</f>
        <v>#N/A</v>
      </c>
    </row>
    <row r="314" spans="1:37" x14ac:dyDescent="0.2">
      <c r="A314" s="61" t="e">
        <f t="shared" si="27"/>
        <v>#N/A</v>
      </c>
      <c r="B314" s="62" t="e">
        <f>IF(A314="","",IF(OR($D$6="Diaria",$D$6="Semanal",$D$6="Decadal",$D$6="Quincenal"),B313+VLOOKUP($D$6,AMORT!$A$2:$D$11,4,0),IF(DAY($B$13)=DAY(EOMONTH($B$13,0)),EOMONTH(B313,VLOOKUP($D$6,AMORT!$A$2:$C$11,3,0)),EDATE($B$13,VLOOKUP($D$6,AMORT!$A$2:$C$11,3,0)*A314))))</f>
        <v>#N/A</v>
      </c>
      <c r="C314" s="55" t="e">
        <f>IF(A314="",IF(A313="","",SUM(C$13:C313)),G314+H314)</f>
        <v>#N/A</v>
      </c>
      <c r="D314" s="44"/>
      <c r="E314" s="55" t="e">
        <f>IF(A314="",IF(A313="","",SUM($E$13:E313)),ROUND(((I313*$D$8)/30)*VLOOKUP($D$6,AMORT!$A$2:$D$11,4,0),0))</f>
        <v>#N/A</v>
      </c>
      <c r="F314" s="55" t="e">
        <f>IF(A314="",IF(A313="","",SUM($F$13:F313)),IF(A314&lt;=MAX($I$6:$I$7),0,C314+E314))</f>
        <v>#N/A</v>
      </c>
      <c r="G314" s="55" t="e">
        <f>IF(A314="",IF(A313="","",SUM($G$13:G313)),IF(A314=$E$5,I313,IF($I$8="Cuota fija",IF(A314&lt;=MAX($I$6:$I$7),0,$D$7+D314-H314),IF($I$8="Capital Constante",IF(A314&lt;=MAX($I$6:$I$7),0,$D$3/(($C$5/VLOOKUP($D$6,AMORT!$A$2:$C$11,3,0))-MAX($I$6:$I$7))   ),C314-H314-E314)       )))</f>
        <v>#N/A</v>
      </c>
      <c r="H314" s="55" t="e">
        <f>IF(A314="",IF(A313="","",SUM($H$13:H313)),ROUND($E$4*I313,0))</f>
        <v>#N/A</v>
      </c>
      <c r="I314" s="55" t="e">
        <f t="shared" si="28"/>
        <v>#N/A</v>
      </c>
      <c r="J314" s="15"/>
      <c r="K314" s="55" t="e">
        <f>IF(AND(A314&gt;0,A314&lt;&gt;"",D314&gt;0), ROUND( ((D314/((1+($D$4/VLOOKUP($D$6,AMORT!$A$2:$B$11,2,0)))^A314))),0),0)</f>
        <v>#N/A</v>
      </c>
      <c r="N314" s="61" t="e">
        <f t="shared" si="31"/>
        <v>#N/A</v>
      </c>
      <c r="O314" s="62" t="e">
        <f>IF(N314="","",IF(OR($Q$6="Diaria",$Q$6="Semanal",$Q$6="Decadal",$Q$6="Quincenal"),O313+VLOOKUP($Q$6,AMORT!$A$2:$D$11,4,0),IF(DAY($O$13)=DAY(EOMONTH($O$13,0)),EOMONTH(O313,VLOOKUP($Q$6,AMORT!$A$2:$C$11,3,0)),EDATE($O$13,VLOOKUP($Q$6,AMORT!$A$2:$C$11,3,0)*N314))))</f>
        <v>#N/A</v>
      </c>
      <c r="P314" s="55" t="e">
        <f>IF(N314="",IF(N313="","",SUM(P$13:P313)),T314+U314)</f>
        <v>#N/A</v>
      </c>
      <c r="Q314" s="44"/>
      <c r="R314" s="55" t="e">
        <f>IF(N314="",IF(N313="","",SUM($R$13:R313)),ROUND(((V313*$Q$8)/30)*VLOOKUP($Q$6,AMORT!$A$2:$D$11,4,0),0))</f>
        <v>#N/A</v>
      </c>
      <c r="S314" s="55" t="e">
        <f>IF(N314="",IF(N313="","",SUM($S$13:S313)),IF(N314&lt;=MAX($V$6:$V$7),0,P314+R314))</f>
        <v>#N/A</v>
      </c>
      <c r="T314" s="55" t="e">
        <f>IF(N314="",IF(N313="","",SUM($T$13:T313)),IF(N314=$R$5,V313,IF($V$8="Cuota fija",IF(N314&lt;=MAX($V$6:$V$7),0,$Q$7+Q314-U314),IF($V$8="Capital Constante",IF(N314&lt;=MAX($V$6:$V$7),0,$Q$3/(($P$5/VLOOKUP($Q$6,AMORT!$A$2:$C$11,3,0))-MAX($V$6:$V$7))   ),P314-U314-R314)       )))</f>
        <v>#N/A</v>
      </c>
      <c r="U314" s="55" t="e">
        <f>IF(N314="",IF(N313="","",SUM($U$13:U313)),ROUND($R$4*V313,0))</f>
        <v>#N/A</v>
      </c>
      <c r="V314" s="55" t="e">
        <f t="shared" si="29"/>
        <v>#N/A</v>
      </c>
      <c r="W314" s="15"/>
      <c r="X314" s="55" t="e">
        <f>IF(AND(N314&gt;0,N314&lt;&gt;"",Q314&gt;0), ROUND( ((Q314/((1+($Q$4/VLOOKUP($Q$6,AMORT!$A$2:$B$11,2,0)))^N314))),0),0)</f>
        <v>#N/A</v>
      </c>
      <c r="AA314" s="61" t="e">
        <f t="shared" si="32"/>
        <v>#N/A</v>
      </c>
      <c r="AB314" s="62" t="e">
        <f>IF(AA314="","",IF(OR($AD$6="Diaria",$AD$6="Semanal",$AD$6="Decadal",$AD$6="Quincenal"),AB313+VLOOKUP($AD$6,AMORT!$A$2:$D$11,4,0),IF(DAY($B$13)=DAY(EOMONTH($B$13,0)),EOMONTH(AB313,VLOOKUP($AD$6,AMORT!$A$2:$C$11,3,0)),EDATE($B$13,VLOOKUP($AD$6,AMORT!$A$2:$C$11,3,0)*AA314))))</f>
        <v>#N/A</v>
      </c>
      <c r="AC314" s="55" t="e">
        <f>IF(AA314="",IF(AA313="","",SUM(AC$13:AC313)),AG314+AH314)</f>
        <v>#N/A</v>
      </c>
      <c r="AD314" s="44"/>
      <c r="AE314" s="55" t="e">
        <f>IF(AA314="",IF(AA313="","",SUM($AE$13:AE313)),ROUND(((AI313*$AD$8)/30)*VLOOKUP($AD$6,AMORT!$A$2:$D$11,4,0),0))</f>
        <v>#N/A</v>
      </c>
      <c r="AF314" s="55" t="e">
        <f>IF(AA314="",IF(AA313="","",SUM($AF$13:AF313)),IF(AA314&lt;=MAX($AI$6:$AI$7),0,AC314+AE314))</f>
        <v>#N/A</v>
      </c>
      <c r="AG314" s="55" t="e">
        <f>IF(AA314="",IF(AA313="","",SUM($AG$13:AG313)),IF(AA314=$AE$5,AI313,IF($AI$8="Cuota fija",IF(AA314&lt;=MAX($AI$6:$AI$7),0,$AD$7+AD314-AH314),IF($AI$8="Capital Constante",IF(AA314&lt;=MAX($AI$6:$AI$7),0,$AD$3/(($AC$5/VLOOKUP($AD$6,AMORT!$A$2:$C$11,3,0))-MAX($AI$6:$AI$7))   ),AC314-AH314-AE314)       )))</f>
        <v>#N/A</v>
      </c>
      <c r="AH314" s="55" t="e">
        <f>IF(AA314="",IF(AA313="","",SUM($AH$13:AH313)),ROUND($AE$4*AI313,0))</f>
        <v>#N/A</v>
      </c>
      <c r="AI314" s="55" t="e">
        <f t="shared" si="30"/>
        <v>#N/A</v>
      </c>
      <c r="AJ314" s="15"/>
      <c r="AK314" s="55" t="e">
        <f>IF(AND(AA314&gt;0,AA314&lt;&gt;"",AD314&gt;0), ROUND( ((AD314/((1+($AD$4/VLOOKUP($AD$6,AMORT!$A$2:$B$11,2,0)))^AA314))),0),0)</f>
        <v>#N/A</v>
      </c>
    </row>
    <row r="315" spans="1:37" x14ac:dyDescent="0.2">
      <c r="A315" s="61" t="e">
        <f t="shared" si="27"/>
        <v>#N/A</v>
      </c>
      <c r="B315" s="62" t="e">
        <f>IF(A315="","",IF(OR($D$6="Diaria",$D$6="Semanal",$D$6="Decadal",$D$6="Quincenal"),B314+VLOOKUP($D$6,AMORT!$A$2:$D$11,4,0),IF(DAY($B$13)=DAY(EOMONTH($B$13,0)),EOMONTH(B314,VLOOKUP($D$6,AMORT!$A$2:$C$11,3,0)),EDATE($B$13,VLOOKUP($D$6,AMORT!$A$2:$C$11,3,0)*A315))))</f>
        <v>#N/A</v>
      </c>
      <c r="C315" s="55" t="e">
        <f>IF(A315="",IF(A314="","",SUM(C$13:C314)),G315+H315)</f>
        <v>#N/A</v>
      </c>
      <c r="D315" s="44"/>
      <c r="E315" s="55" t="e">
        <f>IF(A315="",IF(A314="","",SUM($E$13:E314)),ROUND(((I314*$D$8)/30)*VLOOKUP($D$6,AMORT!$A$2:$D$11,4,0),0))</f>
        <v>#N/A</v>
      </c>
      <c r="F315" s="55" t="e">
        <f>IF(A315="",IF(A314="","",SUM($F$13:F314)),IF(A315&lt;=MAX($I$6:$I$7),0,C315+E315))</f>
        <v>#N/A</v>
      </c>
      <c r="G315" s="55" t="e">
        <f>IF(A315="",IF(A314="","",SUM($G$13:G314)),IF(A315=$E$5,I314,IF($I$8="Cuota fija",IF(A315&lt;=MAX($I$6:$I$7),0,$D$7+D315-H315),IF($I$8="Capital Constante",IF(A315&lt;=MAX($I$6:$I$7),0,$D$3/(($C$5/VLOOKUP($D$6,AMORT!$A$2:$C$11,3,0))-MAX($I$6:$I$7))   ),C315-H315-E315)       )))</f>
        <v>#N/A</v>
      </c>
      <c r="H315" s="55" t="e">
        <f>IF(A315="",IF(A314="","",SUM($H$13:H314)),ROUND($E$4*I314,0))</f>
        <v>#N/A</v>
      </c>
      <c r="I315" s="55" t="e">
        <f t="shared" si="28"/>
        <v>#N/A</v>
      </c>
      <c r="J315" s="15"/>
      <c r="K315" s="55" t="e">
        <f>IF(AND(A315&gt;0,A315&lt;&gt;"",D315&gt;0), ROUND( ((D315/((1+($D$4/VLOOKUP($D$6,AMORT!$A$2:$B$11,2,0)))^A315))),0),0)</f>
        <v>#N/A</v>
      </c>
      <c r="N315" s="61" t="e">
        <f t="shared" si="31"/>
        <v>#N/A</v>
      </c>
      <c r="O315" s="62" t="e">
        <f>IF(N315="","",IF(OR($Q$6="Diaria",$Q$6="Semanal",$Q$6="Decadal",$Q$6="Quincenal"),O314+VLOOKUP($Q$6,AMORT!$A$2:$D$11,4,0),IF(DAY($O$13)=DAY(EOMONTH($O$13,0)),EOMONTH(O314,VLOOKUP($Q$6,AMORT!$A$2:$C$11,3,0)),EDATE($O$13,VLOOKUP($Q$6,AMORT!$A$2:$C$11,3,0)*N315))))</f>
        <v>#N/A</v>
      </c>
      <c r="P315" s="55" t="e">
        <f>IF(N315="",IF(N314="","",SUM(P$13:P314)),T315+U315)</f>
        <v>#N/A</v>
      </c>
      <c r="Q315" s="44"/>
      <c r="R315" s="55" t="e">
        <f>IF(N315="",IF(N314="","",SUM($R$13:R314)),ROUND(((V314*$Q$8)/30)*VLOOKUP($Q$6,AMORT!$A$2:$D$11,4,0),0))</f>
        <v>#N/A</v>
      </c>
      <c r="S315" s="55" t="e">
        <f>IF(N315="",IF(N314="","",SUM($S$13:S314)),IF(N315&lt;=MAX($V$6:$V$7),0,P315+R315))</f>
        <v>#N/A</v>
      </c>
      <c r="T315" s="55" t="e">
        <f>IF(N315="",IF(N314="","",SUM($T$13:T314)),IF(N315=$R$5,V314,IF($V$8="Cuota fija",IF(N315&lt;=MAX($V$6:$V$7),0,$Q$7+Q315-U315),IF($V$8="Capital Constante",IF(N315&lt;=MAX($V$6:$V$7),0,$Q$3/(($P$5/VLOOKUP($Q$6,AMORT!$A$2:$C$11,3,0))-MAX($V$6:$V$7))   ),P315-U315-R315)       )))</f>
        <v>#N/A</v>
      </c>
      <c r="U315" s="55" t="e">
        <f>IF(N315="",IF(N314="","",SUM($U$13:U314)),ROUND($R$4*V314,0))</f>
        <v>#N/A</v>
      </c>
      <c r="V315" s="55" t="e">
        <f t="shared" si="29"/>
        <v>#N/A</v>
      </c>
      <c r="W315" s="15"/>
      <c r="X315" s="55" t="e">
        <f>IF(AND(N315&gt;0,N315&lt;&gt;"",Q315&gt;0), ROUND( ((Q315/((1+($Q$4/VLOOKUP($Q$6,AMORT!$A$2:$B$11,2,0)))^N315))),0),0)</f>
        <v>#N/A</v>
      </c>
      <c r="AA315" s="61" t="e">
        <f t="shared" si="32"/>
        <v>#N/A</v>
      </c>
      <c r="AB315" s="62" t="e">
        <f>IF(AA315="","",IF(OR($AD$6="Diaria",$AD$6="Semanal",$AD$6="Decadal",$AD$6="Quincenal"),AB314+VLOOKUP($AD$6,AMORT!$A$2:$D$11,4,0),IF(DAY($B$13)=DAY(EOMONTH($B$13,0)),EOMONTH(AB314,VLOOKUP($AD$6,AMORT!$A$2:$C$11,3,0)),EDATE($B$13,VLOOKUP($AD$6,AMORT!$A$2:$C$11,3,0)*AA315))))</f>
        <v>#N/A</v>
      </c>
      <c r="AC315" s="55" t="e">
        <f>IF(AA315="",IF(AA314="","",SUM(AC$13:AC314)),AG315+AH315)</f>
        <v>#N/A</v>
      </c>
      <c r="AD315" s="44"/>
      <c r="AE315" s="55" t="e">
        <f>IF(AA315="",IF(AA314="","",SUM($AE$13:AE314)),ROUND(((AI314*$AD$8)/30)*VLOOKUP($AD$6,AMORT!$A$2:$D$11,4,0),0))</f>
        <v>#N/A</v>
      </c>
      <c r="AF315" s="55" t="e">
        <f>IF(AA315="",IF(AA314="","",SUM($AF$13:AF314)),IF(AA315&lt;=MAX($AI$6:$AI$7),0,AC315+AE315))</f>
        <v>#N/A</v>
      </c>
      <c r="AG315" s="55" t="e">
        <f>IF(AA315="",IF(AA314="","",SUM($AG$13:AG314)),IF(AA315=$AE$5,AI314,IF($AI$8="Cuota fija",IF(AA315&lt;=MAX($AI$6:$AI$7),0,$AD$7+AD315-AH315),IF($AI$8="Capital Constante",IF(AA315&lt;=MAX($AI$6:$AI$7),0,$AD$3/(($AC$5/VLOOKUP($AD$6,AMORT!$A$2:$C$11,3,0))-MAX($AI$6:$AI$7))   ),AC315-AH315-AE315)       )))</f>
        <v>#N/A</v>
      </c>
      <c r="AH315" s="55" t="e">
        <f>IF(AA315="",IF(AA314="","",SUM($AH$13:AH314)),ROUND($AE$4*AI314,0))</f>
        <v>#N/A</v>
      </c>
      <c r="AI315" s="55" t="e">
        <f t="shared" si="30"/>
        <v>#N/A</v>
      </c>
      <c r="AJ315" s="15"/>
      <c r="AK315" s="55" t="e">
        <f>IF(AND(AA315&gt;0,AA315&lt;&gt;"",AD315&gt;0), ROUND( ((AD315/((1+($AD$4/VLOOKUP($AD$6,AMORT!$A$2:$B$11,2,0)))^AA315))),0),0)</f>
        <v>#N/A</v>
      </c>
    </row>
    <row r="316" spans="1:37" x14ac:dyDescent="0.2">
      <c r="A316" s="61" t="e">
        <f t="shared" si="27"/>
        <v>#N/A</v>
      </c>
      <c r="B316" s="62" t="e">
        <f>IF(A316="","",IF(OR($D$6="Diaria",$D$6="Semanal",$D$6="Decadal",$D$6="Quincenal"),B315+VLOOKUP($D$6,AMORT!$A$2:$D$11,4,0),IF(DAY($B$13)=DAY(EOMONTH($B$13,0)),EOMONTH(B315,VLOOKUP($D$6,AMORT!$A$2:$C$11,3,0)),EDATE($B$13,VLOOKUP($D$6,AMORT!$A$2:$C$11,3,0)*A316))))</f>
        <v>#N/A</v>
      </c>
      <c r="C316" s="55" t="e">
        <f>IF(A316="",IF(A315="","",SUM(C$13:C315)),G316+H316)</f>
        <v>#N/A</v>
      </c>
      <c r="D316" s="44"/>
      <c r="E316" s="55" t="e">
        <f>IF(A316="",IF(A315="","",SUM($E$13:E315)),ROUND(((I315*$D$8)/30)*VLOOKUP($D$6,AMORT!$A$2:$D$11,4,0),0))</f>
        <v>#N/A</v>
      </c>
      <c r="F316" s="55" t="e">
        <f>IF(A316="",IF(A315="","",SUM($F$13:F315)),IF(A316&lt;=MAX($I$6:$I$7),0,C316+E316))</f>
        <v>#N/A</v>
      </c>
      <c r="G316" s="55" t="e">
        <f>IF(A316="",IF(A315="","",SUM($G$13:G315)),IF(A316=$E$5,I315,IF($I$8="Cuota fija",IF(A316&lt;=MAX($I$6:$I$7),0,$D$7+D316-H316),IF($I$8="Capital Constante",IF(A316&lt;=MAX($I$6:$I$7),0,$D$3/(($C$5/VLOOKUP($D$6,AMORT!$A$2:$C$11,3,0))-MAX($I$6:$I$7))   ),C316-H316-E316)       )))</f>
        <v>#N/A</v>
      </c>
      <c r="H316" s="55" t="e">
        <f>IF(A316="",IF(A315="","",SUM($H$13:H315)),ROUND($E$4*I315,0))</f>
        <v>#N/A</v>
      </c>
      <c r="I316" s="55" t="e">
        <f t="shared" si="28"/>
        <v>#N/A</v>
      </c>
      <c r="J316" s="15"/>
      <c r="K316" s="55" t="e">
        <f>IF(AND(A316&gt;0,A316&lt;&gt;"",D316&gt;0), ROUND( ((D316/((1+($D$4/VLOOKUP($D$6,AMORT!$A$2:$B$11,2,0)))^A316))),0),0)</f>
        <v>#N/A</v>
      </c>
      <c r="N316" s="61" t="e">
        <f t="shared" si="31"/>
        <v>#N/A</v>
      </c>
      <c r="O316" s="62" t="e">
        <f>IF(N316="","",IF(OR($Q$6="Diaria",$Q$6="Semanal",$Q$6="Decadal",$Q$6="Quincenal"),O315+VLOOKUP($Q$6,AMORT!$A$2:$D$11,4,0),IF(DAY($O$13)=DAY(EOMONTH($O$13,0)),EOMONTH(O315,VLOOKUP($Q$6,AMORT!$A$2:$C$11,3,0)),EDATE($O$13,VLOOKUP($Q$6,AMORT!$A$2:$C$11,3,0)*N316))))</f>
        <v>#N/A</v>
      </c>
      <c r="P316" s="55" t="e">
        <f>IF(N316="",IF(N315="","",SUM(P$13:P315)),T316+U316)</f>
        <v>#N/A</v>
      </c>
      <c r="Q316" s="44"/>
      <c r="R316" s="55" t="e">
        <f>IF(N316="",IF(N315="","",SUM($R$13:R315)),ROUND(((V315*$Q$8)/30)*VLOOKUP($Q$6,AMORT!$A$2:$D$11,4,0),0))</f>
        <v>#N/A</v>
      </c>
      <c r="S316" s="55" t="e">
        <f>IF(N316="",IF(N315="","",SUM($S$13:S315)),IF(N316&lt;=MAX($V$6:$V$7),0,P316+R316))</f>
        <v>#N/A</v>
      </c>
      <c r="T316" s="55" t="e">
        <f>IF(N316="",IF(N315="","",SUM($T$13:T315)),IF(N316=$R$5,V315,IF($V$8="Cuota fija",IF(N316&lt;=MAX($V$6:$V$7),0,$Q$7+Q316-U316),IF($V$8="Capital Constante",IF(N316&lt;=MAX($V$6:$V$7),0,$Q$3/(($P$5/VLOOKUP($Q$6,AMORT!$A$2:$C$11,3,0))-MAX($V$6:$V$7))   ),P316-U316-R316)       )))</f>
        <v>#N/A</v>
      </c>
      <c r="U316" s="55" t="e">
        <f>IF(N316="",IF(N315="","",SUM($U$13:U315)),ROUND($R$4*V315,0))</f>
        <v>#N/A</v>
      </c>
      <c r="V316" s="55" t="e">
        <f t="shared" si="29"/>
        <v>#N/A</v>
      </c>
      <c r="W316" s="15"/>
      <c r="X316" s="55" t="e">
        <f>IF(AND(N316&gt;0,N316&lt;&gt;"",Q316&gt;0), ROUND( ((Q316/((1+($Q$4/VLOOKUP($Q$6,AMORT!$A$2:$B$11,2,0)))^N316))),0),0)</f>
        <v>#N/A</v>
      </c>
      <c r="AA316" s="61" t="e">
        <f t="shared" si="32"/>
        <v>#N/A</v>
      </c>
      <c r="AB316" s="62" t="e">
        <f>IF(AA316="","",IF(OR($AD$6="Diaria",$AD$6="Semanal",$AD$6="Decadal",$AD$6="Quincenal"),AB315+VLOOKUP($AD$6,AMORT!$A$2:$D$11,4,0),IF(DAY($B$13)=DAY(EOMONTH($B$13,0)),EOMONTH(AB315,VLOOKUP($AD$6,AMORT!$A$2:$C$11,3,0)),EDATE($B$13,VLOOKUP($AD$6,AMORT!$A$2:$C$11,3,0)*AA316))))</f>
        <v>#N/A</v>
      </c>
      <c r="AC316" s="55" t="e">
        <f>IF(AA316="",IF(AA315="","",SUM(AC$13:AC315)),AG316+AH316)</f>
        <v>#N/A</v>
      </c>
      <c r="AD316" s="44"/>
      <c r="AE316" s="55" t="e">
        <f>IF(AA316="",IF(AA315="","",SUM($AE$13:AE315)),ROUND(((AI315*$AD$8)/30)*VLOOKUP($AD$6,AMORT!$A$2:$D$11,4,0),0))</f>
        <v>#N/A</v>
      </c>
      <c r="AF316" s="55" t="e">
        <f>IF(AA316="",IF(AA315="","",SUM($AF$13:AF315)),IF(AA316&lt;=MAX($AI$6:$AI$7),0,AC316+AE316))</f>
        <v>#N/A</v>
      </c>
      <c r="AG316" s="55" t="e">
        <f>IF(AA316="",IF(AA315="","",SUM($AG$13:AG315)),IF(AA316=$AE$5,AI315,IF($AI$8="Cuota fija",IF(AA316&lt;=MAX($AI$6:$AI$7),0,$AD$7+AD316-AH316),IF($AI$8="Capital Constante",IF(AA316&lt;=MAX($AI$6:$AI$7),0,$AD$3/(($AC$5/VLOOKUP($AD$6,AMORT!$A$2:$C$11,3,0))-MAX($AI$6:$AI$7))   ),AC316-AH316-AE316)       )))</f>
        <v>#N/A</v>
      </c>
      <c r="AH316" s="55" t="e">
        <f>IF(AA316="",IF(AA315="","",SUM($AH$13:AH315)),ROUND($AE$4*AI315,0))</f>
        <v>#N/A</v>
      </c>
      <c r="AI316" s="55" t="e">
        <f t="shared" si="30"/>
        <v>#N/A</v>
      </c>
      <c r="AJ316" s="15"/>
      <c r="AK316" s="55" t="e">
        <f>IF(AND(AA316&gt;0,AA316&lt;&gt;"",AD316&gt;0), ROUND( ((AD316/((1+($AD$4/VLOOKUP($AD$6,AMORT!$A$2:$B$11,2,0)))^AA316))),0),0)</f>
        <v>#N/A</v>
      </c>
    </row>
    <row r="317" spans="1:37" x14ac:dyDescent="0.2">
      <c r="A317" s="61" t="e">
        <f t="shared" si="27"/>
        <v>#N/A</v>
      </c>
      <c r="B317" s="62" t="e">
        <f>IF(A317="","",IF(OR($D$6="Diaria",$D$6="Semanal",$D$6="Decadal",$D$6="Quincenal"),B316+VLOOKUP($D$6,AMORT!$A$2:$D$11,4,0),IF(DAY($B$13)=DAY(EOMONTH($B$13,0)),EOMONTH(B316,VLOOKUP($D$6,AMORT!$A$2:$C$11,3,0)),EDATE($B$13,VLOOKUP($D$6,AMORT!$A$2:$C$11,3,0)*A317))))</f>
        <v>#N/A</v>
      </c>
      <c r="C317" s="55" t="e">
        <f>IF(A317="",IF(A316="","",SUM(C$13:C316)),G317+H317)</f>
        <v>#N/A</v>
      </c>
      <c r="D317" s="44"/>
      <c r="E317" s="55" t="e">
        <f>IF(A317="",IF(A316="","",SUM($E$13:E316)),ROUND(((I316*$D$8)/30)*VLOOKUP($D$6,AMORT!$A$2:$D$11,4,0),0))</f>
        <v>#N/A</v>
      </c>
      <c r="F317" s="55" t="e">
        <f>IF(A317="",IF(A316="","",SUM($F$13:F316)),IF(A317&lt;=MAX($I$6:$I$7),0,C317+E317))</f>
        <v>#N/A</v>
      </c>
      <c r="G317" s="55" t="e">
        <f>IF(A317="",IF(A316="","",SUM($G$13:G316)),IF(A317=$E$5,I316,IF($I$8="Cuota fija",IF(A317&lt;=MAX($I$6:$I$7),0,$D$7+D317-H317),IF($I$8="Capital Constante",IF(A317&lt;=MAX($I$6:$I$7),0,$D$3/(($C$5/VLOOKUP($D$6,AMORT!$A$2:$C$11,3,0))-MAX($I$6:$I$7))   ),C317-H317-E317)       )))</f>
        <v>#N/A</v>
      </c>
      <c r="H317" s="55" t="e">
        <f>IF(A317="",IF(A316="","",SUM($H$13:H316)),ROUND($E$4*I316,0))</f>
        <v>#N/A</v>
      </c>
      <c r="I317" s="55" t="e">
        <f t="shared" si="28"/>
        <v>#N/A</v>
      </c>
      <c r="J317" s="15"/>
      <c r="K317" s="55" t="e">
        <f>IF(AND(A317&gt;0,A317&lt;&gt;"",D317&gt;0), ROUND( ((D317/((1+($D$4/VLOOKUP($D$6,AMORT!$A$2:$B$11,2,0)))^A317))),0),0)</f>
        <v>#N/A</v>
      </c>
      <c r="N317" s="61" t="e">
        <f t="shared" si="31"/>
        <v>#N/A</v>
      </c>
      <c r="O317" s="62" t="e">
        <f>IF(N317="","",IF(OR($Q$6="Diaria",$Q$6="Semanal",$Q$6="Decadal",$Q$6="Quincenal"),O316+VLOOKUP($Q$6,AMORT!$A$2:$D$11,4,0),IF(DAY($O$13)=DAY(EOMONTH($O$13,0)),EOMONTH(O316,VLOOKUP($Q$6,AMORT!$A$2:$C$11,3,0)),EDATE($O$13,VLOOKUP($Q$6,AMORT!$A$2:$C$11,3,0)*N317))))</f>
        <v>#N/A</v>
      </c>
      <c r="P317" s="55" t="e">
        <f>IF(N317="",IF(N316="","",SUM(P$13:P316)),T317+U317)</f>
        <v>#N/A</v>
      </c>
      <c r="Q317" s="44"/>
      <c r="R317" s="55" t="e">
        <f>IF(N317="",IF(N316="","",SUM($R$13:R316)),ROUND(((V316*$Q$8)/30)*VLOOKUP($Q$6,AMORT!$A$2:$D$11,4,0),0))</f>
        <v>#N/A</v>
      </c>
      <c r="S317" s="55" t="e">
        <f>IF(N317="",IF(N316="","",SUM($S$13:S316)),IF(N317&lt;=MAX($V$6:$V$7),0,P317+R317))</f>
        <v>#N/A</v>
      </c>
      <c r="T317" s="55" t="e">
        <f>IF(N317="",IF(N316="","",SUM($T$13:T316)),IF(N317=$R$5,V316,IF($V$8="Cuota fija",IF(N317&lt;=MAX($V$6:$V$7),0,$Q$7+Q317-U317),IF($V$8="Capital Constante",IF(N317&lt;=MAX($V$6:$V$7),0,$Q$3/(($P$5/VLOOKUP($Q$6,AMORT!$A$2:$C$11,3,0))-MAX($V$6:$V$7))   ),P317-U317-R317)       )))</f>
        <v>#N/A</v>
      </c>
      <c r="U317" s="55" t="e">
        <f>IF(N317="",IF(N316="","",SUM($U$13:U316)),ROUND($R$4*V316,0))</f>
        <v>#N/A</v>
      </c>
      <c r="V317" s="55" t="e">
        <f t="shared" si="29"/>
        <v>#N/A</v>
      </c>
      <c r="W317" s="15"/>
      <c r="X317" s="55" t="e">
        <f>IF(AND(N317&gt;0,N317&lt;&gt;"",Q317&gt;0), ROUND( ((Q317/((1+($Q$4/VLOOKUP($Q$6,AMORT!$A$2:$B$11,2,0)))^N317))),0),0)</f>
        <v>#N/A</v>
      </c>
      <c r="AA317" s="61" t="e">
        <f t="shared" si="32"/>
        <v>#N/A</v>
      </c>
      <c r="AB317" s="62" t="e">
        <f>IF(AA317="","",IF(OR($AD$6="Diaria",$AD$6="Semanal",$AD$6="Decadal",$AD$6="Quincenal"),AB316+VLOOKUP($AD$6,AMORT!$A$2:$D$11,4,0),IF(DAY($B$13)=DAY(EOMONTH($B$13,0)),EOMONTH(AB316,VLOOKUP($AD$6,AMORT!$A$2:$C$11,3,0)),EDATE($B$13,VLOOKUP($AD$6,AMORT!$A$2:$C$11,3,0)*AA317))))</f>
        <v>#N/A</v>
      </c>
      <c r="AC317" s="55" t="e">
        <f>IF(AA317="",IF(AA316="","",SUM(AC$13:AC316)),AG317+AH317)</f>
        <v>#N/A</v>
      </c>
      <c r="AD317" s="44"/>
      <c r="AE317" s="55" t="e">
        <f>IF(AA317="",IF(AA316="","",SUM($AE$13:AE316)),ROUND(((AI316*$AD$8)/30)*VLOOKUP($AD$6,AMORT!$A$2:$D$11,4,0),0))</f>
        <v>#N/A</v>
      </c>
      <c r="AF317" s="55" t="e">
        <f>IF(AA317="",IF(AA316="","",SUM($AF$13:AF316)),IF(AA317&lt;=MAX($AI$6:$AI$7),0,AC317+AE317))</f>
        <v>#N/A</v>
      </c>
      <c r="AG317" s="55" t="e">
        <f>IF(AA317="",IF(AA316="","",SUM($AG$13:AG316)),IF(AA317=$AE$5,AI316,IF($AI$8="Cuota fija",IF(AA317&lt;=MAX($AI$6:$AI$7),0,$AD$7+AD317-AH317),IF($AI$8="Capital Constante",IF(AA317&lt;=MAX($AI$6:$AI$7),0,$AD$3/(($AC$5/VLOOKUP($AD$6,AMORT!$A$2:$C$11,3,0))-MAX($AI$6:$AI$7))   ),AC317-AH317-AE317)       )))</f>
        <v>#N/A</v>
      </c>
      <c r="AH317" s="55" t="e">
        <f>IF(AA317="",IF(AA316="","",SUM($AH$13:AH316)),ROUND($AE$4*AI316,0))</f>
        <v>#N/A</v>
      </c>
      <c r="AI317" s="55" t="e">
        <f t="shared" si="30"/>
        <v>#N/A</v>
      </c>
      <c r="AJ317" s="15"/>
      <c r="AK317" s="55" t="e">
        <f>IF(AND(AA317&gt;0,AA317&lt;&gt;"",AD317&gt;0), ROUND( ((AD317/((1+($AD$4/VLOOKUP($AD$6,AMORT!$A$2:$B$11,2,0)))^AA317))),0),0)</f>
        <v>#N/A</v>
      </c>
    </row>
    <row r="318" spans="1:37" x14ac:dyDescent="0.2">
      <c r="A318" s="61" t="e">
        <f t="shared" si="27"/>
        <v>#N/A</v>
      </c>
      <c r="B318" s="62" t="e">
        <f>IF(A318="","",IF(OR($D$6="Diaria",$D$6="Semanal",$D$6="Decadal",$D$6="Quincenal"),B317+VLOOKUP($D$6,AMORT!$A$2:$D$11,4,0),IF(DAY($B$13)=DAY(EOMONTH($B$13,0)),EOMONTH(B317,VLOOKUP($D$6,AMORT!$A$2:$C$11,3,0)),EDATE($B$13,VLOOKUP($D$6,AMORT!$A$2:$C$11,3,0)*A318))))</f>
        <v>#N/A</v>
      </c>
      <c r="C318" s="55" t="e">
        <f>IF(A318="",IF(A317="","",SUM(C$13:C317)),G318+H318)</f>
        <v>#N/A</v>
      </c>
      <c r="D318" s="44"/>
      <c r="E318" s="55" t="e">
        <f>IF(A318="",IF(A317="","",SUM($E$13:E317)),ROUND(((I317*$D$8)/30)*VLOOKUP($D$6,AMORT!$A$2:$D$11,4,0),0))</f>
        <v>#N/A</v>
      </c>
      <c r="F318" s="55" t="e">
        <f>IF(A318="",IF(A317="","",SUM($F$13:F317)),IF(A318&lt;=MAX($I$6:$I$7),0,C318+E318))</f>
        <v>#N/A</v>
      </c>
      <c r="G318" s="55" t="e">
        <f>IF(A318="",IF(A317="","",SUM($G$13:G317)),IF(A318=$E$5,I317,IF($I$8="Cuota fija",IF(A318&lt;=MAX($I$6:$I$7),0,$D$7+D318-H318),IF($I$8="Capital Constante",IF(A318&lt;=MAX($I$6:$I$7),0,$D$3/(($C$5/VLOOKUP($D$6,AMORT!$A$2:$C$11,3,0))-MAX($I$6:$I$7))   ),C318-H318-E318)       )))</f>
        <v>#N/A</v>
      </c>
      <c r="H318" s="55" t="e">
        <f>IF(A318="",IF(A317="","",SUM($H$13:H317)),ROUND($E$4*I317,0))</f>
        <v>#N/A</v>
      </c>
      <c r="I318" s="55" t="e">
        <f t="shared" si="28"/>
        <v>#N/A</v>
      </c>
      <c r="J318" s="15"/>
      <c r="K318" s="55" t="e">
        <f>IF(AND(A318&gt;0,A318&lt;&gt;"",D318&gt;0), ROUND( ((D318/((1+($D$4/VLOOKUP($D$6,AMORT!$A$2:$B$11,2,0)))^A318))),0),0)</f>
        <v>#N/A</v>
      </c>
      <c r="N318" s="61" t="e">
        <f t="shared" si="31"/>
        <v>#N/A</v>
      </c>
      <c r="O318" s="62" t="e">
        <f>IF(N318="","",IF(OR($Q$6="Diaria",$Q$6="Semanal",$Q$6="Decadal",$Q$6="Quincenal"),O317+VLOOKUP($Q$6,AMORT!$A$2:$D$11,4,0),IF(DAY($O$13)=DAY(EOMONTH($O$13,0)),EOMONTH(O317,VLOOKUP($Q$6,AMORT!$A$2:$C$11,3,0)),EDATE($O$13,VLOOKUP($Q$6,AMORT!$A$2:$C$11,3,0)*N318))))</f>
        <v>#N/A</v>
      </c>
      <c r="P318" s="55" t="e">
        <f>IF(N318="",IF(N317="","",SUM(P$13:P317)),T318+U318)</f>
        <v>#N/A</v>
      </c>
      <c r="Q318" s="44"/>
      <c r="R318" s="55" t="e">
        <f>IF(N318="",IF(N317="","",SUM($R$13:R317)),ROUND(((V317*$Q$8)/30)*VLOOKUP($Q$6,AMORT!$A$2:$D$11,4,0),0))</f>
        <v>#N/A</v>
      </c>
      <c r="S318" s="55" t="e">
        <f>IF(N318="",IF(N317="","",SUM($S$13:S317)),IF(N318&lt;=MAX($V$6:$V$7),0,P318+R318))</f>
        <v>#N/A</v>
      </c>
      <c r="T318" s="55" t="e">
        <f>IF(N318="",IF(N317="","",SUM($T$13:T317)),IF(N318=$R$5,V317,IF($V$8="Cuota fija",IF(N318&lt;=MAX($V$6:$V$7),0,$Q$7+Q318-U318),IF($V$8="Capital Constante",IF(N318&lt;=MAX($V$6:$V$7),0,$Q$3/(($P$5/VLOOKUP($Q$6,AMORT!$A$2:$C$11,3,0))-MAX($V$6:$V$7))   ),P318-U318-R318)       )))</f>
        <v>#N/A</v>
      </c>
      <c r="U318" s="55" t="e">
        <f>IF(N318="",IF(N317="","",SUM($U$13:U317)),ROUND($R$4*V317,0))</f>
        <v>#N/A</v>
      </c>
      <c r="V318" s="55" t="e">
        <f t="shared" si="29"/>
        <v>#N/A</v>
      </c>
      <c r="W318" s="15"/>
      <c r="X318" s="55" t="e">
        <f>IF(AND(N318&gt;0,N318&lt;&gt;"",Q318&gt;0), ROUND( ((Q318/((1+($Q$4/VLOOKUP($Q$6,AMORT!$A$2:$B$11,2,0)))^N318))),0),0)</f>
        <v>#N/A</v>
      </c>
      <c r="AA318" s="61" t="e">
        <f t="shared" si="32"/>
        <v>#N/A</v>
      </c>
      <c r="AB318" s="62" t="e">
        <f>IF(AA318="","",IF(OR($AD$6="Diaria",$AD$6="Semanal",$AD$6="Decadal",$AD$6="Quincenal"),AB317+VLOOKUP($AD$6,AMORT!$A$2:$D$11,4,0),IF(DAY($B$13)=DAY(EOMONTH($B$13,0)),EOMONTH(AB317,VLOOKUP($AD$6,AMORT!$A$2:$C$11,3,0)),EDATE($B$13,VLOOKUP($AD$6,AMORT!$A$2:$C$11,3,0)*AA318))))</f>
        <v>#N/A</v>
      </c>
      <c r="AC318" s="55" t="e">
        <f>IF(AA318="",IF(AA317="","",SUM(AC$13:AC317)),AG318+AH318)</f>
        <v>#N/A</v>
      </c>
      <c r="AD318" s="44"/>
      <c r="AE318" s="55" t="e">
        <f>IF(AA318="",IF(AA317="","",SUM($AE$13:AE317)),ROUND(((AI317*$AD$8)/30)*VLOOKUP($AD$6,AMORT!$A$2:$D$11,4,0),0))</f>
        <v>#N/A</v>
      </c>
      <c r="AF318" s="55" t="e">
        <f>IF(AA318="",IF(AA317="","",SUM($AF$13:AF317)),IF(AA318&lt;=MAX($AI$6:$AI$7),0,AC318+AE318))</f>
        <v>#N/A</v>
      </c>
      <c r="AG318" s="55" t="e">
        <f>IF(AA318="",IF(AA317="","",SUM($AG$13:AG317)),IF(AA318=$AE$5,AI317,IF($AI$8="Cuota fija",IF(AA318&lt;=MAX($AI$6:$AI$7),0,$AD$7+AD318-AH318),IF($AI$8="Capital Constante",IF(AA318&lt;=MAX($AI$6:$AI$7),0,$AD$3/(($AC$5/VLOOKUP($AD$6,AMORT!$A$2:$C$11,3,0))-MAX($AI$6:$AI$7))   ),AC318-AH318-AE318)       )))</f>
        <v>#N/A</v>
      </c>
      <c r="AH318" s="55" t="e">
        <f>IF(AA318="",IF(AA317="","",SUM($AH$13:AH317)),ROUND($AE$4*AI317,0))</f>
        <v>#N/A</v>
      </c>
      <c r="AI318" s="55" t="e">
        <f t="shared" si="30"/>
        <v>#N/A</v>
      </c>
      <c r="AJ318" s="15"/>
      <c r="AK318" s="55" t="e">
        <f>IF(AND(AA318&gt;0,AA318&lt;&gt;"",AD318&gt;0), ROUND( ((AD318/((1+($AD$4/VLOOKUP($AD$6,AMORT!$A$2:$B$11,2,0)))^AA318))),0),0)</f>
        <v>#N/A</v>
      </c>
    </row>
    <row r="319" spans="1:37" x14ac:dyDescent="0.2">
      <c r="A319" s="61" t="e">
        <f t="shared" si="27"/>
        <v>#N/A</v>
      </c>
      <c r="B319" s="62" t="e">
        <f>IF(A319="","",IF(OR($D$6="Diaria",$D$6="Semanal",$D$6="Decadal",$D$6="Quincenal"),B318+VLOOKUP($D$6,AMORT!$A$2:$D$11,4,0),IF(DAY($B$13)=DAY(EOMONTH($B$13,0)),EOMONTH(B318,VLOOKUP($D$6,AMORT!$A$2:$C$11,3,0)),EDATE($B$13,VLOOKUP($D$6,AMORT!$A$2:$C$11,3,0)*A319))))</f>
        <v>#N/A</v>
      </c>
      <c r="C319" s="55" t="e">
        <f>IF(A319="",IF(A318="","",SUM(C$13:C318)),G319+H319)</f>
        <v>#N/A</v>
      </c>
      <c r="D319" s="44"/>
      <c r="E319" s="55" t="e">
        <f>IF(A319="",IF(A318="","",SUM($E$13:E318)),ROUND(((I318*$D$8)/30)*VLOOKUP($D$6,AMORT!$A$2:$D$11,4,0),0))</f>
        <v>#N/A</v>
      </c>
      <c r="F319" s="55" t="e">
        <f>IF(A319="",IF(A318="","",SUM($F$13:F318)),IF(A319&lt;=MAX($I$6:$I$7),0,C319+E319))</f>
        <v>#N/A</v>
      </c>
      <c r="G319" s="55" t="e">
        <f>IF(A319="",IF(A318="","",SUM($G$13:G318)),IF(A319=$E$5,I318,IF($I$8="Cuota fija",IF(A319&lt;=MAX($I$6:$I$7),0,$D$7+D319-H319),IF($I$8="Capital Constante",IF(A319&lt;=MAX($I$6:$I$7),0,$D$3/(($C$5/VLOOKUP($D$6,AMORT!$A$2:$C$11,3,0))-MAX($I$6:$I$7))   ),C319-H319-E319)       )))</f>
        <v>#N/A</v>
      </c>
      <c r="H319" s="55" t="e">
        <f>IF(A319="",IF(A318="","",SUM($H$13:H318)),ROUND($E$4*I318,0))</f>
        <v>#N/A</v>
      </c>
      <c r="I319" s="55" t="e">
        <f t="shared" si="28"/>
        <v>#N/A</v>
      </c>
      <c r="J319" s="15"/>
      <c r="K319" s="55" t="e">
        <f>IF(AND(A319&gt;0,A319&lt;&gt;"",D319&gt;0), ROUND( ((D319/((1+($D$4/VLOOKUP($D$6,AMORT!$A$2:$B$11,2,0)))^A319))),0),0)</f>
        <v>#N/A</v>
      </c>
      <c r="N319" s="61" t="e">
        <f t="shared" si="31"/>
        <v>#N/A</v>
      </c>
      <c r="O319" s="62" t="e">
        <f>IF(N319="","",IF(OR($Q$6="Diaria",$Q$6="Semanal",$Q$6="Decadal",$Q$6="Quincenal"),O318+VLOOKUP($Q$6,AMORT!$A$2:$D$11,4,0),IF(DAY($O$13)=DAY(EOMONTH($O$13,0)),EOMONTH(O318,VLOOKUP($Q$6,AMORT!$A$2:$C$11,3,0)),EDATE($O$13,VLOOKUP($Q$6,AMORT!$A$2:$C$11,3,0)*N319))))</f>
        <v>#N/A</v>
      </c>
      <c r="P319" s="55" t="e">
        <f>IF(N319="",IF(N318="","",SUM(P$13:P318)),T319+U319)</f>
        <v>#N/A</v>
      </c>
      <c r="Q319" s="44"/>
      <c r="R319" s="55" t="e">
        <f>IF(N319="",IF(N318="","",SUM($R$13:R318)),ROUND(((V318*$Q$8)/30)*VLOOKUP($Q$6,AMORT!$A$2:$D$11,4,0),0))</f>
        <v>#N/A</v>
      </c>
      <c r="S319" s="55" t="e">
        <f>IF(N319="",IF(N318="","",SUM($S$13:S318)),IF(N319&lt;=MAX($V$6:$V$7),0,P319+R319))</f>
        <v>#N/A</v>
      </c>
      <c r="T319" s="55" t="e">
        <f>IF(N319="",IF(N318="","",SUM($T$13:T318)),IF(N319=$R$5,V318,IF($V$8="Cuota fija",IF(N319&lt;=MAX($V$6:$V$7),0,$Q$7+Q319-U319),IF($V$8="Capital Constante",IF(N319&lt;=MAX($V$6:$V$7),0,$Q$3/(($P$5/VLOOKUP($Q$6,AMORT!$A$2:$C$11,3,0))-MAX($V$6:$V$7))   ),P319-U319-R319)       )))</f>
        <v>#N/A</v>
      </c>
      <c r="U319" s="55" t="e">
        <f>IF(N319="",IF(N318="","",SUM($U$13:U318)),ROUND($R$4*V318,0))</f>
        <v>#N/A</v>
      </c>
      <c r="V319" s="55" t="e">
        <f t="shared" si="29"/>
        <v>#N/A</v>
      </c>
      <c r="W319" s="15"/>
      <c r="X319" s="55" t="e">
        <f>IF(AND(N319&gt;0,N319&lt;&gt;"",Q319&gt;0), ROUND( ((Q319/((1+($Q$4/VLOOKUP($Q$6,AMORT!$A$2:$B$11,2,0)))^N319))),0),0)</f>
        <v>#N/A</v>
      </c>
      <c r="AA319" s="61" t="e">
        <f t="shared" si="32"/>
        <v>#N/A</v>
      </c>
      <c r="AB319" s="62" t="e">
        <f>IF(AA319="","",IF(OR($AD$6="Diaria",$AD$6="Semanal",$AD$6="Decadal",$AD$6="Quincenal"),AB318+VLOOKUP($AD$6,AMORT!$A$2:$D$11,4,0),IF(DAY($B$13)=DAY(EOMONTH($B$13,0)),EOMONTH(AB318,VLOOKUP($AD$6,AMORT!$A$2:$C$11,3,0)),EDATE($B$13,VLOOKUP($AD$6,AMORT!$A$2:$C$11,3,0)*AA319))))</f>
        <v>#N/A</v>
      </c>
      <c r="AC319" s="55" t="e">
        <f>IF(AA319="",IF(AA318="","",SUM(AC$13:AC318)),AG319+AH319)</f>
        <v>#N/A</v>
      </c>
      <c r="AD319" s="44"/>
      <c r="AE319" s="55" t="e">
        <f>IF(AA319="",IF(AA318="","",SUM($AE$13:AE318)),ROUND(((AI318*$AD$8)/30)*VLOOKUP($AD$6,AMORT!$A$2:$D$11,4,0),0))</f>
        <v>#N/A</v>
      </c>
      <c r="AF319" s="55" t="e">
        <f>IF(AA319="",IF(AA318="","",SUM($AF$13:AF318)),IF(AA319&lt;=MAX($AI$6:$AI$7),0,AC319+AE319))</f>
        <v>#N/A</v>
      </c>
      <c r="AG319" s="55" t="e">
        <f>IF(AA319="",IF(AA318="","",SUM($AG$13:AG318)),IF(AA319=$AE$5,AI318,IF($AI$8="Cuota fija",IF(AA319&lt;=MAX($AI$6:$AI$7),0,$AD$7+AD319-AH319),IF($AI$8="Capital Constante",IF(AA319&lt;=MAX($AI$6:$AI$7),0,$AD$3/(($AC$5/VLOOKUP($AD$6,AMORT!$A$2:$C$11,3,0))-MAX($AI$6:$AI$7))   ),AC319-AH319-AE319)       )))</f>
        <v>#N/A</v>
      </c>
      <c r="AH319" s="55" t="e">
        <f>IF(AA319="",IF(AA318="","",SUM($AH$13:AH318)),ROUND($AE$4*AI318,0))</f>
        <v>#N/A</v>
      </c>
      <c r="AI319" s="55" t="e">
        <f t="shared" si="30"/>
        <v>#N/A</v>
      </c>
      <c r="AJ319" s="15"/>
      <c r="AK319" s="55" t="e">
        <f>IF(AND(AA319&gt;0,AA319&lt;&gt;"",AD319&gt;0), ROUND( ((AD319/((1+($AD$4/VLOOKUP($AD$6,AMORT!$A$2:$B$11,2,0)))^AA319))),0),0)</f>
        <v>#N/A</v>
      </c>
    </row>
    <row r="320" spans="1:37" x14ac:dyDescent="0.2">
      <c r="A320" s="61" t="e">
        <f t="shared" si="27"/>
        <v>#N/A</v>
      </c>
      <c r="B320" s="62" t="e">
        <f>IF(A320="","",IF(OR($D$6="Diaria",$D$6="Semanal",$D$6="Decadal",$D$6="Quincenal"),B319+VLOOKUP($D$6,AMORT!$A$2:$D$11,4,0),IF(DAY($B$13)=DAY(EOMONTH($B$13,0)),EOMONTH(B319,VLOOKUP($D$6,AMORT!$A$2:$C$11,3,0)),EDATE($B$13,VLOOKUP($D$6,AMORT!$A$2:$C$11,3,0)*A320))))</f>
        <v>#N/A</v>
      </c>
      <c r="C320" s="55" t="e">
        <f>IF(A320="",IF(A319="","",SUM(C$13:C319)),G320+H320)</f>
        <v>#N/A</v>
      </c>
      <c r="D320" s="44"/>
      <c r="E320" s="55" t="e">
        <f>IF(A320="",IF(A319="","",SUM($E$13:E319)),ROUND(((I319*$D$8)/30)*VLOOKUP($D$6,AMORT!$A$2:$D$11,4,0),0))</f>
        <v>#N/A</v>
      </c>
      <c r="F320" s="55" t="e">
        <f>IF(A320="",IF(A319="","",SUM($F$13:F319)),IF(A320&lt;=MAX($I$6:$I$7),0,C320+E320))</f>
        <v>#N/A</v>
      </c>
      <c r="G320" s="55" t="e">
        <f>IF(A320="",IF(A319="","",SUM($G$13:G319)),IF(A320=$E$5,I319,IF($I$8="Cuota fija",IF(A320&lt;=MAX($I$6:$I$7),0,$D$7+D320-H320),IF($I$8="Capital Constante",IF(A320&lt;=MAX($I$6:$I$7),0,$D$3/(($C$5/VLOOKUP($D$6,AMORT!$A$2:$C$11,3,0))-MAX($I$6:$I$7))   ),C320-H320-E320)       )))</f>
        <v>#N/A</v>
      </c>
      <c r="H320" s="55" t="e">
        <f>IF(A320="",IF(A319="","",SUM($H$13:H319)),ROUND($E$4*I319,0))</f>
        <v>#N/A</v>
      </c>
      <c r="I320" s="55" t="e">
        <f t="shared" si="28"/>
        <v>#N/A</v>
      </c>
      <c r="J320" s="15"/>
      <c r="K320" s="55" t="e">
        <f>IF(AND(A320&gt;0,A320&lt;&gt;"",D320&gt;0), ROUND( ((D320/((1+($D$4/VLOOKUP($D$6,AMORT!$A$2:$B$11,2,0)))^A320))),0),0)</f>
        <v>#N/A</v>
      </c>
      <c r="N320" s="61" t="e">
        <f t="shared" si="31"/>
        <v>#N/A</v>
      </c>
      <c r="O320" s="62" t="e">
        <f>IF(N320="","",IF(OR($Q$6="Diaria",$Q$6="Semanal",$Q$6="Decadal",$Q$6="Quincenal"),O319+VLOOKUP($Q$6,AMORT!$A$2:$D$11,4,0),IF(DAY($O$13)=DAY(EOMONTH($O$13,0)),EOMONTH(O319,VLOOKUP($Q$6,AMORT!$A$2:$C$11,3,0)),EDATE($O$13,VLOOKUP($Q$6,AMORT!$A$2:$C$11,3,0)*N320))))</f>
        <v>#N/A</v>
      </c>
      <c r="P320" s="55" t="e">
        <f>IF(N320="",IF(N319="","",SUM(P$13:P319)),T320+U320)</f>
        <v>#N/A</v>
      </c>
      <c r="Q320" s="44"/>
      <c r="R320" s="55" t="e">
        <f>IF(N320="",IF(N319="","",SUM($R$13:R319)),ROUND(((V319*$Q$8)/30)*VLOOKUP($Q$6,AMORT!$A$2:$D$11,4,0),0))</f>
        <v>#N/A</v>
      </c>
      <c r="S320" s="55" t="e">
        <f>IF(N320="",IF(N319="","",SUM($S$13:S319)),IF(N320&lt;=MAX($V$6:$V$7),0,P320+R320))</f>
        <v>#N/A</v>
      </c>
      <c r="T320" s="55" t="e">
        <f>IF(N320="",IF(N319="","",SUM($T$13:T319)),IF(N320=$R$5,V319,IF($V$8="Cuota fija",IF(N320&lt;=MAX($V$6:$V$7),0,$Q$7+Q320-U320),IF($V$8="Capital Constante",IF(N320&lt;=MAX($V$6:$V$7),0,$Q$3/(($P$5/VLOOKUP($Q$6,AMORT!$A$2:$C$11,3,0))-MAX($V$6:$V$7))   ),P320-U320-R320)       )))</f>
        <v>#N/A</v>
      </c>
      <c r="U320" s="55" t="e">
        <f>IF(N320="",IF(N319="","",SUM($U$13:U319)),ROUND($R$4*V319,0))</f>
        <v>#N/A</v>
      </c>
      <c r="V320" s="55" t="e">
        <f t="shared" si="29"/>
        <v>#N/A</v>
      </c>
      <c r="W320" s="15"/>
      <c r="X320" s="55" t="e">
        <f>IF(AND(N320&gt;0,N320&lt;&gt;"",Q320&gt;0), ROUND( ((Q320/((1+($Q$4/VLOOKUP($Q$6,AMORT!$A$2:$B$11,2,0)))^N320))),0),0)</f>
        <v>#N/A</v>
      </c>
      <c r="AA320" s="61" t="e">
        <f t="shared" si="32"/>
        <v>#N/A</v>
      </c>
      <c r="AB320" s="62" t="e">
        <f>IF(AA320="","",IF(OR($AD$6="Diaria",$AD$6="Semanal",$AD$6="Decadal",$AD$6="Quincenal"),AB319+VLOOKUP($AD$6,AMORT!$A$2:$D$11,4,0),IF(DAY($B$13)=DAY(EOMONTH($B$13,0)),EOMONTH(AB319,VLOOKUP($AD$6,AMORT!$A$2:$C$11,3,0)),EDATE($B$13,VLOOKUP($AD$6,AMORT!$A$2:$C$11,3,0)*AA320))))</f>
        <v>#N/A</v>
      </c>
      <c r="AC320" s="55" t="e">
        <f>IF(AA320="",IF(AA319="","",SUM(AC$13:AC319)),AG320+AH320)</f>
        <v>#N/A</v>
      </c>
      <c r="AD320" s="44"/>
      <c r="AE320" s="55" t="e">
        <f>IF(AA320="",IF(AA319="","",SUM($AE$13:AE319)),ROUND(((AI319*$AD$8)/30)*VLOOKUP($AD$6,AMORT!$A$2:$D$11,4,0),0))</f>
        <v>#N/A</v>
      </c>
      <c r="AF320" s="55" t="e">
        <f>IF(AA320="",IF(AA319="","",SUM($AF$13:AF319)),IF(AA320&lt;=MAX($AI$6:$AI$7),0,AC320+AE320))</f>
        <v>#N/A</v>
      </c>
      <c r="AG320" s="55" t="e">
        <f>IF(AA320="",IF(AA319="","",SUM($AG$13:AG319)),IF(AA320=$AE$5,AI319,IF($AI$8="Cuota fija",IF(AA320&lt;=MAX($AI$6:$AI$7),0,$AD$7+AD320-AH320),IF($AI$8="Capital Constante",IF(AA320&lt;=MAX($AI$6:$AI$7),0,$AD$3/(($AC$5/VLOOKUP($AD$6,AMORT!$A$2:$C$11,3,0))-MAX($AI$6:$AI$7))   ),AC320-AH320-AE320)       )))</f>
        <v>#N/A</v>
      </c>
      <c r="AH320" s="55" t="e">
        <f>IF(AA320="",IF(AA319="","",SUM($AH$13:AH319)),ROUND($AE$4*AI319,0))</f>
        <v>#N/A</v>
      </c>
      <c r="AI320" s="55" t="e">
        <f t="shared" si="30"/>
        <v>#N/A</v>
      </c>
      <c r="AJ320" s="15"/>
      <c r="AK320" s="55" t="e">
        <f>IF(AND(AA320&gt;0,AA320&lt;&gt;"",AD320&gt;0), ROUND( ((AD320/((1+($AD$4/VLOOKUP($AD$6,AMORT!$A$2:$B$11,2,0)))^AA320))),0),0)</f>
        <v>#N/A</v>
      </c>
    </row>
    <row r="321" spans="1:37" x14ac:dyDescent="0.2">
      <c r="A321" s="61" t="e">
        <f t="shared" si="27"/>
        <v>#N/A</v>
      </c>
      <c r="B321" s="62" t="e">
        <f>IF(A321="","",IF(OR($D$6="Diaria",$D$6="Semanal",$D$6="Decadal",$D$6="Quincenal"),B320+VLOOKUP($D$6,AMORT!$A$2:$D$11,4,0),IF(DAY($B$13)=DAY(EOMONTH($B$13,0)),EOMONTH(B320,VLOOKUP($D$6,AMORT!$A$2:$C$11,3,0)),EDATE($B$13,VLOOKUP($D$6,AMORT!$A$2:$C$11,3,0)*A321))))</f>
        <v>#N/A</v>
      </c>
      <c r="C321" s="55" t="e">
        <f>IF(A321="",IF(A320="","",SUM(C$13:C320)),G321+H321)</f>
        <v>#N/A</v>
      </c>
      <c r="D321" s="44"/>
      <c r="E321" s="55" t="e">
        <f>IF(A321="",IF(A320="","",SUM($E$13:E320)),ROUND(((I320*$D$8)/30)*VLOOKUP($D$6,AMORT!$A$2:$D$11,4,0),0))</f>
        <v>#N/A</v>
      </c>
      <c r="F321" s="55" t="e">
        <f>IF(A321="",IF(A320="","",SUM($F$13:F320)),IF(A321&lt;=MAX($I$6:$I$7),0,C321+E321))</f>
        <v>#N/A</v>
      </c>
      <c r="G321" s="55" t="e">
        <f>IF(A321="",IF(A320="","",SUM($G$13:G320)),IF(A321=$E$5,I320,IF($I$8="Cuota fija",IF(A321&lt;=MAX($I$6:$I$7),0,$D$7+D321-H321),IF($I$8="Capital Constante",IF(A321&lt;=MAX($I$6:$I$7),0,$D$3/(($C$5/VLOOKUP($D$6,AMORT!$A$2:$C$11,3,0))-MAX($I$6:$I$7))   ),C321-H321-E321)       )))</f>
        <v>#N/A</v>
      </c>
      <c r="H321" s="55" t="e">
        <f>IF(A321="",IF(A320="","",SUM($H$13:H320)),ROUND($E$4*I320,0))</f>
        <v>#N/A</v>
      </c>
      <c r="I321" s="55" t="e">
        <f t="shared" si="28"/>
        <v>#N/A</v>
      </c>
      <c r="J321" s="15"/>
      <c r="K321" s="55" t="e">
        <f>IF(AND(A321&gt;0,A321&lt;&gt;"",D321&gt;0), ROUND( ((D321/((1+($D$4/VLOOKUP($D$6,AMORT!$A$2:$B$11,2,0)))^A321))),0),0)</f>
        <v>#N/A</v>
      </c>
      <c r="N321" s="61" t="e">
        <f t="shared" si="31"/>
        <v>#N/A</v>
      </c>
      <c r="O321" s="62" t="e">
        <f>IF(N321="","",IF(OR($Q$6="Diaria",$Q$6="Semanal",$Q$6="Decadal",$Q$6="Quincenal"),O320+VLOOKUP($Q$6,AMORT!$A$2:$D$11,4,0),IF(DAY($O$13)=DAY(EOMONTH($O$13,0)),EOMONTH(O320,VLOOKUP($Q$6,AMORT!$A$2:$C$11,3,0)),EDATE($O$13,VLOOKUP($Q$6,AMORT!$A$2:$C$11,3,0)*N321))))</f>
        <v>#N/A</v>
      </c>
      <c r="P321" s="55" t="e">
        <f>IF(N321="",IF(N320="","",SUM(P$13:P320)),T321+U321)</f>
        <v>#N/A</v>
      </c>
      <c r="Q321" s="44"/>
      <c r="R321" s="55" t="e">
        <f>IF(N321="",IF(N320="","",SUM($R$13:R320)),ROUND(((V320*$Q$8)/30)*VLOOKUP($Q$6,AMORT!$A$2:$D$11,4,0),0))</f>
        <v>#N/A</v>
      </c>
      <c r="S321" s="55" t="e">
        <f>IF(N321="",IF(N320="","",SUM($S$13:S320)),IF(N321&lt;=MAX($V$6:$V$7),0,P321+R321))</f>
        <v>#N/A</v>
      </c>
      <c r="T321" s="55" t="e">
        <f>IF(N321="",IF(N320="","",SUM($T$13:T320)),IF(N321=$R$5,V320,IF($V$8="Cuota fija",IF(N321&lt;=MAX($V$6:$V$7),0,$Q$7+Q321-U321),IF($V$8="Capital Constante",IF(N321&lt;=MAX($V$6:$V$7),0,$Q$3/(($P$5/VLOOKUP($Q$6,AMORT!$A$2:$C$11,3,0))-MAX($V$6:$V$7))   ),P321-U321-R321)       )))</f>
        <v>#N/A</v>
      </c>
      <c r="U321" s="55" t="e">
        <f>IF(N321="",IF(N320="","",SUM($U$13:U320)),ROUND($R$4*V320,0))</f>
        <v>#N/A</v>
      </c>
      <c r="V321" s="55" t="e">
        <f t="shared" si="29"/>
        <v>#N/A</v>
      </c>
      <c r="W321" s="15"/>
      <c r="X321" s="55" t="e">
        <f>IF(AND(N321&gt;0,N321&lt;&gt;"",Q321&gt;0), ROUND( ((Q321/((1+($Q$4/VLOOKUP($Q$6,AMORT!$A$2:$B$11,2,0)))^N321))),0),0)</f>
        <v>#N/A</v>
      </c>
      <c r="AA321" s="61" t="e">
        <f t="shared" si="32"/>
        <v>#N/A</v>
      </c>
      <c r="AB321" s="62" t="e">
        <f>IF(AA321="","",IF(OR($AD$6="Diaria",$AD$6="Semanal",$AD$6="Decadal",$AD$6="Quincenal"),AB320+VLOOKUP($AD$6,AMORT!$A$2:$D$11,4,0),IF(DAY($B$13)=DAY(EOMONTH($B$13,0)),EOMONTH(AB320,VLOOKUP($AD$6,AMORT!$A$2:$C$11,3,0)),EDATE($B$13,VLOOKUP($AD$6,AMORT!$A$2:$C$11,3,0)*AA321))))</f>
        <v>#N/A</v>
      </c>
      <c r="AC321" s="55" t="e">
        <f>IF(AA321="",IF(AA320="","",SUM(AC$13:AC320)),AG321+AH321)</f>
        <v>#N/A</v>
      </c>
      <c r="AD321" s="44"/>
      <c r="AE321" s="55" t="e">
        <f>IF(AA321="",IF(AA320="","",SUM($AE$13:AE320)),ROUND(((AI320*$AD$8)/30)*VLOOKUP($AD$6,AMORT!$A$2:$D$11,4,0),0))</f>
        <v>#N/A</v>
      </c>
      <c r="AF321" s="55" t="e">
        <f>IF(AA321="",IF(AA320="","",SUM($AF$13:AF320)),IF(AA321&lt;=MAX($AI$6:$AI$7),0,AC321+AE321))</f>
        <v>#N/A</v>
      </c>
      <c r="AG321" s="55" t="e">
        <f>IF(AA321="",IF(AA320="","",SUM($AG$13:AG320)),IF(AA321=$AE$5,AI320,IF($AI$8="Cuota fija",IF(AA321&lt;=MAX($AI$6:$AI$7),0,$AD$7+AD321-AH321),IF($AI$8="Capital Constante",IF(AA321&lt;=MAX($AI$6:$AI$7),0,$AD$3/(($AC$5/VLOOKUP($AD$6,AMORT!$A$2:$C$11,3,0))-MAX($AI$6:$AI$7))   ),AC321-AH321-AE321)       )))</f>
        <v>#N/A</v>
      </c>
      <c r="AH321" s="55" t="e">
        <f>IF(AA321="",IF(AA320="","",SUM($AH$13:AH320)),ROUND($AE$4*AI320,0))</f>
        <v>#N/A</v>
      </c>
      <c r="AI321" s="55" t="e">
        <f t="shared" si="30"/>
        <v>#N/A</v>
      </c>
      <c r="AJ321" s="15"/>
      <c r="AK321" s="55" t="e">
        <f>IF(AND(AA321&gt;0,AA321&lt;&gt;"",AD321&gt;0), ROUND( ((AD321/((1+($AD$4/VLOOKUP($AD$6,AMORT!$A$2:$B$11,2,0)))^AA321))),0),0)</f>
        <v>#N/A</v>
      </c>
    </row>
    <row r="322" spans="1:37" x14ac:dyDescent="0.2">
      <c r="A322" s="61" t="e">
        <f t="shared" si="27"/>
        <v>#N/A</v>
      </c>
      <c r="B322" s="62" t="e">
        <f>IF(A322="","",IF(OR($D$6="Diaria",$D$6="Semanal",$D$6="Decadal",$D$6="Quincenal"),B321+VLOOKUP($D$6,AMORT!$A$2:$D$11,4,0),IF(DAY($B$13)=DAY(EOMONTH($B$13,0)),EOMONTH(B321,VLOOKUP($D$6,AMORT!$A$2:$C$11,3,0)),EDATE($B$13,VLOOKUP($D$6,AMORT!$A$2:$C$11,3,0)*A322))))</f>
        <v>#N/A</v>
      </c>
      <c r="C322" s="55" t="e">
        <f>IF(A322="",IF(A321="","",SUM(C$13:C321)),G322+H322)</f>
        <v>#N/A</v>
      </c>
      <c r="D322" s="44"/>
      <c r="E322" s="55" t="e">
        <f>IF(A322="",IF(A321="","",SUM($E$13:E321)),ROUND(((I321*$D$8)/30)*VLOOKUP($D$6,AMORT!$A$2:$D$11,4,0),0))</f>
        <v>#N/A</v>
      </c>
      <c r="F322" s="55" t="e">
        <f>IF(A322="",IF(A321="","",SUM($F$13:F321)),IF(A322&lt;=MAX($I$6:$I$7),0,C322+E322))</f>
        <v>#N/A</v>
      </c>
      <c r="G322" s="55" t="e">
        <f>IF(A322="",IF(A321="","",SUM($G$13:G321)),IF(A322=$E$5,I321,IF($I$8="Cuota fija",IF(A322&lt;=MAX($I$6:$I$7),0,$D$7+D322-H322),IF($I$8="Capital Constante",IF(A322&lt;=MAX($I$6:$I$7),0,$D$3/(($C$5/VLOOKUP($D$6,AMORT!$A$2:$C$11,3,0))-MAX($I$6:$I$7))   ),C322-H322-E322)       )))</f>
        <v>#N/A</v>
      </c>
      <c r="H322" s="55" t="e">
        <f>IF(A322="",IF(A321="","",SUM($H$13:H321)),ROUND($E$4*I321,0))</f>
        <v>#N/A</v>
      </c>
      <c r="I322" s="55" t="e">
        <f t="shared" si="28"/>
        <v>#N/A</v>
      </c>
      <c r="J322" s="15"/>
      <c r="K322" s="55" t="e">
        <f>IF(AND(A322&gt;0,A322&lt;&gt;"",D322&gt;0), ROUND( ((D322/((1+($D$4/VLOOKUP($D$6,AMORT!$A$2:$B$11,2,0)))^A322))),0),0)</f>
        <v>#N/A</v>
      </c>
      <c r="N322" s="61" t="e">
        <f t="shared" si="31"/>
        <v>#N/A</v>
      </c>
      <c r="O322" s="62" t="e">
        <f>IF(N322="","",IF(OR($Q$6="Diaria",$Q$6="Semanal",$Q$6="Decadal",$Q$6="Quincenal"),O321+VLOOKUP($Q$6,AMORT!$A$2:$D$11,4,0),IF(DAY($O$13)=DAY(EOMONTH($O$13,0)),EOMONTH(O321,VLOOKUP($Q$6,AMORT!$A$2:$C$11,3,0)),EDATE($O$13,VLOOKUP($Q$6,AMORT!$A$2:$C$11,3,0)*N322))))</f>
        <v>#N/A</v>
      </c>
      <c r="P322" s="55" t="e">
        <f>IF(N322="",IF(N321="","",SUM(P$13:P321)),T322+U322)</f>
        <v>#N/A</v>
      </c>
      <c r="Q322" s="44"/>
      <c r="R322" s="55" t="e">
        <f>IF(N322="",IF(N321="","",SUM($R$13:R321)),ROUND(((V321*$Q$8)/30)*VLOOKUP($Q$6,AMORT!$A$2:$D$11,4,0),0))</f>
        <v>#N/A</v>
      </c>
      <c r="S322" s="55" t="e">
        <f>IF(N322="",IF(N321="","",SUM($S$13:S321)),IF(N322&lt;=MAX($V$6:$V$7),0,P322+R322))</f>
        <v>#N/A</v>
      </c>
      <c r="T322" s="55" t="e">
        <f>IF(N322="",IF(N321="","",SUM($T$13:T321)),IF(N322=$R$5,V321,IF($V$8="Cuota fija",IF(N322&lt;=MAX($V$6:$V$7),0,$Q$7+Q322-U322),IF($V$8="Capital Constante",IF(N322&lt;=MAX($V$6:$V$7),0,$Q$3/(($P$5/VLOOKUP($Q$6,AMORT!$A$2:$C$11,3,0))-MAX($V$6:$V$7))   ),P322-U322-R322)       )))</f>
        <v>#N/A</v>
      </c>
      <c r="U322" s="55" t="e">
        <f>IF(N322="",IF(N321="","",SUM($U$13:U321)),ROUND($R$4*V321,0))</f>
        <v>#N/A</v>
      </c>
      <c r="V322" s="55" t="e">
        <f t="shared" si="29"/>
        <v>#N/A</v>
      </c>
      <c r="W322" s="15"/>
      <c r="X322" s="55" t="e">
        <f>IF(AND(N322&gt;0,N322&lt;&gt;"",Q322&gt;0), ROUND( ((Q322/((1+($Q$4/VLOOKUP($Q$6,AMORT!$A$2:$B$11,2,0)))^N322))),0),0)</f>
        <v>#N/A</v>
      </c>
      <c r="AA322" s="61" t="e">
        <f t="shared" si="32"/>
        <v>#N/A</v>
      </c>
      <c r="AB322" s="62" t="e">
        <f>IF(AA322="","",IF(OR($AD$6="Diaria",$AD$6="Semanal",$AD$6="Decadal",$AD$6="Quincenal"),AB321+VLOOKUP($AD$6,AMORT!$A$2:$D$11,4,0),IF(DAY($B$13)=DAY(EOMONTH($B$13,0)),EOMONTH(AB321,VLOOKUP($AD$6,AMORT!$A$2:$C$11,3,0)),EDATE($B$13,VLOOKUP($AD$6,AMORT!$A$2:$C$11,3,0)*AA322))))</f>
        <v>#N/A</v>
      </c>
      <c r="AC322" s="55" t="e">
        <f>IF(AA322="",IF(AA321="","",SUM(AC$13:AC321)),AG322+AH322)</f>
        <v>#N/A</v>
      </c>
      <c r="AD322" s="44"/>
      <c r="AE322" s="55" t="e">
        <f>IF(AA322="",IF(AA321="","",SUM($AE$13:AE321)),ROUND(((AI321*$AD$8)/30)*VLOOKUP($AD$6,AMORT!$A$2:$D$11,4,0),0))</f>
        <v>#N/A</v>
      </c>
      <c r="AF322" s="55" t="e">
        <f>IF(AA322="",IF(AA321="","",SUM($AF$13:AF321)),IF(AA322&lt;=MAX($AI$6:$AI$7),0,AC322+AE322))</f>
        <v>#N/A</v>
      </c>
      <c r="AG322" s="55" t="e">
        <f>IF(AA322="",IF(AA321="","",SUM($AG$13:AG321)),IF(AA322=$AE$5,AI321,IF($AI$8="Cuota fija",IF(AA322&lt;=MAX($AI$6:$AI$7),0,$AD$7+AD322-AH322),IF($AI$8="Capital Constante",IF(AA322&lt;=MAX($AI$6:$AI$7),0,$AD$3/(($AC$5/VLOOKUP($AD$6,AMORT!$A$2:$C$11,3,0))-MAX($AI$6:$AI$7))   ),AC322-AH322-AE322)       )))</f>
        <v>#N/A</v>
      </c>
      <c r="AH322" s="55" t="e">
        <f>IF(AA322="",IF(AA321="","",SUM($AH$13:AH321)),ROUND($AE$4*AI321,0))</f>
        <v>#N/A</v>
      </c>
      <c r="AI322" s="55" t="e">
        <f t="shared" si="30"/>
        <v>#N/A</v>
      </c>
      <c r="AJ322" s="15"/>
      <c r="AK322" s="55" t="e">
        <f>IF(AND(AA322&gt;0,AA322&lt;&gt;"",AD322&gt;0), ROUND( ((AD322/((1+($AD$4/VLOOKUP($AD$6,AMORT!$A$2:$B$11,2,0)))^AA322))),0),0)</f>
        <v>#N/A</v>
      </c>
    </row>
    <row r="323" spans="1:37" x14ac:dyDescent="0.2">
      <c r="A323" s="61" t="e">
        <f t="shared" si="27"/>
        <v>#N/A</v>
      </c>
      <c r="B323" s="62" t="e">
        <f>IF(A323="","",IF(OR($D$6="Diaria",$D$6="Semanal",$D$6="Decadal",$D$6="Quincenal"),B322+VLOOKUP($D$6,AMORT!$A$2:$D$11,4,0),IF(DAY($B$13)=DAY(EOMONTH($B$13,0)),EOMONTH(B322,VLOOKUP($D$6,AMORT!$A$2:$C$11,3,0)),EDATE($B$13,VLOOKUP($D$6,AMORT!$A$2:$C$11,3,0)*A323))))</f>
        <v>#N/A</v>
      </c>
      <c r="C323" s="55" t="e">
        <f>IF(A323="",IF(A322="","",SUM(C$13:C322)),G323+H323)</f>
        <v>#N/A</v>
      </c>
      <c r="D323" s="44"/>
      <c r="E323" s="55" t="e">
        <f>IF(A323="",IF(A322="","",SUM($E$13:E322)),ROUND(((I322*$D$8)/30)*VLOOKUP($D$6,AMORT!$A$2:$D$11,4,0),0))</f>
        <v>#N/A</v>
      </c>
      <c r="F323" s="55" t="e">
        <f>IF(A323="",IF(A322="","",SUM($F$13:F322)),IF(A323&lt;=MAX($I$6:$I$7),0,C323+E323))</f>
        <v>#N/A</v>
      </c>
      <c r="G323" s="55" t="e">
        <f>IF(A323="",IF(A322="","",SUM($G$13:G322)),IF(A323=$E$5,I322,IF($I$8="Cuota fija",IF(A323&lt;=MAX($I$6:$I$7),0,$D$7+D323-H323),IF($I$8="Capital Constante",IF(A323&lt;=MAX($I$6:$I$7),0,$D$3/(($C$5/VLOOKUP($D$6,AMORT!$A$2:$C$11,3,0))-MAX($I$6:$I$7))   ),C323-H323-E323)       )))</f>
        <v>#N/A</v>
      </c>
      <c r="H323" s="55" t="e">
        <f>IF(A323="",IF(A322="","",SUM($H$13:H322)),ROUND($E$4*I322,0))</f>
        <v>#N/A</v>
      </c>
      <c r="I323" s="55" t="e">
        <f t="shared" si="28"/>
        <v>#N/A</v>
      </c>
      <c r="J323" s="15"/>
      <c r="K323" s="55" t="e">
        <f>IF(AND(A323&gt;0,A323&lt;&gt;"",D323&gt;0), ROUND( ((D323/((1+($D$4/VLOOKUP($D$6,AMORT!$A$2:$B$11,2,0)))^A323))),0),0)</f>
        <v>#N/A</v>
      </c>
      <c r="N323" s="61" t="e">
        <f t="shared" si="31"/>
        <v>#N/A</v>
      </c>
      <c r="O323" s="62" t="e">
        <f>IF(N323="","",IF(OR($Q$6="Diaria",$Q$6="Semanal",$Q$6="Decadal",$Q$6="Quincenal"),O322+VLOOKUP($Q$6,AMORT!$A$2:$D$11,4,0),IF(DAY($O$13)=DAY(EOMONTH($O$13,0)),EOMONTH(O322,VLOOKUP($Q$6,AMORT!$A$2:$C$11,3,0)),EDATE($O$13,VLOOKUP($Q$6,AMORT!$A$2:$C$11,3,0)*N323))))</f>
        <v>#N/A</v>
      </c>
      <c r="P323" s="55" t="e">
        <f>IF(N323="",IF(N322="","",SUM(P$13:P322)),T323+U323)</f>
        <v>#N/A</v>
      </c>
      <c r="Q323" s="44"/>
      <c r="R323" s="55" t="e">
        <f>IF(N323="",IF(N322="","",SUM($R$13:R322)),ROUND(((V322*$Q$8)/30)*VLOOKUP($Q$6,AMORT!$A$2:$D$11,4,0),0))</f>
        <v>#N/A</v>
      </c>
      <c r="S323" s="55" t="e">
        <f>IF(N323="",IF(N322="","",SUM($S$13:S322)),IF(N323&lt;=MAX($V$6:$V$7),0,P323+R323))</f>
        <v>#N/A</v>
      </c>
      <c r="T323" s="55" t="e">
        <f>IF(N323="",IF(N322="","",SUM($T$13:T322)),IF(N323=$R$5,V322,IF($V$8="Cuota fija",IF(N323&lt;=MAX($V$6:$V$7),0,$Q$7+Q323-U323),IF($V$8="Capital Constante",IF(N323&lt;=MAX($V$6:$V$7),0,$Q$3/(($P$5/VLOOKUP($Q$6,AMORT!$A$2:$C$11,3,0))-MAX($V$6:$V$7))   ),P323-U323-R323)       )))</f>
        <v>#N/A</v>
      </c>
      <c r="U323" s="55" t="e">
        <f>IF(N323="",IF(N322="","",SUM($U$13:U322)),ROUND($R$4*V322,0))</f>
        <v>#N/A</v>
      </c>
      <c r="V323" s="55" t="e">
        <f t="shared" si="29"/>
        <v>#N/A</v>
      </c>
      <c r="W323" s="15"/>
      <c r="X323" s="55" t="e">
        <f>IF(AND(N323&gt;0,N323&lt;&gt;"",Q323&gt;0), ROUND( ((Q323/((1+($Q$4/VLOOKUP($Q$6,AMORT!$A$2:$B$11,2,0)))^N323))),0),0)</f>
        <v>#N/A</v>
      </c>
      <c r="AA323" s="61" t="e">
        <f t="shared" si="32"/>
        <v>#N/A</v>
      </c>
      <c r="AB323" s="62" t="e">
        <f>IF(AA323="","",IF(OR($AD$6="Diaria",$AD$6="Semanal",$AD$6="Decadal",$AD$6="Quincenal"),AB322+VLOOKUP($AD$6,AMORT!$A$2:$D$11,4,0),IF(DAY($B$13)=DAY(EOMONTH($B$13,0)),EOMONTH(AB322,VLOOKUP($AD$6,AMORT!$A$2:$C$11,3,0)),EDATE($B$13,VLOOKUP($AD$6,AMORT!$A$2:$C$11,3,0)*AA323))))</f>
        <v>#N/A</v>
      </c>
      <c r="AC323" s="55" t="e">
        <f>IF(AA323="",IF(AA322="","",SUM(AC$13:AC322)),AG323+AH323)</f>
        <v>#N/A</v>
      </c>
      <c r="AD323" s="44"/>
      <c r="AE323" s="55" t="e">
        <f>IF(AA323="",IF(AA322="","",SUM($AE$13:AE322)),ROUND(((AI322*$AD$8)/30)*VLOOKUP($AD$6,AMORT!$A$2:$D$11,4,0),0))</f>
        <v>#N/A</v>
      </c>
      <c r="AF323" s="55" t="e">
        <f>IF(AA323="",IF(AA322="","",SUM($AF$13:AF322)),IF(AA323&lt;=MAX($AI$6:$AI$7),0,AC323+AE323))</f>
        <v>#N/A</v>
      </c>
      <c r="AG323" s="55" t="e">
        <f>IF(AA323="",IF(AA322="","",SUM($AG$13:AG322)),IF(AA323=$AE$5,AI322,IF($AI$8="Cuota fija",IF(AA323&lt;=MAX($AI$6:$AI$7),0,$AD$7+AD323-AH323),IF($AI$8="Capital Constante",IF(AA323&lt;=MAX($AI$6:$AI$7),0,$AD$3/(($AC$5/VLOOKUP($AD$6,AMORT!$A$2:$C$11,3,0))-MAX($AI$6:$AI$7))   ),AC323-AH323-AE323)       )))</f>
        <v>#N/A</v>
      </c>
      <c r="AH323" s="55" t="e">
        <f>IF(AA323="",IF(AA322="","",SUM($AH$13:AH322)),ROUND($AE$4*AI322,0))</f>
        <v>#N/A</v>
      </c>
      <c r="AI323" s="55" t="e">
        <f t="shared" si="30"/>
        <v>#N/A</v>
      </c>
      <c r="AJ323" s="15"/>
      <c r="AK323" s="55" t="e">
        <f>IF(AND(AA323&gt;0,AA323&lt;&gt;"",AD323&gt;0), ROUND( ((AD323/((1+($AD$4/VLOOKUP($AD$6,AMORT!$A$2:$B$11,2,0)))^AA323))),0),0)</f>
        <v>#N/A</v>
      </c>
    </row>
    <row r="324" spans="1:37" x14ac:dyDescent="0.2">
      <c r="A324" s="61" t="e">
        <f t="shared" si="27"/>
        <v>#N/A</v>
      </c>
      <c r="B324" s="62" t="e">
        <f>IF(A324="","",IF(OR($D$6="Diaria",$D$6="Semanal",$D$6="Decadal",$D$6="Quincenal"),B323+VLOOKUP($D$6,AMORT!$A$2:$D$11,4,0),IF(DAY($B$13)=DAY(EOMONTH($B$13,0)),EOMONTH(B323,VLOOKUP($D$6,AMORT!$A$2:$C$11,3,0)),EDATE($B$13,VLOOKUP($D$6,AMORT!$A$2:$C$11,3,0)*A324))))</f>
        <v>#N/A</v>
      </c>
      <c r="C324" s="55" t="e">
        <f>IF(A324="",IF(A323="","",SUM(C$13:C323)),G324+H324)</f>
        <v>#N/A</v>
      </c>
      <c r="D324" s="44"/>
      <c r="E324" s="55" t="e">
        <f>IF(A324="",IF(A323="","",SUM($E$13:E323)),ROUND(((I323*$D$8)/30)*VLOOKUP($D$6,AMORT!$A$2:$D$11,4,0),0))</f>
        <v>#N/A</v>
      </c>
      <c r="F324" s="55" t="e">
        <f>IF(A324="",IF(A323="","",SUM($F$13:F323)),IF(A324&lt;=MAX($I$6:$I$7),0,C324+E324))</f>
        <v>#N/A</v>
      </c>
      <c r="G324" s="55" t="e">
        <f>IF(A324="",IF(A323="","",SUM($G$13:G323)),IF(A324=$E$5,I323,IF($I$8="Cuota fija",IF(A324&lt;=MAX($I$6:$I$7),0,$D$7+D324-H324),IF($I$8="Capital Constante",IF(A324&lt;=MAX($I$6:$I$7),0,$D$3/(($C$5/VLOOKUP($D$6,AMORT!$A$2:$C$11,3,0))-MAX($I$6:$I$7))   ),C324-H324-E324)       )))</f>
        <v>#N/A</v>
      </c>
      <c r="H324" s="55" t="e">
        <f>IF(A324="",IF(A323="","",SUM($H$13:H323)),ROUND($E$4*I323,0))</f>
        <v>#N/A</v>
      </c>
      <c r="I324" s="55" t="e">
        <f t="shared" si="28"/>
        <v>#N/A</v>
      </c>
      <c r="J324" s="15"/>
      <c r="K324" s="55" t="e">
        <f>IF(AND(A324&gt;0,A324&lt;&gt;"",D324&gt;0), ROUND( ((D324/((1+($D$4/VLOOKUP($D$6,AMORT!$A$2:$B$11,2,0)))^A324))),0),0)</f>
        <v>#N/A</v>
      </c>
      <c r="N324" s="61" t="e">
        <f t="shared" si="31"/>
        <v>#N/A</v>
      </c>
      <c r="O324" s="62" t="e">
        <f>IF(N324="","",IF(OR($Q$6="Diaria",$Q$6="Semanal",$Q$6="Decadal",$Q$6="Quincenal"),O323+VLOOKUP($Q$6,AMORT!$A$2:$D$11,4,0),IF(DAY($O$13)=DAY(EOMONTH($O$13,0)),EOMONTH(O323,VLOOKUP($Q$6,AMORT!$A$2:$C$11,3,0)),EDATE($O$13,VLOOKUP($Q$6,AMORT!$A$2:$C$11,3,0)*N324))))</f>
        <v>#N/A</v>
      </c>
      <c r="P324" s="55" t="e">
        <f>IF(N324="",IF(N323="","",SUM(P$13:P323)),T324+U324)</f>
        <v>#N/A</v>
      </c>
      <c r="Q324" s="44"/>
      <c r="R324" s="55" t="e">
        <f>IF(N324="",IF(N323="","",SUM($R$13:R323)),ROUND(((V323*$Q$8)/30)*VLOOKUP($Q$6,AMORT!$A$2:$D$11,4,0),0))</f>
        <v>#N/A</v>
      </c>
      <c r="S324" s="55" t="e">
        <f>IF(N324="",IF(N323="","",SUM($S$13:S323)),IF(N324&lt;=MAX($V$6:$V$7),0,P324+R324))</f>
        <v>#N/A</v>
      </c>
      <c r="T324" s="55" t="e">
        <f>IF(N324="",IF(N323="","",SUM($T$13:T323)),IF(N324=$R$5,V323,IF($V$8="Cuota fija",IF(N324&lt;=MAX($V$6:$V$7),0,$Q$7+Q324-U324),IF($V$8="Capital Constante",IF(N324&lt;=MAX($V$6:$V$7),0,$Q$3/(($P$5/VLOOKUP($Q$6,AMORT!$A$2:$C$11,3,0))-MAX($V$6:$V$7))   ),P324-U324-R324)       )))</f>
        <v>#N/A</v>
      </c>
      <c r="U324" s="55" t="e">
        <f>IF(N324="",IF(N323="","",SUM($U$13:U323)),ROUND($R$4*V323,0))</f>
        <v>#N/A</v>
      </c>
      <c r="V324" s="55" t="e">
        <f t="shared" si="29"/>
        <v>#N/A</v>
      </c>
      <c r="W324" s="15"/>
      <c r="X324" s="55" t="e">
        <f>IF(AND(N324&gt;0,N324&lt;&gt;"",Q324&gt;0), ROUND( ((Q324/((1+($Q$4/VLOOKUP($Q$6,AMORT!$A$2:$B$11,2,0)))^N324))),0),0)</f>
        <v>#N/A</v>
      </c>
      <c r="AA324" s="61" t="e">
        <f t="shared" si="32"/>
        <v>#N/A</v>
      </c>
      <c r="AB324" s="62" t="e">
        <f>IF(AA324="","",IF(OR($AD$6="Diaria",$AD$6="Semanal",$AD$6="Decadal",$AD$6="Quincenal"),AB323+VLOOKUP($AD$6,AMORT!$A$2:$D$11,4,0),IF(DAY($B$13)=DAY(EOMONTH($B$13,0)),EOMONTH(AB323,VLOOKUP($AD$6,AMORT!$A$2:$C$11,3,0)),EDATE($B$13,VLOOKUP($AD$6,AMORT!$A$2:$C$11,3,0)*AA324))))</f>
        <v>#N/A</v>
      </c>
      <c r="AC324" s="55" t="e">
        <f>IF(AA324="",IF(AA323="","",SUM(AC$13:AC323)),AG324+AH324)</f>
        <v>#N/A</v>
      </c>
      <c r="AD324" s="44"/>
      <c r="AE324" s="55" t="e">
        <f>IF(AA324="",IF(AA323="","",SUM($AE$13:AE323)),ROUND(((AI323*$AD$8)/30)*VLOOKUP($AD$6,AMORT!$A$2:$D$11,4,0),0))</f>
        <v>#N/A</v>
      </c>
      <c r="AF324" s="55" t="e">
        <f>IF(AA324="",IF(AA323="","",SUM($AF$13:AF323)),IF(AA324&lt;=MAX($AI$6:$AI$7),0,AC324+AE324))</f>
        <v>#N/A</v>
      </c>
      <c r="AG324" s="55" t="e">
        <f>IF(AA324="",IF(AA323="","",SUM($AG$13:AG323)),IF(AA324=$AE$5,AI323,IF($AI$8="Cuota fija",IF(AA324&lt;=MAX($AI$6:$AI$7),0,$AD$7+AD324-AH324),IF($AI$8="Capital Constante",IF(AA324&lt;=MAX($AI$6:$AI$7),0,$AD$3/(($AC$5/VLOOKUP($AD$6,AMORT!$A$2:$C$11,3,0))-MAX($AI$6:$AI$7))   ),AC324-AH324-AE324)       )))</f>
        <v>#N/A</v>
      </c>
      <c r="AH324" s="55" t="e">
        <f>IF(AA324="",IF(AA323="","",SUM($AH$13:AH323)),ROUND($AE$4*AI323,0))</f>
        <v>#N/A</v>
      </c>
      <c r="AI324" s="55" t="e">
        <f t="shared" si="30"/>
        <v>#N/A</v>
      </c>
      <c r="AJ324" s="15"/>
      <c r="AK324" s="55" t="e">
        <f>IF(AND(AA324&gt;0,AA324&lt;&gt;"",AD324&gt;0), ROUND( ((AD324/((1+($AD$4/VLOOKUP($AD$6,AMORT!$A$2:$B$11,2,0)))^AA324))),0),0)</f>
        <v>#N/A</v>
      </c>
    </row>
    <row r="325" spans="1:37" x14ac:dyDescent="0.2">
      <c r="A325" s="61" t="e">
        <f t="shared" si="27"/>
        <v>#N/A</v>
      </c>
      <c r="B325" s="62" t="e">
        <f>IF(A325="","",IF(OR($D$6="Diaria",$D$6="Semanal",$D$6="Decadal",$D$6="Quincenal"),B324+VLOOKUP($D$6,AMORT!$A$2:$D$11,4,0),IF(DAY($B$13)=DAY(EOMONTH($B$13,0)),EOMONTH(B324,VLOOKUP($D$6,AMORT!$A$2:$C$11,3,0)),EDATE($B$13,VLOOKUP($D$6,AMORT!$A$2:$C$11,3,0)*A325))))</f>
        <v>#N/A</v>
      </c>
      <c r="C325" s="55" t="e">
        <f>IF(A325="",IF(A324="","",SUM(C$13:C324)),G325+H325)</f>
        <v>#N/A</v>
      </c>
      <c r="D325" s="44"/>
      <c r="E325" s="55" t="e">
        <f>IF(A325="",IF(A324="","",SUM($E$13:E324)),ROUND(((I324*$D$8)/30)*VLOOKUP($D$6,AMORT!$A$2:$D$11,4,0),0))</f>
        <v>#N/A</v>
      </c>
      <c r="F325" s="55" t="e">
        <f>IF(A325="",IF(A324="","",SUM($F$13:F324)),IF(A325&lt;=MAX($I$6:$I$7),0,C325+E325))</f>
        <v>#N/A</v>
      </c>
      <c r="G325" s="55" t="e">
        <f>IF(A325="",IF(A324="","",SUM($G$13:G324)),IF(A325=$E$5,I324,IF($I$8="Cuota fija",IF(A325&lt;=MAX($I$6:$I$7),0,$D$7+D325-H325),IF($I$8="Capital Constante",IF(A325&lt;=MAX($I$6:$I$7),0,$D$3/(($C$5/VLOOKUP($D$6,AMORT!$A$2:$C$11,3,0))-MAX($I$6:$I$7))   ),C325-H325-E325)       )))</f>
        <v>#N/A</v>
      </c>
      <c r="H325" s="55" t="e">
        <f>IF(A325="",IF(A324="","",SUM($H$13:H324)),ROUND($E$4*I324,0))</f>
        <v>#N/A</v>
      </c>
      <c r="I325" s="55" t="e">
        <f t="shared" si="28"/>
        <v>#N/A</v>
      </c>
      <c r="J325" s="15"/>
      <c r="K325" s="55" t="e">
        <f>IF(AND(A325&gt;0,A325&lt;&gt;"",D325&gt;0), ROUND( ((D325/((1+($D$4/VLOOKUP($D$6,AMORT!$A$2:$B$11,2,0)))^A325))),0),0)</f>
        <v>#N/A</v>
      </c>
      <c r="N325" s="61" t="e">
        <f t="shared" si="31"/>
        <v>#N/A</v>
      </c>
      <c r="O325" s="62" t="e">
        <f>IF(N325="","",IF(OR($Q$6="Diaria",$Q$6="Semanal",$Q$6="Decadal",$Q$6="Quincenal"),O324+VLOOKUP($Q$6,AMORT!$A$2:$D$11,4,0),IF(DAY($O$13)=DAY(EOMONTH($O$13,0)),EOMONTH(O324,VLOOKUP($Q$6,AMORT!$A$2:$C$11,3,0)),EDATE($O$13,VLOOKUP($Q$6,AMORT!$A$2:$C$11,3,0)*N325))))</f>
        <v>#N/A</v>
      </c>
      <c r="P325" s="55" t="e">
        <f>IF(N325="",IF(N324="","",SUM(P$13:P324)),T325+U325)</f>
        <v>#N/A</v>
      </c>
      <c r="Q325" s="44"/>
      <c r="R325" s="55" t="e">
        <f>IF(N325="",IF(N324="","",SUM($R$13:R324)),ROUND(((V324*$Q$8)/30)*VLOOKUP($Q$6,AMORT!$A$2:$D$11,4,0),0))</f>
        <v>#N/A</v>
      </c>
      <c r="S325" s="55" t="e">
        <f>IF(N325="",IF(N324="","",SUM($S$13:S324)),IF(N325&lt;=MAX($V$6:$V$7),0,P325+R325))</f>
        <v>#N/A</v>
      </c>
      <c r="T325" s="55" t="e">
        <f>IF(N325="",IF(N324="","",SUM($T$13:T324)),IF(N325=$R$5,V324,IF($V$8="Cuota fija",IF(N325&lt;=MAX($V$6:$V$7),0,$Q$7+Q325-U325),IF($V$8="Capital Constante",IF(N325&lt;=MAX($V$6:$V$7),0,$Q$3/(($P$5/VLOOKUP($Q$6,AMORT!$A$2:$C$11,3,0))-MAX($V$6:$V$7))   ),P325-U325-R325)       )))</f>
        <v>#N/A</v>
      </c>
      <c r="U325" s="55" t="e">
        <f>IF(N325="",IF(N324="","",SUM($U$13:U324)),ROUND($R$4*V324,0))</f>
        <v>#N/A</v>
      </c>
      <c r="V325" s="55" t="e">
        <f t="shared" si="29"/>
        <v>#N/A</v>
      </c>
      <c r="W325" s="15"/>
      <c r="X325" s="55" t="e">
        <f>IF(AND(N325&gt;0,N325&lt;&gt;"",Q325&gt;0), ROUND( ((Q325/((1+($Q$4/VLOOKUP($Q$6,AMORT!$A$2:$B$11,2,0)))^N325))),0),0)</f>
        <v>#N/A</v>
      </c>
      <c r="AA325" s="61" t="e">
        <f t="shared" si="32"/>
        <v>#N/A</v>
      </c>
      <c r="AB325" s="62" t="e">
        <f>IF(AA325="","",IF(OR($AD$6="Diaria",$AD$6="Semanal",$AD$6="Decadal",$AD$6="Quincenal"),AB324+VLOOKUP($AD$6,AMORT!$A$2:$D$11,4,0),IF(DAY($B$13)=DAY(EOMONTH($B$13,0)),EOMONTH(AB324,VLOOKUP($AD$6,AMORT!$A$2:$C$11,3,0)),EDATE($B$13,VLOOKUP($AD$6,AMORT!$A$2:$C$11,3,0)*AA325))))</f>
        <v>#N/A</v>
      </c>
      <c r="AC325" s="55" t="e">
        <f>IF(AA325="",IF(AA324="","",SUM(AC$13:AC324)),AG325+AH325)</f>
        <v>#N/A</v>
      </c>
      <c r="AD325" s="44"/>
      <c r="AE325" s="55" t="e">
        <f>IF(AA325="",IF(AA324="","",SUM($AE$13:AE324)),ROUND(((AI324*$AD$8)/30)*VLOOKUP($AD$6,AMORT!$A$2:$D$11,4,0),0))</f>
        <v>#N/A</v>
      </c>
      <c r="AF325" s="55" t="e">
        <f>IF(AA325="",IF(AA324="","",SUM($AF$13:AF324)),IF(AA325&lt;=MAX($AI$6:$AI$7),0,AC325+AE325))</f>
        <v>#N/A</v>
      </c>
      <c r="AG325" s="55" t="e">
        <f>IF(AA325="",IF(AA324="","",SUM($AG$13:AG324)),IF(AA325=$AE$5,AI324,IF($AI$8="Cuota fija",IF(AA325&lt;=MAX($AI$6:$AI$7),0,$AD$7+AD325-AH325),IF($AI$8="Capital Constante",IF(AA325&lt;=MAX($AI$6:$AI$7),0,$AD$3/(($AC$5/VLOOKUP($AD$6,AMORT!$A$2:$C$11,3,0))-MAX($AI$6:$AI$7))   ),AC325-AH325-AE325)       )))</f>
        <v>#N/A</v>
      </c>
      <c r="AH325" s="55" t="e">
        <f>IF(AA325="",IF(AA324="","",SUM($AH$13:AH324)),ROUND($AE$4*AI324,0))</f>
        <v>#N/A</v>
      </c>
      <c r="AI325" s="55" t="e">
        <f t="shared" si="30"/>
        <v>#N/A</v>
      </c>
      <c r="AJ325" s="15"/>
      <c r="AK325" s="55" t="e">
        <f>IF(AND(AA325&gt;0,AA325&lt;&gt;"",AD325&gt;0), ROUND( ((AD325/((1+($AD$4/VLOOKUP($AD$6,AMORT!$A$2:$B$11,2,0)))^AA325))),0),0)</f>
        <v>#N/A</v>
      </c>
    </row>
    <row r="326" spans="1:37" x14ac:dyDescent="0.2">
      <c r="A326" s="61" t="e">
        <f t="shared" si="27"/>
        <v>#N/A</v>
      </c>
      <c r="B326" s="62" t="e">
        <f>IF(A326="","",IF(OR($D$6="Diaria",$D$6="Semanal",$D$6="Decadal",$D$6="Quincenal"),B325+VLOOKUP($D$6,AMORT!$A$2:$D$11,4,0),IF(DAY($B$13)=DAY(EOMONTH($B$13,0)),EOMONTH(B325,VLOOKUP($D$6,AMORT!$A$2:$C$11,3,0)),EDATE($B$13,VLOOKUP($D$6,AMORT!$A$2:$C$11,3,0)*A326))))</f>
        <v>#N/A</v>
      </c>
      <c r="C326" s="55" t="e">
        <f>IF(A326="",IF(A325="","",SUM(C$13:C325)),G326+H326)</f>
        <v>#N/A</v>
      </c>
      <c r="D326" s="44"/>
      <c r="E326" s="55" t="e">
        <f>IF(A326="",IF(A325="","",SUM($E$13:E325)),ROUND(((I325*$D$8)/30)*VLOOKUP($D$6,AMORT!$A$2:$D$11,4,0),0))</f>
        <v>#N/A</v>
      </c>
      <c r="F326" s="55" t="e">
        <f>IF(A326="",IF(A325="","",SUM($F$13:F325)),IF(A326&lt;=MAX($I$6:$I$7),0,C326+E326))</f>
        <v>#N/A</v>
      </c>
      <c r="G326" s="55" t="e">
        <f>IF(A326="",IF(A325="","",SUM($G$13:G325)),IF(A326=$E$5,I325,IF($I$8="Cuota fija",IF(A326&lt;=MAX($I$6:$I$7),0,$D$7+D326-H326),IF($I$8="Capital Constante",IF(A326&lt;=MAX($I$6:$I$7),0,$D$3/(($C$5/VLOOKUP($D$6,AMORT!$A$2:$C$11,3,0))-MAX($I$6:$I$7))   ),C326-H326-E326)       )))</f>
        <v>#N/A</v>
      </c>
      <c r="H326" s="55" t="e">
        <f>IF(A326="",IF(A325="","",SUM($H$13:H325)),ROUND($E$4*I325,0))</f>
        <v>#N/A</v>
      </c>
      <c r="I326" s="55" t="e">
        <f t="shared" si="28"/>
        <v>#N/A</v>
      </c>
      <c r="J326" s="15"/>
      <c r="K326" s="55" t="e">
        <f>IF(AND(A326&gt;0,A326&lt;&gt;"",D326&gt;0), ROUND( ((D326/((1+($D$4/VLOOKUP($D$6,AMORT!$A$2:$B$11,2,0)))^A326))),0),0)</f>
        <v>#N/A</v>
      </c>
      <c r="N326" s="61" t="e">
        <f t="shared" si="31"/>
        <v>#N/A</v>
      </c>
      <c r="O326" s="62" t="e">
        <f>IF(N326="","",IF(OR($Q$6="Diaria",$Q$6="Semanal",$Q$6="Decadal",$Q$6="Quincenal"),O325+VLOOKUP($Q$6,AMORT!$A$2:$D$11,4,0),IF(DAY($O$13)=DAY(EOMONTH($O$13,0)),EOMONTH(O325,VLOOKUP($Q$6,AMORT!$A$2:$C$11,3,0)),EDATE($O$13,VLOOKUP($Q$6,AMORT!$A$2:$C$11,3,0)*N326))))</f>
        <v>#N/A</v>
      </c>
      <c r="P326" s="55" t="e">
        <f>IF(N326="",IF(N325="","",SUM(P$13:P325)),T326+U326)</f>
        <v>#N/A</v>
      </c>
      <c r="Q326" s="44"/>
      <c r="R326" s="55" t="e">
        <f>IF(N326="",IF(N325="","",SUM($R$13:R325)),ROUND(((V325*$Q$8)/30)*VLOOKUP($Q$6,AMORT!$A$2:$D$11,4,0),0))</f>
        <v>#N/A</v>
      </c>
      <c r="S326" s="55" t="e">
        <f>IF(N326="",IF(N325="","",SUM($S$13:S325)),IF(N326&lt;=MAX($V$6:$V$7),0,P326+R326))</f>
        <v>#N/A</v>
      </c>
      <c r="T326" s="55" t="e">
        <f>IF(N326="",IF(N325="","",SUM($T$13:T325)),IF(N326=$R$5,V325,IF($V$8="Cuota fija",IF(N326&lt;=MAX($V$6:$V$7),0,$Q$7+Q326-U326),IF($V$8="Capital Constante",IF(N326&lt;=MAX($V$6:$V$7),0,$Q$3/(($P$5/VLOOKUP($Q$6,AMORT!$A$2:$C$11,3,0))-MAX($V$6:$V$7))   ),P326-U326-R326)       )))</f>
        <v>#N/A</v>
      </c>
      <c r="U326" s="55" t="e">
        <f>IF(N326="",IF(N325="","",SUM($U$13:U325)),ROUND($R$4*V325,0))</f>
        <v>#N/A</v>
      </c>
      <c r="V326" s="55" t="e">
        <f t="shared" si="29"/>
        <v>#N/A</v>
      </c>
      <c r="W326" s="15"/>
      <c r="X326" s="55" t="e">
        <f>IF(AND(N326&gt;0,N326&lt;&gt;"",Q326&gt;0), ROUND( ((Q326/((1+($Q$4/VLOOKUP($Q$6,AMORT!$A$2:$B$11,2,0)))^N326))),0),0)</f>
        <v>#N/A</v>
      </c>
      <c r="AA326" s="61" t="e">
        <f t="shared" si="32"/>
        <v>#N/A</v>
      </c>
      <c r="AB326" s="62" t="e">
        <f>IF(AA326="","",IF(OR($AD$6="Diaria",$AD$6="Semanal",$AD$6="Decadal",$AD$6="Quincenal"),AB325+VLOOKUP($AD$6,AMORT!$A$2:$D$11,4,0),IF(DAY($B$13)=DAY(EOMONTH($B$13,0)),EOMONTH(AB325,VLOOKUP($AD$6,AMORT!$A$2:$C$11,3,0)),EDATE($B$13,VLOOKUP($AD$6,AMORT!$A$2:$C$11,3,0)*AA326))))</f>
        <v>#N/A</v>
      </c>
      <c r="AC326" s="55" t="e">
        <f>IF(AA326="",IF(AA325="","",SUM(AC$13:AC325)),AG326+AH326)</f>
        <v>#N/A</v>
      </c>
      <c r="AD326" s="44"/>
      <c r="AE326" s="55" t="e">
        <f>IF(AA326="",IF(AA325="","",SUM($AE$13:AE325)),ROUND(((AI325*$AD$8)/30)*VLOOKUP($AD$6,AMORT!$A$2:$D$11,4,0),0))</f>
        <v>#N/A</v>
      </c>
      <c r="AF326" s="55" t="e">
        <f>IF(AA326="",IF(AA325="","",SUM($AF$13:AF325)),IF(AA326&lt;=MAX($AI$6:$AI$7),0,AC326+AE326))</f>
        <v>#N/A</v>
      </c>
      <c r="AG326" s="55" t="e">
        <f>IF(AA326="",IF(AA325="","",SUM($AG$13:AG325)),IF(AA326=$AE$5,AI325,IF($AI$8="Cuota fija",IF(AA326&lt;=MAX($AI$6:$AI$7),0,$AD$7+AD326-AH326),IF($AI$8="Capital Constante",IF(AA326&lt;=MAX($AI$6:$AI$7),0,$AD$3/(($AC$5/VLOOKUP($AD$6,AMORT!$A$2:$C$11,3,0))-MAX($AI$6:$AI$7))   ),AC326-AH326-AE326)       )))</f>
        <v>#N/A</v>
      </c>
      <c r="AH326" s="55" t="e">
        <f>IF(AA326="",IF(AA325="","",SUM($AH$13:AH325)),ROUND($AE$4*AI325,0))</f>
        <v>#N/A</v>
      </c>
      <c r="AI326" s="55" t="e">
        <f t="shared" si="30"/>
        <v>#N/A</v>
      </c>
      <c r="AJ326" s="15"/>
      <c r="AK326" s="55" t="e">
        <f>IF(AND(AA326&gt;0,AA326&lt;&gt;"",AD326&gt;0), ROUND( ((AD326/((1+($AD$4/VLOOKUP($AD$6,AMORT!$A$2:$B$11,2,0)))^AA326))),0),0)</f>
        <v>#N/A</v>
      </c>
    </row>
    <row r="327" spans="1:37" x14ac:dyDescent="0.2">
      <c r="A327" s="61" t="e">
        <f t="shared" si="27"/>
        <v>#N/A</v>
      </c>
      <c r="B327" s="62" t="e">
        <f>IF(A327="","",IF(OR($D$6="Diaria",$D$6="Semanal",$D$6="Decadal",$D$6="Quincenal"),B326+VLOOKUP($D$6,AMORT!$A$2:$D$11,4,0),IF(DAY($B$13)=DAY(EOMONTH($B$13,0)),EOMONTH(B326,VLOOKUP($D$6,AMORT!$A$2:$C$11,3,0)),EDATE($B$13,VLOOKUP($D$6,AMORT!$A$2:$C$11,3,0)*A327))))</f>
        <v>#N/A</v>
      </c>
      <c r="C327" s="55" t="e">
        <f>IF(A327="",IF(A326="","",SUM(C$13:C326)),G327+H327)</f>
        <v>#N/A</v>
      </c>
      <c r="D327" s="44"/>
      <c r="E327" s="55" t="e">
        <f>IF(A327="",IF(A326="","",SUM($E$13:E326)),ROUND(((I326*$D$8)/30)*VLOOKUP($D$6,AMORT!$A$2:$D$11,4,0),0))</f>
        <v>#N/A</v>
      </c>
      <c r="F327" s="55" t="e">
        <f>IF(A327="",IF(A326="","",SUM($F$13:F326)),IF(A327&lt;=MAX($I$6:$I$7),0,C327+E327))</f>
        <v>#N/A</v>
      </c>
      <c r="G327" s="55" t="e">
        <f>IF(A327="",IF(A326="","",SUM($G$13:G326)),IF(A327=$E$5,I326,IF($I$8="Cuota fija",IF(A327&lt;=MAX($I$6:$I$7),0,$D$7+D327-H327),IF($I$8="Capital Constante",IF(A327&lt;=MAX($I$6:$I$7),0,$D$3/(($C$5/VLOOKUP($D$6,AMORT!$A$2:$C$11,3,0))-MAX($I$6:$I$7))   ),C327-H327-E327)       )))</f>
        <v>#N/A</v>
      </c>
      <c r="H327" s="55" t="e">
        <f>IF(A327="",IF(A326="","",SUM($H$13:H326)),ROUND($E$4*I326,0))</f>
        <v>#N/A</v>
      </c>
      <c r="I327" s="55" t="e">
        <f t="shared" si="28"/>
        <v>#N/A</v>
      </c>
      <c r="J327" s="15"/>
      <c r="K327" s="55" t="e">
        <f>IF(AND(A327&gt;0,A327&lt;&gt;"",D327&gt;0), ROUND( ((D327/((1+($D$4/VLOOKUP($D$6,AMORT!$A$2:$B$11,2,0)))^A327))),0),0)</f>
        <v>#N/A</v>
      </c>
      <c r="N327" s="61" t="e">
        <f t="shared" si="31"/>
        <v>#N/A</v>
      </c>
      <c r="O327" s="62" t="e">
        <f>IF(N327="","",IF(OR($Q$6="Diaria",$Q$6="Semanal",$Q$6="Decadal",$Q$6="Quincenal"),O326+VLOOKUP($Q$6,AMORT!$A$2:$D$11,4,0),IF(DAY($O$13)=DAY(EOMONTH($O$13,0)),EOMONTH(O326,VLOOKUP($Q$6,AMORT!$A$2:$C$11,3,0)),EDATE($O$13,VLOOKUP($Q$6,AMORT!$A$2:$C$11,3,0)*N327))))</f>
        <v>#N/A</v>
      </c>
      <c r="P327" s="55" t="e">
        <f>IF(N327="",IF(N326="","",SUM(P$13:P326)),T327+U327)</f>
        <v>#N/A</v>
      </c>
      <c r="Q327" s="44"/>
      <c r="R327" s="55" t="e">
        <f>IF(N327="",IF(N326="","",SUM($R$13:R326)),ROUND(((V326*$Q$8)/30)*VLOOKUP($Q$6,AMORT!$A$2:$D$11,4,0),0))</f>
        <v>#N/A</v>
      </c>
      <c r="S327" s="55" t="e">
        <f>IF(N327="",IF(N326="","",SUM($S$13:S326)),IF(N327&lt;=MAX($V$6:$V$7),0,P327+R327))</f>
        <v>#N/A</v>
      </c>
      <c r="T327" s="55" t="e">
        <f>IF(N327="",IF(N326="","",SUM($T$13:T326)),IF(N327=$R$5,V326,IF($V$8="Cuota fija",IF(N327&lt;=MAX($V$6:$V$7),0,$Q$7+Q327-U327),IF($V$8="Capital Constante",IF(N327&lt;=MAX($V$6:$V$7),0,$Q$3/(($P$5/VLOOKUP($Q$6,AMORT!$A$2:$C$11,3,0))-MAX($V$6:$V$7))   ),P327-U327-R327)       )))</f>
        <v>#N/A</v>
      </c>
      <c r="U327" s="55" t="e">
        <f>IF(N327="",IF(N326="","",SUM($U$13:U326)),ROUND($R$4*V326,0))</f>
        <v>#N/A</v>
      </c>
      <c r="V327" s="55" t="e">
        <f t="shared" si="29"/>
        <v>#N/A</v>
      </c>
      <c r="W327" s="15"/>
      <c r="X327" s="55" t="e">
        <f>IF(AND(N327&gt;0,N327&lt;&gt;"",Q327&gt;0), ROUND( ((Q327/((1+($Q$4/VLOOKUP($Q$6,AMORT!$A$2:$B$11,2,0)))^N327))),0),0)</f>
        <v>#N/A</v>
      </c>
      <c r="AA327" s="61" t="e">
        <f t="shared" si="32"/>
        <v>#N/A</v>
      </c>
      <c r="AB327" s="62" t="e">
        <f>IF(AA327="","",IF(OR($AD$6="Diaria",$AD$6="Semanal",$AD$6="Decadal",$AD$6="Quincenal"),AB326+VLOOKUP($AD$6,AMORT!$A$2:$D$11,4,0),IF(DAY($B$13)=DAY(EOMONTH($B$13,0)),EOMONTH(AB326,VLOOKUP($AD$6,AMORT!$A$2:$C$11,3,0)),EDATE($B$13,VLOOKUP($AD$6,AMORT!$A$2:$C$11,3,0)*AA327))))</f>
        <v>#N/A</v>
      </c>
      <c r="AC327" s="55" t="e">
        <f>IF(AA327="",IF(AA326="","",SUM(AC$13:AC326)),AG327+AH327)</f>
        <v>#N/A</v>
      </c>
      <c r="AD327" s="44"/>
      <c r="AE327" s="55" t="e">
        <f>IF(AA327="",IF(AA326="","",SUM($AE$13:AE326)),ROUND(((AI326*$AD$8)/30)*VLOOKUP($AD$6,AMORT!$A$2:$D$11,4,0),0))</f>
        <v>#N/A</v>
      </c>
      <c r="AF327" s="55" t="e">
        <f>IF(AA327="",IF(AA326="","",SUM($AF$13:AF326)),IF(AA327&lt;=MAX($AI$6:$AI$7),0,AC327+AE327))</f>
        <v>#N/A</v>
      </c>
      <c r="AG327" s="55" t="e">
        <f>IF(AA327="",IF(AA326="","",SUM($AG$13:AG326)),IF(AA327=$AE$5,AI326,IF($AI$8="Cuota fija",IF(AA327&lt;=MAX($AI$6:$AI$7),0,$AD$7+AD327-AH327),IF($AI$8="Capital Constante",IF(AA327&lt;=MAX($AI$6:$AI$7),0,$AD$3/(($AC$5/VLOOKUP($AD$6,AMORT!$A$2:$C$11,3,0))-MAX($AI$6:$AI$7))   ),AC327-AH327-AE327)       )))</f>
        <v>#N/A</v>
      </c>
      <c r="AH327" s="55" t="e">
        <f>IF(AA327="",IF(AA326="","",SUM($AH$13:AH326)),ROUND($AE$4*AI326,0))</f>
        <v>#N/A</v>
      </c>
      <c r="AI327" s="55" t="e">
        <f t="shared" si="30"/>
        <v>#N/A</v>
      </c>
      <c r="AJ327" s="15"/>
      <c r="AK327" s="55" t="e">
        <f>IF(AND(AA327&gt;0,AA327&lt;&gt;"",AD327&gt;0), ROUND( ((AD327/((1+($AD$4/VLOOKUP($AD$6,AMORT!$A$2:$B$11,2,0)))^AA327))),0),0)</f>
        <v>#N/A</v>
      </c>
    </row>
    <row r="328" spans="1:37" x14ac:dyDescent="0.2">
      <c r="A328" s="61" t="e">
        <f t="shared" si="27"/>
        <v>#N/A</v>
      </c>
      <c r="B328" s="62" t="e">
        <f>IF(A328="","",IF(OR($D$6="Diaria",$D$6="Semanal",$D$6="Decadal",$D$6="Quincenal"),B327+VLOOKUP($D$6,AMORT!$A$2:$D$11,4,0),IF(DAY($B$13)=DAY(EOMONTH($B$13,0)),EOMONTH(B327,VLOOKUP($D$6,AMORT!$A$2:$C$11,3,0)),EDATE($B$13,VLOOKUP($D$6,AMORT!$A$2:$C$11,3,0)*A328))))</f>
        <v>#N/A</v>
      </c>
      <c r="C328" s="55" t="e">
        <f>IF(A328="",IF(A327="","",SUM(C$13:C327)),G328+H328)</f>
        <v>#N/A</v>
      </c>
      <c r="D328" s="44"/>
      <c r="E328" s="55" t="e">
        <f>IF(A328="",IF(A327="","",SUM($E$13:E327)),ROUND(((I327*$D$8)/30)*VLOOKUP($D$6,AMORT!$A$2:$D$11,4,0),0))</f>
        <v>#N/A</v>
      </c>
      <c r="F328" s="55" t="e">
        <f>IF(A328="",IF(A327="","",SUM($F$13:F327)),IF(A328&lt;=MAX($I$6:$I$7),0,C328+E328))</f>
        <v>#N/A</v>
      </c>
      <c r="G328" s="55" t="e">
        <f>IF(A328="",IF(A327="","",SUM($G$13:G327)),IF(A328=$E$5,I327,IF($I$8="Cuota fija",IF(A328&lt;=MAX($I$6:$I$7),0,$D$7+D328-H328),IF($I$8="Capital Constante",IF(A328&lt;=MAX($I$6:$I$7),0,$D$3/(($C$5/VLOOKUP($D$6,AMORT!$A$2:$C$11,3,0))-MAX($I$6:$I$7))   ),C328-H328-E328)       )))</f>
        <v>#N/A</v>
      </c>
      <c r="H328" s="55" t="e">
        <f>IF(A328="",IF(A327="","",SUM($H$13:H327)),ROUND($E$4*I327,0))</f>
        <v>#N/A</v>
      </c>
      <c r="I328" s="55" t="e">
        <f t="shared" si="28"/>
        <v>#N/A</v>
      </c>
      <c r="J328" s="15"/>
      <c r="K328" s="55" t="e">
        <f>IF(AND(A328&gt;0,A328&lt;&gt;"",D328&gt;0), ROUND( ((D328/((1+($D$4/VLOOKUP($D$6,AMORT!$A$2:$B$11,2,0)))^A328))),0),0)</f>
        <v>#N/A</v>
      </c>
      <c r="N328" s="61" t="e">
        <f t="shared" si="31"/>
        <v>#N/A</v>
      </c>
      <c r="O328" s="62" t="e">
        <f>IF(N328="","",IF(OR($Q$6="Diaria",$Q$6="Semanal",$Q$6="Decadal",$Q$6="Quincenal"),O327+VLOOKUP($Q$6,AMORT!$A$2:$D$11,4,0),IF(DAY($O$13)=DAY(EOMONTH($O$13,0)),EOMONTH(O327,VLOOKUP($Q$6,AMORT!$A$2:$C$11,3,0)),EDATE($O$13,VLOOKUP($Q$6,AMORT!$A$2:$C$11,3,0)*N328))))</f>
        <v>#N/A</v>
      </c>
      <c r="P328" s="55" t="e">
        <f>IF(N328="",IF(N327="","",SUM(P$13:P327)),T328+U328)</f>
        <v>#N/A</v>
      </c>
      <c r="Q328" s="44"/>
      <c r="R328" s="55" t="e">
        <f>IF(N328="",IF(N327="","",SUM($R$13:R327)),ROUND(((V327*$Q$8)/30)*VLOOKUP($Q$6,AMORT!$A$2:$D$11,4,0),0))</f>
        <v>#N/A</v>
      </c>
      <c r="S328" s="55" t="e">
        <f>IF(N328="",IF(N327="","",SUM($S$13:S327)),IF(N328&lt;=MAX($V$6:$V$7),0,P328+R328))</f>
        <v>#N/A</v>
      </c>
      <c r="T328" s="55" t="e">
        <f>IF(N328="",IF(N327="","",SUM($T$13:T327)),IF(N328=$R$5,V327,IF($V$8="Cuota fija",IF(N328&lt;=MAX($V$6:$V$7),0,$Q$7+Q328-U328),IF($V$8="Capital Constante",IF(N328&lt;=MAX($V$6:$V$7),0,$Q$3/(($P$5/VLOOKUP($Q$6,AMORT!$A$2:$C$11,3,0))-MAX($V$6:$V$7))   ),P328-U328-R328)       )))</f>
        <v>#N/A</v>
      </c>
      <c r="U328" s="55" t="e">
        <f>IF(N328="",IF(N327="","",SUM($U$13:U327)),ROUND($R$4*V327,0))</f>
        <v>#N/A</v>
      </c>
      <c r="V328" s="55" t="e">
        <f t="shared" si="29"/>
        <v>#N/A</v>
      </c>
      <c r="W328" s="15"/>
      <c r="X328" s="55" t="e">
        <f>IF(AND(N328&gt;0,N328&lt;&gt;"",Q328&gt;0), ROUND( ((Q328/((1+($Q$4/VLOOKUP($Q$6,AMORT!$A$2:$B$11,2,0)))^N328))),0),0)</f>
        <v>#N/A</v>
      </c>
      <c r="AA328" s="61" t="e">
        <f t="shared" si="32"/>
        <v>#N/A</v>
      </c>
      <c r="AB328" s="62" t="e">
        <f>IF(AA328="","",IF(OR($AD$6="Diaria",$AD$6="Semanal",$AD$6="Decadal",$AD$6="Quincenal"),AB327+VLOOKUP($AD$6,AMORT!$A$2:$D$11,4,0),IF(DAY($B$13)=DAY(EOMONTH($B$13,0)),EOMONTH(AB327,VLOOKUP($AD$6,AMORT!$A$2:$C$11,3,0)),EDATE($B$13,VLOOKUP($AD$6,AMORT!$A$2:$C$11,3,0)*AA328))))</f>
        <v>#N/A</v>
      </c>
      <c r="AC328" s="55" t="e">
        <f>IF(AA328="",IF(AA327="","",SUM(AC$13:AC327)),AG328+AH328)</f>
        <v>#N/A</v>
      </c>
      <c r="AD328" s="44"/>
      <c r="AE328" s="55" t="e">
        <f>IF(AA328="",IF(AA327="","",SUM($AE$13:AE327)),ROUND(((AI327*$AD$8)/30)*VLOOKUP($AD$6,AMORT!$A$2:$D$11,4,0),0))</f>
        <v>#N/A</v>
      </c>
      <c r="AF328" s="55" t="e">
        <f>IF(AA328="",IF(AA327="","",SUM($AF$13:AF327)),IF(AA328&lt;=MAX($AI$6:$AI$7),0,AC328+AE328))</f>
        <v>#N/A</v>
      </c>
      <c r="AG328" s="55" t="e">
        <f>IF(AA328="",IF(AA327="","",SUM($AG$13:AG327)),IF(AA328=$AE$5,AI327,IF($AI$8="Cuota fija",IF(AA328&lt;=MAX($AI$6:$AI$7),0,$AD$7+AD328-AH328),IF($AI$8="Capital Constante",IF(AA328&lt;=MAX($AI$6:$AI$7),0,$AD$3/(($AC$5/VLOOKUP($AD$6,AMORT!$A$2:$C$11,3,0))-MAX($AI$6:$AI$7))   ),AC328-AH328-AE328)       )))</f>
        <v>#N/A</v>
      </c>
      <c r="AH328" s="55" t="e">
        <f>IF(AA328="",IF(AA327="","",SUM($AH$13:AH327)),ROUND($AE$4*AI327,0))</f>
        <v>#N/A</v>
      </c>
      <c r="AI328" s="55" t="e">
        <f t="shared" si="30"/>
        <v>#N/A</v>
      </c>
      <c r="AJ328" s="15"/>
      <c r="AK328" s="55" t="e">
        <f>IF(AND(AA328&gt;0,AA328&lt;&gt;"",AD328&gt;0), ROUND( ((AD328/((1+($AD$4/VLOOKUP($AD$6,AMORT!$A$2:$B$11,2,0)))^AA328))),0),0)</f>
        <v>#N/A</v>
      </c>
    </row>
    <row r="329" spans="1:37" x14ac:dyDescent="0.2">
      <c r="A329" s="61" t="e">
        <f t="shared" si="27"/>
        <v>#N/A</v>
      </c>
      <c r="B329" s="62" t="e">
        <f>IF(A329="","",IF(OR($D$6="Diaria",$D$6="Semanal",$D$6="Decadal",$D$6="Quincenal"),B328+VLOOKUP($D$6,AMORT!$A$2:$D$11,4,0),IF(DAY($B$13)=DAY(EOMONTH($B$13,0)),EOMONTH(B328,VLOOKUP($D$6,AMORT!$A$2:$C$11,3,0)),EDATE($B$13,VLOOKUP($D$6,AMORT!$A$2:$C$11,3,0)*A329))))</f>
        <v>#N/A</v>
      </c>
      <c r="C329" s="55" t="e">
        <f>IF(A329="",IF(A328="","",SUM(C$13:C328)),G329+H329)</f>
        <v>#N/A</v>
      </c>
      <c r="D329" s="44"/>
      <c r="E329" s="55" t="e">
        <f>IF(A329="",IF(A328="","",SUM($E$13:E328)),ROUND(((I328*$D$8)/30)*VLOOKUP($D$6,AMORT!$A$2:$D$11,4,0),0))</f>
        <v>#N/A</v>
      </c>
      <c r="F329" s="55" t="e">
        <f>IF(A329="",IF(A328="","",SUM($F$13:F328)),IF(A329&lt;=MAX($I$6:$I$7),0,C329+E329))</f>
        <v>#N/A</v>
      </c>
      <c r="G329" s="55" t="e">
        <f>IF(A329="",IF(A328="","",SUM($G$13:G328)),IF(A329=$E$5,I328,IF($I$8="Cuota fija",IF(A329&lt;=MAX($I$6:$I$7),0,$D$7+D329-H329),IF($I$8="Capital Constante",IF(A329&lt;=MAX($I$6:$I$7),0,$D$3/(($C$5/VLOOKUP($D$6,AMORT!$A$2:$C$11,3,0))-MAX($I$6:$I$7))   ),C329-H329-E329)       )))</f>
        <v>#N/A</v>
      </c>
      <c r="H329" s="55" t="e">
        <f>IF(A329="",IF(A328="","",SUM($H$13:H328)),ROUND($E$4*I328,0))</f>
        <v>#N/A</v>
      </c>
      <c r="I329" s="55" t="e">
        <f t="shared" si="28"/>
        <v>#N/A</v>
      </c>
      <c r="J329" s="15"/>
      <c r="K329" s="55" t="e">
        <f>IF(AND(A329&gt;0,A329&lt;&gt;"",D329&gt;0), ROUND( ((D329/((1+($D$4/VLOOKUP($D$6,AMORT!$A$2:$B$11,2,0)))^A329))),0),0)</f>
        <v>#N/A</v>
      </c>
      <c r="N329" s="61" t="e">
        <f t="shared" si="31"/>
        <v>#N/A</v>
      </c>
      <c r="O329" s="62" t="e">
        <f>IF(N329="","",IF(OR($Q$6="Diaria",$Q$6="Semanal",$Q$6="Decadal",$Q$6="Quincenal"),O328+VLOOKUP($Q$6,AMORT!$A$2:$D$11,4,0),IF(DAY($O$13)=DAY(EOMONTH($O$13,0)),EOMONTH(O328,VLOOKUP($Q$6,AMORT!$A$2:$C$11,3,0)),EDATE($O$13,VLOOKUP($Q$6,AMORT!$A$2:$C$11,3,0)*N329))))</f>
        <v>#N/A</v>
      </c>
      <c r="P329" s="55" t="e">
        <f>IF(N329="",IF(N328="","",SUM(P$13:P328)),T329+U329)</f>
        <v>#N/A</v>
      </c>
      <c r="Q329" s="44"/>
      <c r="R329" s="55" t="e">
        <f>IF(N329="",IF(N328="","",SUM($R$13:R328)),ROUND(((V328*$Q$8)/30)*VLOOKUP($Q$6,AMORT!$A$2:$D$11,4,0),0))</f>
        <v>#N/A</v>
      </c>
      <c r="S329" s="55" t="e">
        <f>IF(N329="",IF(N328="","",SUM($S$13:S328)),IF(N329&lt;=MAX($V$6:$V$7),0,P329+R329))</f>
        <v>#N/A</v>
      </c>
      <c r="T329" s="55" t="e">
        <f>IF(N329="",IF(N328="","",SUM($T$13:T328)),IF(N329=$R$5,V328,IF($V$8="Cuota fija",IF(N329&lt;=MAX($V$6:$V$7),0,$Q$7+Q329-U329),IF($V$8="Capital Constante",IF(N329&lt;=MAX($V$6:$V$7),0,$Q$3/(($P$5/VLOOKUP($Q$6,AMORT!$A$2:$C$11,3,0))-MAX($V$6:$V$7))   ),P329-U329-R329)       )))</f>
        <v>#N/A</v>
      </c>
      <c r="U329" s="55" t="e">
        <f>IF(N329="",IF(N328="","",SUM($U$13:U328)),ROUND($R$4*V328,0))</f>
        <v>#N/A</v>
      </c>
      <c r="V329" s="55" t="e">
        <f t="shared" si="29"/>
        <v>#N/A</v>
      </c>
      <c r="W329" s="15"/>
      <c r="X329" s="55" t="e">
        <f>IF(AND(N329&gt;0,N329&lt;&gt;"",Q329&gt;0), ROUND( ((Q329/((1+($Q$4/VLOOKUP($Q$6,AMORT!$A$2:$B$11,2,0)))^N329))),0),0)</f>
        <v>#N/A</v>
      </c>
      <c r="AA329" s="61" t="e">
        <f t="shared" si="32"/>
        <v>#N/A</v>
      </c>
      <c r="AB329" s="62" t="e">
        <f>IF(AA329="","",IF(OR($AD$6="Diaria",$AD$6="Semanal",$AD$6="Decadal",$AD$6="Quincenal"),AB328+VLOOKUP($AD$6,AMORT!$A$2:$D$11,4,0),IF(DAY($B$13)=DAY(EOMONTH($B$13,0)),EOMONTH(AB328,VLOOKUP($AD$6,AMORT!$A$2:$C$11,3,0)),EDATE($B$13,VLOOKUP($AD$6,AMORT!$A$2:$C$11,3,0)*AA329))))</f>
        <v>#N/A</v>
      </c>
      <c r="AC329" s="55" t="e">
        <f>IF(AA329="",IF(AA328="","",SUM(AC$13:AC328)),AG329+AH329)</f>
        <v>#N/A</v>
      </c>
      <c r="AD329" s="44"/>
      <c r="AE329" s="55" t="e">
        <f>IF(AA329="",IF(AA328="","",SUM($AE$13:AE328)),ROUND(((AI328*$AD$8)/30)*VLOOKUP($AD$6,AMORT!$A$2:$D$11,4,0),0))</f>
        <v>#N/A</v>
      </c>
      <c r="AF329" s="55" t="e">
        <f>IF(AA329="",IF(AA328="","",SUM($AF$13:AF328)),IF(AA329&lt;=MAX($AI$6:$AI$7),0,AC329+AE329))</f>
        <v>#N/A</v>
      </c>
      <c r="AG329" s="55" t="e">
        <f>IF(AA329="",IF(AA328="","",SUM($AG$13:AG328)),IF(AA329=$AE$5,AI328,IF($AI$8="Cuota fija",IF(AA329&lt;=MAX($AI$6:$AI$7),0,$AD$7+AD329-AH329),IF($AI$8="Capital Constante",IF(AA329&lt;=MAX($AI$6:$AI$7),0,$AD$3/(($AC$5/VLOOKUP($AD$6,AMORT!$A$2:$C$11,3,0))-MAX($AI$6:$AI$7))   ),AC329-AH329-AE329)       )))</f>
        <v>#N/A</v>
      </c>
      <c r="AH329" s="55" t="e">
        <f>IF(AA329="",IF(AA328="","",SUM($AH$13:AH328)),ROUND($AE$4*AI328,0))</f>
        <v>#N/A</v>
      </c>
      <c r="AI329" s="55" t="e">
        <f t="shared" si="30"/>
        <v>#N/A</v>
      </c>
      <c r="AJ329" s="15"/>
      <c r="AK329" s="55" t="e">
        <f>IF(AND(AA329&gt;0,AA329&lt;&gt;"",AD329&gt;0), ROUND( ((AD329/((1+($AD$4/VLOOKUP($AD$6,AMORT!$A$2:$B$11,2,0)))^AA329))),0),0)</f>
        <v>#N/A</v>
      </c>
    </row>
    <row r="330" spans="1:37" x14ac:dyDescent="0.2">
      <c r="A330" s="61" t="e">
        <f t="shared" si="27"/>
        <v>#N/A</v>
      </c>
      <c r="B330" s="62" t="e">
        <f>IF(A330="","",IF(OR($D$6="Diaria",$D$6="Semanal",$D$6="Decadal",$D$6="Quincenal"),B329+VLOOKUP($D$6,AMORT!$A$2:$D$11,4,0),IF(DAY($B$13)=DAY(EOMONTH($B$13,0)),EOMONTH(B329,VLOOKUP($D$6,AMORT!$A$2:$C$11,3,0)),EDATE($B$13,VLOOKUP($D$6,AMORT!$A$2:$C$11,3,0)*A330))))</f>
        <v>#N/A</v>
      </c>
      <c r="C330" s="55" t="e">
        <f>IF(A330="",IF(A329="","",SUM(C$13:C329)),G330+H330)</f>
        <v>#N/A</v>
      </c>
      <c r="D330" s="44"/>
      <c r="E330" s="55" t="e">
        <f>IF(A330="",IF(A329="","",SUM($E$13:E329)),ROUND(((I329*$D$8)/30)*VLOOKUP($D$6,AMORT!$A$2:$D$11,4,0),0))</f>
        <v>#N/A</v>
      </c>
      <c r="F330" s="55" t="e">
        <f>IF(A330="",IF(A329="","",SUM($F$13:F329)),IF(A330&lt;=MAX($I$6:$I$7),0,C330+E330))</f>
        <v>#N/A</v>
      </c>
      <c r="G330" s="55" t="e">
        <f>IF(A330="",IF(A329="","",SUM($G$13:G329)),IF(A330=$E$5,I329,IF($I$8="Cuota fija",IF(A330&lt;=MAX($I$6:$I$7),0,$D$7+D330-H330),IF($I$8="Capital Constante",IF(A330&lt;=MAX($I$6:$I$7),0,$D$3/(($C$5/VLOOKUP($D$6,AMORT!$A$2:$C$11,3,0))-MAX($I$6:$I$7))   ),C330-H330-E330)       )))</f>
        <v>#N/A</v>
      </c>
      <c r="H330" s="55" t="e">
        <f>IF(A330="",IF(A329="","",SUM($H$13:H329)),ROUND($E$4*I329,0))</f>
        <v>#N/A</v>
      </c>
      <c r="I330" s="55" t="e">
        <f t="shared" si="28"/>
        <v>#N/A</v>
      </c>
      <c r="J330" s="15"/>
      <c r="K330" s="55" t="e">
        <f>IF(AND(A330&gt;0,A330&lt;&gt;"",D330&gt;0), ROUND( ((D330/((1+($D$4/VLOOKUP($D$6,AMORT!$A$2:$B$11,2,0)))^A330))),0),0)</f>
        <v>#N/A</v>
      </c>
      <c r="N330" s="61" t="e">
        <f t="shared" si="31"/>
        <v>#N/A</v>
      </c>
      <c r="O330" s="62" t="e">
        <f>IF(N330="","",IF(OR($Q$6="Diaria",$Q$6="Semanal",$Q$6="Decadal",$Q$6="Quincenal"),O329+VLOOKUP($Q$6,AMORT!$A$2:$D$11,4,0),IF(DAY($O$13)=DAY(EOMONTH($O$13,0)),EOMONTH(O329,VLOOKUP($Q$6,AMORT!$A$2:$C$11,3,0)),EDATE($O$13,VLOOKUP($Q$6,AMORT!$A$2:$C$11,3,0)*N330))))</f>
        <v>#N/A</v>
      </c>
      <c r="P330" s="55" t="e">
        <f>IF(N330="",IF(N329="","",SUM(P$13:P329)),T330+U330)</f>
        <v>#N/A</v>
      </c>
      <c r="Q330" s="44"/>
      <c r="R330" s="55" t="e">
        <f>IF(N330="",IF(N329="","",SUM($R$13:R329)),ROUND(((V329*$Q$8)/30)*VLOOKUP($Q$6,AMORT!$A$2:$D$11,4,0),0))</f>
        <v>#N/A</v>
      </c>
      <c r="S330" s="55" t="e">
        <f>IF(N330="",IF(N329="","",SUM($S$13:S329)),IF(N330&lt;=MAX($V$6:$V$7),0,P330+R330))</f>
        <v>#N/A</v>
      </c>
      <c r="T330" s="55" t="e">
        <f>IF(N330="",IF(N329="","",SUM($T$13:T329)),IF(N330=$R$5,V329,IF($V$8="Cuota fija",IF(N330&lt;=MAX($V$6:$V$7),0,$Q$7+Q330-U330),IF($V$8="Capital Constante",IF(N330&lt;=MAX($V$6:$V$7),0,$Q$3/(($P$5/VLOOKUP($Q$6,AMORT!$A$2:$C$11,3,0))-MAX($V$6:$V$7))   ),P330-U330-R330)       )))</f>
        <v>#N/A</v>
      </c>
      <c r="U330" s="55" t="e">
        <f>IF(N330="",IF(N329="","",SUM($U$13:U329)),ROUND($R$4*V329,0))</f>
        <v>#N/A</v>
      </c>
      <c r="V330" s="55" t="e">
        <f t="shared" si="29"/>
        <v>#N/A</v>
      </c>
      <c r="W330" s="15"/>
      <c r="X330" s="55" t="e">
        <f>IF(AND(N330&gt;0,N330&lt;&gt;"",Q330&gt;0), ROUND( ((Q330/((1+($Q$4/VLOOKUP($Q$6,AMORT!$A$2:$B$11,2,0)))^N330))),0),0)</f>
        <v>#N/A</v>
      </c>
      <c r="AA330" s="61" t="e">
        <f t="shared" si="32"/>
        <v>#N/A</v>
      </c>
      <c r="AB330" s="62" t="e">
        <f>IF(AA330="","",IF(OR($AD$6="Diaria",$AD$6="Semanal",$AD$6="Decadal",$AD$6="Quincenal"),AB329+VLOOKUP($AD$6,AMORT!$A$2:$D$11,4,0),IF(DAY($B$13)=DAY(EOMONTH($B$13,0)),EOMONTH(AB329,VLOOKUP($AD$6,AMORT!$A$2:$C$11,3,0)),EDATE($B$13,VLOOKUP($AD$6,AMORT!$A$2:$C$11,3,0)*AA330))))</f>
        <v>#N/A</v>
      </c>
      <c r="AC330" s="55" t="e">
        <f>IF(AA330="",IF(AA329="","",SUM(AC$13:AC329)),AG330+AH330)</f>
        <v>#N/A</v>
      </c>
      <c r="AD330" s="44"/>
      <c r="AE330" s="55" t="e">
        <f>IF(AA330="",IF(AA329="","",SUM($AE$13:AE329)),ROUND(((AI329*$AD$8)/30)*VLOOKUP($AD$6,AMORT!$A$2:$D$11,4,0),0))</f>
        <v>#N/A</v>
      </c>
      <c r="AF330" s="55" t="e">
        <f>IF(AA330="",IF(AA329="","",SUM($AF$13:AF329)),IF(AA330&lt;=MAX($AI$6:$AI$7),0,AC330+AE330))</f>
        <v>#N/A</v>
      </c>
      <c r="AG330" s="55" t="e">
        <f>IF(AA330="",IF(AA329="","",SUM($AG$13:AG329)),IF(AA330=$AE$5,AI329,IF($AI$8="Cuota fija",IF(AA330&lt;=MAX($AI$6:$AI$7),0,$AD$7+AD330-AH330),IF($AI$8="Capital Constante",IF(AA330&lt;=MAX($AI$6:$AI$7),0,$AD$3/(($AC$5/VLOOKUP($AD$6,AMORT!$A$2:$C$11,3,0))-MAX($AI$6:$AI$7))   ),AC330-AH330-AE330)       )))</f>
        <v>#N/A</v>
      </c>
      <c r="AH330" s="55" t="e">
        <f>IF(AA330="",IF(AA329="","",SUM($AH$13:AH329)),ROUND($AE$4*AI329,0))</f>
        <v>#N/A</v>
      </c>
      <c r="AI330" s="55" t="e">
        <f t="shared" si="30"/>
        <v>#N/A</v>
      </c>
      <c r="AJ330" s="15"/>
      <c r="AK330" s="55" t="e">
        <f>IF(AND(AA330&gt;0,AA330&lt;&gt;"",AD330&gt;0), ROUND( ((AD330/((1+($AD$4/VLOOKUP($AD$6,AMORT!$A$2:$B$11,2,0)))^AA330))),0),0)</f>
        <v>#N/A</v>
      </c>
    </row>
    <row r="331" spans="1:37" x14ac:dyDescent="0.2">
      <c r="A331" s="61" t="e">
        <f t="shared" si="27"/>
        <v>#N/A</v>
      </c>
      <c r="B331" s="62" t="e">
        <f>IF(A331="","",IF(OR($D$6="Diaria",$D$6="Semanal",$D$6="Decadal",$D$6="Quincenal"),B330+VLOOKUP($D$6,AMORT!$A$2:$D$11,4,0),IF(DAY($B$13)=DAY(EOMONTH($B$13,0)),EOMONTH(B330,VLOOKUP($D$6,AMORT!$A$2:$C$11,3,0)),EDATE($B$13,VLOOKUP($D$6,AMORT!$A$2:$C$11,3,0)*A331))))</f>
        <v>#N/A</v>
      </c>
      <c r="C331" s="55" t="e">
        <f>IF(A331="",IF(A330="","",SUM(C$13:C330)),G331+H331)</f>
        <v>#N/A</v>
      </c>
      <c r="D331" s="44"/>
      <c r="E331" s="55" t="e">
        <f>IF(A331="",IF(A330="","",SUM($E$13:E330)),ROUND(((I330*$D$8)/30)*VLOOKUP($D$6,AMORT!$A$2:$D$11,4,0),0))</f>
        <v>#N/A</v>
      </c>
      <c r="F331" s="55" t="e">
        <f>IF(A331="",IF(A330="","",SUM($F$13:F330)),IF(A331&lt;=MAX($I$6:$I$7),0,C331+E331))</f>
        <v>#N/A</v>
      </c>
      <c r="G331" s="55" t="e">
        <f>IF(A331="",IF(A330="","",SUM($G$13:G330)),IF(A331=$E$5,I330,IF($I$8="Cuota fija",IF(A331&lt;=MAX($I$6:$I$7),0,$D$7+D331-H331),IF($I$8="Capital Constante",IF(A331&lt;=MAX($I$6:$I$7),0,$D$3/(($C$5/VLOOKUP($D$6,AMORT!$A$2:$C$11,3,0))-MAX($I$6:$I$7))   ),C331-H331-E331)       )))</f>
        <v>#N/A</v>
      </c>
      <c r="H331" s="55" t="e">
        <f>IF(A331="",IF(A330="","",SUM($H$13:H330)),ROUND($E$4*I330,0))</f>
        <v>#N/A</v>
      </c>
      <c r="I331" s="55" t="e">
        <f t="shared" si="28"/>
        <v>#N/A</v>
      </c>
      <c r="J331" s="15"/>
      <c r="K331" s="55" t="e">
        <f>IF(AND(A331&gt;0,A331&lt;&gt;"",D331&gt;0), ROUND( ((D331/((1+($D$4/VLOOKUP($D$6,AMORT!$A$2:$B$11,2,0)))^A331))),0),0)</f>
        <v>#N/A</v>
      </c>
      <c r="N331" s="61" t="e">
        <f t="shared" si="31"/>
        <v>#N/A</v>
      </c>
      <c r="O331" s="62" t="e">
        <f>IF(N331="","",IF(OR($Q$6="Diaria",$Q$6="Semanal",$Q$6="Decadal",$Q$6="Quincenal"),O330+VLOOKUP($Q$6,AMORT!$A$2:$D$11,4,0),IF(DAY($O$13)=DAY(EOMONTH($O$13,0)),EOMONTH(O330,VLOOKUP($Q$6,AMORT!$A$2:$C$11,3,0)),EDATE($O$13,VLOOKUP($Q$6,AMORT!$A$2:$C$11,3,0)*N331))))</f>
        <v>#N/A</v>
      </c>
      <c r="P331" s="55" t="e">
        <f>IF(N331="",IF(N330="","",SUM(P$13:P330)),T331+U331)</f>
        <v>#N/A</v>
      </c>
      <c r="Q331" s="44"/>
      <c r="R331" s="55" t="e">
        <f>IF(N331="",IF(N330="","",SUM($R$13:R330)),ROUND(((V330*$Q$8)/30)*VLOOKUP($Q$6,AMORT!$A$2:$D$11,4,0),0))</f>
        <v>#N/A</v>
      </c>
      <c r="S331" s="55" t="e">
        <f>IF(N331="",IF(N330="","",SUM($S$13:S330)),IF(N331&lt;=MAX($V$6:$V$7),0,P331+R331))</f>
        <v>#N/A</v>
      </c>
      <c r="T331" s="55" t="e">
        <f>IF(N331="",IF(N330="","",SUM($T$13:T330)),IF(N331=$R$5,V330,IF($V$8="Cuota fija",IF(N331&lt;=MAX($V$6:$V$7),0,$Q$7+Q331-U331),IF($V$8="Capital Constante",IF(N331&lt;=MAX($V$6:$V$7),0,$Q$3/(($P$5/VLOOKUP($Q$6,AMORT!$A$2:$C$11,3,0))-MAX($V$6:$V$7))   ),P331-U331-R331)       )))</f>
        <v>#N/A</v>
      </c>
      <c r="U331" s="55" t="e">
        <f>IF(N331="",IF(N330="","",SUM($U$13:U330)),ROUND($R$4*V330,0))</f>
        <v>#N/A</v>
      </c>
      <c r="V331" s="55" t="e">
        <f t="shared" si="29"/>
        <v>#N/A</v>
      </c>
      <c r="W331" s="15"/>
      <c r="X331" s="55" t="e">
        <f>IF(AND(N331&gt;0,N331&lt;&gt;"",Q331&gt;0), ROUND( ((Q331/((1+($Q$4/VLOOKUP($Q$6,AMORT!$A$2:$B$11,2,0)))^N331))),0),0)</f>
        <v>#N/A</v>
      </c>
      <c r="AA331" s="61" t="e">
        <f t="shared" si="32"/>
        <v>#N/A</v>
      </c>
      <c r="AB331" s="62" t="e">
        <f>IF(AA331="","",IF(OR($AD$6="Diaria",$AD$6="Semanal",$AD$6="Decadal",$AD$6="Quincenal"),AB330+VLOOKUP($AD$6,AMORT!$A$2:$D$11,4,0),IF(DAY($B$13)=DAY(EOMONTH($B$13,0)),EOMONTH(AB330,VLOOKUP($AD$6,AMORT!$A$2:$C$11,3,0)),EDATE($B$13,VLOOKUP($AD$6,AMORT!$A$2:$C$11,3,0)*AA331))))</f>
        <v>#N/A</v>
      </c>
      <c r="AC331" s="55" t="e">
        <f>IF(AA331="",IF(AA330="","",SUM(AC$13:AC330)),AG331+AH331)</f>
        <v>#N/A</v>
      </c>
      <c r="AD331" s="44"/>
      <c r="AE331" s="55" t="e">
        <f>IF(AA331="",IF(AA330="","",SUM($AE$13:AE330)),ROUND(((AI330*$AD$8)/30)*VLOOKUP($AD$6,AMORT!$A$2:$D$11,4,0),0))</f>
        <v>#N/A</v>
      </c>
      <c r="AF331" s="55" t="e">
        <f>IF(AA331="",IF(AA330="","",SUM($AF$13:AF330)),IF(AA331&lt;=MAX($AI$6:$AI$7),0,AC331+AE331))</f>
        <v>#N/A</v>
      </c>
      <c r="AG331" s="55" t="e">
        <f>IF(AA331="",IF(AA330="","",SUM($AG$13:AG330)),IF(AA331=$AE$5,AI330,IF($AI$8="Cuota fija",IF(AA331&lt;=MAX($AI$6:$AI$7),0,$AD$7+AD331-AH331),IF($AI$8="Capital Constante",IF(AA331&lt;=MAX($AI$6:$AI$7),0,$AD$3/(($AC$5/VLOOKUP($AD$6,AMORT!$A$2:$C$11,3,0))-MAX($AI$6:$AI$7))   ),AC331-AH331-AE331)       )))</f>
        <v>#N/A</v>
      </c>
      <c r="AH331" s="55" t="e">
        <f>IF(AA331="",IF(AA330="","",SUM($AH$13:AH330)),ROUND($AE$4*AI330,0))</f>
        <v>#N/A</v>
      </c>
      <c r="AI331" s="55" t="e">
        <f t="shared" si="30"/>
        <v>#N/A</v>
      </c>
      <c r="AJ331" s="15"/>
      <c r="AK331" s="55" t="e">
        <f>IF(AND(AA331&gt;0,AA331&lt;&gt;"",AD331&gt;0), ROUND( ((AD331/((1+($AD$4/VLOOKUP($AD$6,AMORT!$A$2:$B$11,2,0)))^AA331))),0),0)</f>
        <v>#N/A</v>
      </c>
    </row>
    <row r="332" spans="1:37" x14ac:dyDescent="0.2">
      <c r="A332" s="61" t="e">
        <f t="shared" si="27"/>
        <v>#N/A</v>
      </c>
      <c r="B332" s="62" t="e">
        <f>IF(A332="","",IF(OR($D$6="Diaria",$D$6="Semanal",$D$6="Decadal",$D$6="Quincenal"),B331+VLOOKUP($D$6,AMORT!$A$2:$D$11,4,0),IF(DAY($B$13)=DAY(EOMONTH($B$13,0)),EOMONTH(B331,VLOOKUP($D$6,AMORT!$A$2:$C$11,3,0)),EDATE($B$13,VLOOKUP($D$6,AMORT!$A$2:$C$11,3,0)*A332))))</f>
        <v>#N/A</v>
      </c>
      <c r="C332" s="55" t="e">
        <f>IF(A332="",IF(A331="","",SUM(C$13:C331)),G332+H332)</f>
        <v>#N/A</v>
      </c>
      <c r="D332" s="44"/>
      <c r="E332" s="55" t="e">
        <f>IF(A332="",IF(A331="","",SUM($E$13:E331)),ROUND(((I331*$D$8)/30)*VLOOKUP($D$6,AMORT!$A$2:$D$11,4,0),0))</f>
        <v>#N/A</v>
      </c>
      <c r="F332" s="55" t="e">
        <f>IF(A332="",IF(A331="","",SUM($F$13:F331)),IF(A332&lt;=MAX($I$6:$I$7),0,C332+E332))</f>
        <v>#N/A</v>
      </c>
      <c r="G332" s="55" t="e">
        <f>IF(A332="",IF(A331="","",SUM($G$13:G331)),IF(A332=$E$5,I331,IF($I$8="Cuota fija",IF(A332&lt;=MAX($I$6:$I$7),0,$D$7+D332-H332),IF($I$8="Capital Constante",IF(A332&lt;=MAX($I$6:$I$7),0,$D$3/(($C$5/VLOOKUP($D$6,AMORT!$A$2:$C$11,3,0))-MAX($I$6:$I$7))   ),C332-H332-E332)       )))</f>
        <v>#N/A</v>
      </c>
      <c r="H332" s="55" t="e">
        <f>IF(A332="",IF(A331="","",SUM($H$13:H331)),ROUND($E$4*I331,0))</f>
        <v>#N/A</v>
      </c>
      <c r="I332" s="55" t="e">
        <f t="shared" si="28"/>
        <v>#N/A</v>
      </c>
      <c r="J332" s="15"/>
      <c r="K332" s="55" t="e">
        <f>IF(AND(A332&gt;0,A332&lt;&gt;"",D332&gt;0), ROUND( ((D332/((1+($D$4/VLOOKUP($D$6,AMORT!$A$2:$B$11,2,0)))^A332))),0),0)</f>
        <v>#N/A</v>
      </c>
      <c r="N332" s="61" t="e">
        <f t="shared" si="31"/>
        <v>#N/A</v>
      </c>
      <c r="O332" s="62" t="e">
        <f>IF(N332="","",IF(OR($Q$6="Diaria",$Q$6="Semanal",$Q$6="Decadal",$Q$6="Quincenal"),O331+VLOOKUP($Q$6,AMORT!$A$2:$D$11,4,0),IF(DAY($O$13)=DAY(EOMONTH($O$13,0)),EOMONTH(O331,VLOOKUP($Q$6,AMORT!$A$2:$C$11,3,0)),EDATE($O$13,VLOOKUP($Q$6,AMORT!$A$2:$C$11,3,0)*N332))))</f>
        <v>#N/A</v>
      </c>
      <c r="P332" s="55" t="e">
        <f>IF(N332="",IF(N331="","",SUM(P$13:P331)),T332+U332)</f>
        <v>#N/A</v>
      </c>
      <c r="Q332" s="44"/>
      <c r="R332" s="55" t="e">
        <f>IF(N332="",IF(N331="","",SUM($R$13:R331)),ROUND(((V331*$Q$8)/30)*VLOOKUP($Q$6,AMORT!$A$2:$D$11,4,0),0))</f>
        <v>#N/A</v>
      </c>
      <c r="S332" s="55" t="e">
        <f>IF(N332="",IF(N331="","",SUM($S$13:S331)),IF(N332&lt;=MAX($V$6:$V$7),0,P332+R332))</f>
        <v>#N/A</v>
      </c>
      <c r="T332" s="55" t="e">
        <f>IF(N332="",IF(N331="","",SUM($T$13:T331)),IF(N332=$R$5,V331,IF($V$8="Cuota fija",IF(N332&lt;=MAX($V$6:$V$7),0,$Q$7+Q332-U332),IF($V$8="Capital Constante",IF(N332&lt;=MAX($V$6:$V$7),0,$Q$3/(($P$5/VLOOKUP($Q$6,AMORT!$A$2:$C$11,3,0))-MAX($V$6:$V$7))   ),P332-U332-R332)       )))</f>
        <v>#N/A</v>
      </c>
      <c r="U332" s="55" t="e">
        <f>IF(N332="",IF(N331="","",SUM($U$13:U331)),ROUND($R$4*V331,0))</f>
        <v>#N/A</v>
      </c>
      <c r="V332" s="55" t="e">
        <f t="shared" si="29"/>
        <v>#N/A</v>
      </c>
      <c r="W332" s="15"/>
      <c r="X332" s="55" t="e">
        <f>IF(AND(N332&gt;0,N332&lt;&gt;"",Q332&gt;0), ROUND( ((Q332/((1+($Q$4/VLOOKUP($Q$6,AMORT!$A$2:$B$11,2,0)))^N332))),0),0)</f>
        <v>#N/A</v>
      </c>
      <c r="AA332" s="61" t="e">
        <f t="shared" si="32"/>
        <v>#N/A</v>
      </c>
      <c r="AB332" s="62" t="e">
        <f>IF(AA332="","",IF(OR($AD$6="Diaria",$AD$6="Semanal",$AD$6="Decadal",$AD$6="Quincenal"),AB331+VLOOKUP($AD$6,AMORT!$A$2:$D$11,4,0),IF(DAY($B$13)=DAY(EOMONTH($B$13,0)),EOMONTH(AB331,VLOOKUP($AD$6,AMORT!$A$2:$C$11,3,0)),EDATE($B$13,VLOOKUP($AD$6,AMORT!$A$2:$C$11,3,0)*AA332))))</f>
        <v>#N/A</v>
      </c>
      <c r="AC332" s="55" t="e">
        <f>IF(AA332="",IF(AA331="","",SUM(AC$13:AC331)),AG332+AH332)</f>
        <v>#N/A</v>
      </c>
      <c r="AD332" s="44"/>
      <c r="AE332" s="55" t="e">
        <f>IF(AA332="",IF(AA331="","",SUM($AE$13:AE331)),ROUND(((AI331*$AD$8)/30)*VLOOKUP($AD$6,AMORT!$A$2:$D$11,4,0),0))</f>
        <v>#N/A</v>
      </c>
      <c r="AF332" s="55" t="e">
        <f>IF(AA332="",IF(AA331="","",SUM($AF$13:AF331)),IF(AA332&lt;=MAX($AI$6:$AI$7),0,AC332+AE332))</f>
        <v>#N/A</v>
      </c>
      <c r="AG332" s="55" t="e">
        <f>IF(AA332="",IF(AA331="","",SUM($AG$13:AG331)),IF(AA332=$AE$5,AI331,IF($AI$8="Cuota fija",IF(AA332&lt;=MAX($AI$6:$AI$7),0,$AD$7+AD332-AH332),IF($AI$8="Capital Constante",IF(AA332&lt;=MAX($AI$6:$AI$7),0,$AD$3/(($AC$5/VLOOKUP($AD$6,AMORT!$A$2:$C$11,3,0))-MAX($AI$6:$AI$7))   ),AC332-AH332-AE332)       )))</f>
        <v>#N/A</v>
      </c>
      <c r="AH332" s="55" t="e">
        <f>IF(AA332="",IF(AA331="","",SUM($AH$13:AH331)),ROUND($AE$4*AI331,0))</f>
        <v>#N/A</v>
      </c>
      <c r="AI332" s="55" t="e">
        <f t="shared" si="30"/>
        <v>#N/A</v>
      </c>
      <c r="AJ332" s="15"/>
      <c r="AK332" s="55" t="e">
        <f>IF(AND(AA332&gt;0,AA332&lt;&gt;"",AD332&gt;0), ROUND( ((AD332/((1+($AD$4/VLOOKUP($AD$6,AMORT!$A$2:$B$11,2,0)))^AA332))),0),0)</f>
        <v>#N/A</v>
      </c>
    </row>
    <row r="333" spans="1:37" x14ac:dyDescent="0.2">
      <c r="A333" s="61" t="e">
        <f t="shared" si="27"/>
        <v>#N/A</v>
      </c>
      <c r="B333" s="62" t="e">
        <f>IF(A333="","",IF(OR($D$6="Diaria",$D$6="Semanal",$D$6="Decadal",$D$6="Quincenal"),B332+VLOOKUP($D$6,AMORT!$A$2:$D$11,4,0),IF(DAY($B$13)=DAY(EOMONTH($B$13,0)),EOMONTH(B332,VLOOKUP($D$6,AMORT!$A$2:$C$11,3,0)),EDATE($B$13,VLOOKUP($D$6,AMORT!$A$2:$C$11,3,0)*A333))))</f>
        <v>#N/A</v>
      </c>
      <c r="C333" s="55" t="e">
        <f>IF(A333="",IF(A332="","",SUM(C$13:C332)),G333+H333)</f>
        <v>#N/A</v>
      </c>
      <c r="D333" s="44"/>
      <c r="E333" s="55" t="e">
        <f>IF(A333="",IF(A332="","",SUM($E$13:E332)),ROUND(((I332*$D$8)/30)*VLOOKUP($D$6,AMORT!$A$2:$D$11,4,0),0))</f>
        <v>#N/A</v>
      </c>
      <c r="F333" s="55" t="e">
        <f>IF(A333="",IF(A332="","",SUM($F$13:F332)),IF(A333&lt;=MAX($I$6:$I$7),0,C333+E333))</f>
        <v>#N/A</v>
      </c>
      <c r="G333" s="55" t="e">
        <f>IF(A333="",IF(A332="","",SUM($G$13:G332)),IF(A333=$E$5,I332,IF($I$8="Cuota fija",IF(A333&lt;=MAX($I$6:$I$7),0,$D$7+D333-H333),IF($I$8="Capital Constante",IF(A333&lt;=MAX($I$6:$I$7),0,$D$3/(($C$5/VLOOKUP($D$6,AMORT!$A$2:$C$11,3,0))-MAX($I$6:$I$7))   ),C333-H333-E333)       )))</f>
        <v>#N/A</v>
      </c>
      <c r="H333" s="55" t="e">
        <f>IF(A333="",IF(A332="","",SUM($H$13:H332)),ROUND($E$4*I332,0))</f>
        <v>#N/A</v>
      </c>
      <c r="I333" s="55" t="e">
        <f t="shared" si="28"/>
        <v>#N/A</v>
      </c>
      <c r="J333" s="15"/>
      <c r="K333" s="55" t="e">
        <f>IF(AND(A333&gt;0,A333&lt;&gt;"",D333&gt;0), ROUND( ((D333/((1+($D$4/VLOOKUP($D$6,AMORT!$A$2:$B$11,2,0)))^A333))),0),0)</f>
        <v>#N/A</v>
      </c>
      <c r="N333" s="61" t="e">
        <f t="shared" si="31"/>
        <v>#N/A</v>
      </c>
      <c r="O333" s="62" t="e">
        <f>IF(N333="","",IF(OR($Q$6="Diaria",$Q$6="Semanal",$Q$6="Decadal",$Q$6="Quincenal"),O332+VLOOKUP($Q$6,AMORT!$A$2:$D$11,4,0),IF(DAY($O$13)=DAY(EOMONTH($O$13,0)),EOMONTH(O332,VLOOKUP($Q$6,AMORT!$A$2:$C$11,3,0)),EDATE($O$13,VLOOKUP($Q$6,AMORT!$A$2:$C$11,3,0)*N333))))</f>
        <v>#N/A</v>
      </c>
      <c r="P333" s="55" t="e">
        <f>IF(N333="",IF(N332="","",SUM(P$13:P332)),T333+U333)</f>
        <v>#N/A</v>
      </c>
      <c r="Q333" s="44"/>
      <c r="R333" s="55" t="e">
        <f>IF(N333="",IF(N332="","",SUM($R$13:R332)),ROUND(((V332*$Q$8)/30)*VLOOKUP($Q$6,AMORT!$A$2:$D$11,4,0),0))</f>
        <v>#N/A</v>
      </c>
      <c r="S333" s="55" t="e">
        <f>IF(N333="",IF(N332="","",SUM($S$13:S332)),IF(N333&lt;=MAX($V$6:$V$7),0,P333+R333))</f>
        <v>#N/A</v>
      </c>
      <c r="T333" s="55" t="e">
        <f>IF(N333="",IF(N332="","",SUM($T$13:T332)),IF(N333=$R$5,V332,IF($V$8="Cuota fija",IF(N333&lt;=MAX($V$6:$V$7),0,$Q$7+Q333-U333),IF($V$8="Capital Constante",IF(N333&lt;=MAX($V$6:$V$7),0,$Q$3/(($P$5/VLOOKUP($Q$6,AMORT!$A$2:$C$11,3,0))-MAX($V$6:$V$7))   ),P333-U333-R333)       )))</f>
        <v>#N/A</v>
      </c>
      <c r="U333" s="55" t="e">
        <f>IF(N333="",IF(N332="","",SUM($U$13:U332)),ROUND($R$4*V332,0))</f>
        <v>#N/A</v>
      </c>
      <c r="V333" s="55" t="e">
        <f t="shared" si="29"/>
        <v>#N/A</v>
      </c>
      <c r="W333" s="15"/>
      <c r="X333" s="55" t="e">
        <f>IF(AND(N333&gt;0,N333&lt;&gt;"",Q333&gt;0), ROUND( ((Q333/((1+($Q$4/VLOOKUP($Q$6,AMORT!$A$2:$B$11,2,0)))^N333))),0),0)</f>
        <v>#N/A</v>
      </c>
      <c r="AA333" s="61" t="e">
        <f t="shared" si="32"/>
        <v>#N/A</v>
      </c>
      <c r="AB333" s="62" t="e">
        <f>IF(AA333="","",IF(OR($AD$6="Diaria",$AD$6="Semanal",$AD$6="Decadal",$AD$6="Quincenal"),AB332+VLOOKUP($AD$6,AMORT!$A$2:$D$11,4,0),IF(DAY($B$13)=DAY(EOMONTH($B$13,0)),EOMONTH(AB332,VLOOKUP($AD$6,AMORT!$A$2:$C$11,3,0)),EDATE($B$13,VLOOKUP($AD$6,AMORT!$A$2:$C$11,3,0)*AA333))))</f>
        <v>#N/A</v>
      </c>
      <c r="AC333" s="55" t="e">
        <f>IF(AA333="",IF(AA332="","",SUM(AC$13:AC332)),AG333+AH333)</f>
        <v>#N/A</v>
      </c>
      <c r="AD333" s="44"/>
      <c r="AE333" s="55" t="e">
        <f>IF(AA333="",IF(AA332="","",SUM($AE$13:AE332)),ROUND(((AI332*$AD$8)/30)*VLOOKUP($AD$6,AMORT!$A$2:$D$11,4,0),0))</f>
        <v>#N/A</v>
      </c>
      <c r="AF333" s="55" t="e">
        <f>IF(AA333="",IF(AA332="","",SUM($AF$13:AF332)),IF(AA333&lt;=MAX($AI$6:$AI$7),0,AC333+AE333))</f>
        <v>#N/A</v>
      </c>
      <c r="AG333" s="55" t="e">
        <f>IF(AA333="",IF(AA332="","",SUM($AG$13:AG332)),IF(AA333=$AE$5,AI332,IF($AI$8="Cuota fija",IF(AA333&lt;=MAX($AI$6:$AI$7),0,$AD$7+AD333-AH333),IF($AI$8="Capital Constante",IF(AA333&lt;=MAX($AI$6:$AI$7),0,$AD$3/(($AC$5/VLOOKUP($AD$6,AMORT!$A$2:$C$11,3,0))-MAX($AI$6:$AI$7))   ),AC333-AH333-AE333)       )))</f>
        <v>#N/A</v>
      </c>
      <c r="AH333" s="55" t="e">
        <f>IF(AA333="",IF(AA332="","",SUM($AH$13:AH332)),ROUND($AE$4*AI332,0))</f>
        <v>#N/A</v>
      </c>
      <c r="AI333" s="55" t="e">
        <f t="shared" si="30"/>
        <v>#N/A</v>
      </c>
      <c r="AJ333" s="15"/>
      <c r="AK333" s="55" t="e">
        <f>IF(AND(AA333&gt;0,AA333&lt;&gt;"",AD333&gt;0), ROUND( ((AD333/((1+($AD$4/VLOOKUP($AD$6,AMORT!$A$2:$B$11,2,0)))^AA333))),0),0)</f>
        <v>#N/A</v>
      </c>
    </row>
    <row r="334" spans="1:37" x14ac:dyDescent="0.2">
      <c r="A334" s="61" t="e">
        <f t="shared" ref="A334:A397" si="33">+IF(OR(A333="",ISERROR(A333)),"",IF(A333+1&gt;$E$5,"",A333+1))</f>
        <v>#N/A</v>
      </c>
      <c r="B334" s="62" t="e">
        <f>IF(A334="","",IF(OR($D$6="Diaria",$D$6="Semanal",$D$6="Decadal",$D$6="Quincenal"),B333+VLOOKUP($D$6,AMORT!$A$2:$D$11,4,0),IF(DAY($B$13)=DAY(EOMONTH($B$13,0)),EOMONTH(B333,VLOOKUP($D$6,AMORT!$A$2:$C$11,3,0)),EDATE($B$13,VLOOKUP($D$6,AMORT!$A$2:$C$11,3,0)*A334))))</f>
        <v>#N/A</v>
      </c>
      <c r="C334" s="55" t="e">
        <f>IF(A334="",IF(A333="","",SUM(C$13:C333)),G334+H334)</f>
        <v>#N/A</v>
      </c>
      <c r="D334" s="44"/>
      <c r="E334" s="55" t="e">
        <f>IF(A334="",IF(A333="","",SUM($E$13:E333)),ROUND(((I333*$D$8)/30)*VLOOKUP($D$6,AMORT!$A$2:$D$11,4,0),0))</f>
        <v>#N/A</v>
      </c>
      <c r="F334" s="55" t="e">
        <f>IF(A334="",IF(A333="","",SUM($F$13:F333)),IF(A334&lt;=MAX($I$6:$I$7),0,C334+E334))</f>
        <v>#N/A</v>
      </c>
      <c r="G334" s="55" t="e">
        <f>IF(A334="",IF(A333="","",SUM($G$13:G333)),IF(A334=$E$5,I333,IF($I$8="Cuota fija",IF(A334&lt;=MAX($I$6:$I$7),0,$D$7+D334-H334),IF($I$8="Capital Constante",IF(A334&lt;=MAX($I$6:$I$7),0,$D$3/(($C$5/VLOOKUP($D$6,AMORT!$A$2:$C$11,3,0))-MAX($I$6:$I$7))   ),C334-H334-E334)       )))</f>
        <v>#N/A</v>
      </c>
      <c r="H334" s="55" t="e">
        <f>IF(A334="",IF(A333="","",SUM($H$13:H333)),ROUND($E$4*I333,0))</f>
        <v>#N/A</v>
      </c>
      <c r="I334" s="55" t="e">
        <f t="shared" ref="I334:I397" si="34">IF(A334="","",+I333-G334)</f>
        <v>#N/A</v>
      </c>
      <c r="J334" s="15"/>
      <c r="K334" s="55" t="e">
        <f>IF(AND(A334&gt;0,A334&lt;&gt;"",D334&gt;0), ROUND( ((D334/((1+($D$4/VLOOKUP($D$6,AMORT!$A$2:$B$11,2,0)))^A334))),0),0)</f>
        <v>#N/A</v>
      </c>
      <c r="N334" s="61" t="e">
        <f t="shared" si="31"/>
        <v>#N/A</v>
      </c>
      <c r="O334" s="62" t="e">
        <f>IF(N334="","",IF(OR($Q$6="Diaria",$Q$6="Semanal",$Q$6="Decadal",$Q$6="Quincenal"),O333+VLOOKUP($Q$6,AMORT!$A$2:$D$11,4,0),IF(DAY($O$13)=DAY(EOMONTH($O$13,0)),EOMONTH(O333,VLOOKUP($Q$6,AMORT!$A$2:$C$11,3,0)),EDATE($O$13,VLOOKUP($Q$6,AMORT!$A$2:$C$11,3,0)*N334))))</f>
        <v>#N/A</v>
      </c>
      <c r="P334" s="55" t="e">
        <f>IF(N334="",IF(N333="","",SUM(P$13:P333)),T334+U334)</f>
        <v>#N/A</v>
      </c>
      <c r="Q334" s="44"/>
      <c r="R334" s="55" t="e">
        <f>IF(N334="",IF(N333="","",SUM($R$13:R333)),ROUND(((V333*$Q$8)/30)*VLOOKUP($Q$6,AMORT!$A$2:$D$11,4,0),0))</f>
        <v>#N/A</v>
      </c>
      <c r="S334" s="55" t="e">
        <f>IF(N334="",IF(N333="","",SUM($S$13:S333)),IF(N334&lt;=MAX($V$6:$V$7),0,P334+R334))</f>
        <v>#N/A</v>
      </c>
      <c r="T334" s="55" t="e">
        <f>IF(N334="",IF(N333="","",SUM($T$13:T333)),IF(N334=$R$5,V333,IF($V$8="Cuota fija",IF(N334&lt;=MAX($V$6:$V$7),0,$Q$7+Q334-U334),IF($V$8="Capital Constante",IF(N334&lt;=MAX($V$6:$V$7),0,$Q$3/(($P$5/VLOOKUP($Q$6,AMORT!$A$2:$C$11,3,0))-MAX($V$6:$V$7))   ),P334-U334-R334)       )))</f>
        <v>#N/A</v>
      </c>
      <c r="U334" s="55" t="e">
        <f>IF(N334="",IF(N333="","",SUM($U$13:U333)),ROUND($R$4*V333,0))</f>
        <v>#N/A</v>
      </c>
      <c r="V334" s="55" t="e">
        <f t="shared" ref="V334:V397" si="35">IF(N334="","",+V333-T334)</f>
        <v>#N/A</v>
      </c>
      <c r="W334" s="15"/>
      <c r="X334" s="55" t="e">
        <f>IF(AND(N334&gt;0,N334&lt;&gt;"",Q334&gt;0), ROUND( ((Q334/((1+($Q$4/VLOOKUP($Q$6,AMORT!$A$2:$B$11,2,0)))^N334))),0),0)</f>
        <v>#N/A</v>
      </c>
      <c r="AA334" s="61" t="e">
        <f t="shared" si="32"/>
        <v>#N/A</v>
      </c>
      <c r="AB334" s="62" t="e">
        <f>IF(AA334="","",IF(OR($AD$6="Diaria",$AD$6="Semanal",$AD$6="Decadal",$AD$6="Quincenal"),AB333+VLOOKUP($AD$6,AMORT!$A$2:$D$11,4,0),IF(DAY($B$13)=DAY(EOMONTH($B$13,0)),EOMONTH(AB333,VLOOKUP($AD$6,AMORT!$A$2:$C$11,3,0)),EDATE($B$13,VLOOKUP($AD$6,AMORT!$A$2:$C$11,3,0)*AA334))))</f>
        <v>#N/A</v>
      </c>
      <c r="AC334" s="55" t="e">
        <f>IF(AA334="",IF(AA333="","",SUM(AC$13:AC333)),AG334+AH334)</f>
        <v>#N/A</v>
      </c>
      <c r="AD334" s="44"/>
      <c r="AE334" s="55" t="e">
        <f>IF(AA334="",IF(AA333="","",SUM($AE$13:AE333)),ROUND(((AI333*$AD$8)/30)*VLOOKUP($AD$6,AMORT!$A$2:$D$11,4,0),0))</f>
        <v>#N/A</v>
      </c>
      <c r="AF334" s="55" t="e">
        <f>IF(AA334="",IF(AA333="","",SUM($AF$13:AF333)),IF(AA334&lt;=MAX($AI$6:$AI$7),0,AC334+AE334))</f>
        <v>#N/A</v>
      </c>
      <c r="AG334" s="55" t="e">
        <f>IF(AA334="",IF(AA333="","",SUM($AG$13:AG333)),IF(AA334=$AE$5,AI333,IF($AI$8="Cuota fija",IF(AA334&lt;=MAX($AI$6:$AI$7),0,$AD$7+AD334-AH334),IF($AI$8="Capital Constante",IF(AA334&lt;=MAX($AI$6:$AI$7),0,$AD$3/(($AC$5/VLOOKUP($AD$6,AMORT!$A$2:$C$11,3,0))-MAX($AI$6:$AI$7))   ),AC334-AH334-AE334)       )))</f>
        <v>#N/A</v>
      </c>
      <c r="AH334" s="55" t="e">
        <f>IF(AA334="",IF(AA333="","",SUM($AH$13:AH333)),ROUND($AE$4*AI333,0))</f>
        <v>#N/A</v>
      </c>
      <c r="AI334" s="55" t="e">
        <f t="shared" ref="AI334:AI397" si="36">IF(AA334="","",+AI333-AG334)</f>
        <v>#N/A</v>
      </c>
      <c r="AJ334" s="15"/>
      <c r="AK334" s="55" t="e">
        <f>IF(AND(AA334&gt;0,AA334&lt;&gt;"",AD334&gt;0), ROUND( ((AD334/((1+($AD$4/VLOOKUP($AD$6,AMORT!$A$2:$B$11,2,0)))^AA334))),0),0)</f>
        <v>#N/A</v>
      </c>
    </row>
    <row r="335" spans="1:37" x14ac:dyDescent="0.2">
      <c r="A335" s="61" t="e">
        <f t="shared" si="33"/>
        <v>#N/A</v>
      </c>
      <c r="B335" s="62" t="e">
        <f>IF(A335="","",IF(OR($D$6="Diaria",$D$6="Semanal",$D$6="Decadal",$D$6="Quincenal"),B334+VLOOKUP($D$6,AMORT!$A$2:$D$11,4,0),IF(DAY($B$13)=DAY(EOMONTH($B$13,0)),EOMONTH(B334,VLOOKUP($D$6,AMORT!$A$2:$C$11,3,0)),EDATE($B$13,VLOOKUP($D$6,AMORT!$A$2:$C$11,3,0)*A335))))</f>
        <v>#N/A</v>
      </c>
      <c r="C335" s="55" t="e">
        <f>IF(A335="",IF(A334="","",SUM(C$13:C334)),G335+H335)</f>
        <v>#N/A</v>
      </c>
      <c r="D335" s="44"/>
      <c r="E335" s="55" t="e">
        <f>IF(A335="",IF(A334="","",SUM($E$13:E334)),ROUND(((I334*$D$8)/30)*VLOOKUP($D$6,AMORT!$A$2:$D$11,4,0),0))</f>
        <v>#N/A</v>
      </c>
      <c r="F335" s="55" t="e">
        <f>IF(A335="",IF(A334="","",SUM($F$13:F334)),IF(A335&lt;=MAX($I$6:$I$7),0,C335+E335))</f>
        <v>#N/A</v>
      </c>
      <c r="G335" s="55" t="e">
        <f>IF(A335="",IF(A334="","",SUM($G$13:G334)),IF(A335=$E$5,I334,IF($I$8="Cuota fija",IF(A335&lt;=MAX($I$6:$I$7),0,$D$7+D335-H335),IF($I$8="Capital Constante",IF(A335&lt;=MAX($I$6:$I$7),0,$D$3/(($C$5/VLOOKUP($D$6,AMORT!$A$2:$C$11,3,0))-MAX($I$6:$I$7))   ),C335-H335-E335)       )))</f>
        <v>#N/A</v>
      </c>
      <c r="H335" s="55" t="e">
        <f>IF(A335="",IF(A334="","",SUM($H$13:H334)),ROUND($E$4*I334,0))</f>
        <v>#N/A</v>
      </c>
      <c r="I335" s="55" t="e">
        <f t="shared" si="34"/>
        <v>#N/A</v>
      </c>
      <c r="J335" s="15"/>
      <c r="K335" s="55" t="e">
        <f>IF(AND(A335&gt;0,A335&lt;&gt;"",D335&gt;0), ROUND( ((D335/((1+($D$4/VLOOKUP($D$6,AMORT!$A$2:$B$11,2,0)))^A335))),0),0)</f>
        <v>#N/A</v>
      </c>
      <c r="N335" s="61" t="e">
        <f t="shared" ref="N335:N398" si="37">+IF(OR(N334="",ISERROR(N334)),"",IF(N334+1&gt;$R$5,"",N334+1))</f>
        <v>#N/A</v>
      </c>
      <c r="O335" s="62" t="e">
        <f>IF(N335="","",IF(OR($Q$6="Diaria",$Q$6="Semanal",$Q$6="Decadal",$Q$6="Quincenal"),O334+VLOOKUP($Q$6,AMORT!$A$2:$D$11,4,0),IF(DAY($O$13)=DAY(EOMONTH($O$13,0)),EOMONTH(O334,VLOOKUP($Q$6,AMORT!$A$2:$C$11,3,0)),EDATE($O$13,VLOOKUP($Q$6,AMORT!$A$2:$C$11,3,0)*N335))))</f>
        <v>#N/A</v>
      </c>
      <c r="P335" s="55" t="e">
        <f>IF(N335="",IF(N334="","",SUM(P$13:P334)),T335+U335)</f>
        <v>#N/A</v>
      </c>
      <c r="Q335" s="44"/>
      <c r="R335" s="55" t="e">
        <f>IF(N335="",IF(N334="","",SUM($R$13:R334)),ROUND(((V334*$Q$8)/30)*VLOOKUP($Q$6,AMORT!$A$2:$D$11,4,0),0))</f>
        <v>#N/A</v>
      </c>
      <c r="S335" s="55" t="e">
        <f>IF(N335="",IF(N334="","",SUM($S$13:S334)),IF(N335&lt;=MAX($V$6:$V$7),0,P335+R335))</f>
        <v>#N/A</v>
      </c>
      <c r="T335" s="55" t="e">
        <f>IF(N335="",IF(N334="","",SUM($T$13:T334)),IF(N335=$R$5,V334,IF($V$8="Cuota fija",IF(N335&lt;=MAX($V$6:$V$7),0,$Q$7+Q335-U335),IF($V$8="Capital Constante",IF(N335&lt;=MAX($V$6:$V$7),0,$Q$3/(($P$5/VLOOKUP($Q$6,AMORT!$A$2:$C$11,3,0))-MAX($V$6:$V$7))   ),P335-U335-R335)       )))</f>
        <v>#N/A</v>
      </c>
      <c r="U335" s="55" t="e">
        <f>IF(N335="",IF(N334="","",SUM($U$13:U334)),ROUND($R$4*V334,0))</f>
        <v>#N/A</v>
      </c>
      <c r="V335" s="55" t="e">
        <f t="shared" si="35"/>
        <v>#N/A</v>
      </c>
      <c r="W335" s="15"/>
      <c r="X335" s="55" t="e">
        <f>IF(AND(N335&gt;0,N335&lt;&gt;"",Q335&gt;0), ROUND( ((Q335/((1+($Q$4/VLOOKUP($Q$6,AMORT!$A$2:$B$11,2,0)))^N335))),0),0)</f>
        <v>#N/A</v>
      </c>
      <c r="AA335" s="61" t="e">
        <f t="shared" ref="AA335:AA398" si="38">+IF(OR(AA334="",ISERROR(AA334)),"",IF(AA334+1&gt;$AE$5,"",AA334+1))</f>
        <v>#N/A</v>
      </c>
      <c r="AB335" s="62" t="e">
        <f>IF(AA335="","",IF(OR($AD$6="Diaria",$AD$6="Semanal",$AD$6="Decadal",$AD$6="Quincenal"),AB334+VLOOKUP($AD$6,AMORT!$A$2:$D$11,4,0),IF(DAY($B$13)=DAY(EOMONTH($B$13,0)),EOMONTH(AB334,VLOOKUP($AD$6,AMORT!$A$2:$C$11,3,0)),EDATE($B$13,VLOOKUP($AD$6,AMORT!$A$2:$C$11,3,0)*AA335))))</f>
        <v>#N/A</v>
      </c>
      <c r="AC335" s="55" t="e">
        <f>IF(AA335="",IF(AA334="","",SUM(AC$13:AC334)),AG335+AH335)</f>
        <v>#N/A</v>
      </c>
      <c r="AD335" s="44"/>
      <c r="AE335" s="55" t="e">
        <f>IF(AA335="",IF(AA334="","",SUM($AE$13:AE334)),ROUND(((AI334*$AD$8)/30)*VLOOKUP($AD$6,AMORT!$A$2:$D$11,4,0),0))</f>
        <v>#N/A</v>
      </c>
      <c r="AF335" s="55" t="e">
        <f>IF(AA335="",IF(AA334="","",SUM($AF$13:AF334)),IF(AA335&lt;=MAX($AI$6:$AI$7),0,AC335+AE335))</f>
        <v>#N/A</v>
      </c>
      <c r="AG335" s="55" t="e">
        <f>IF(AA335="",IF(AA334="","",SUM($AG$13:AG334)),IF(AA335=$AE$5,AI334,IF($AI$8="Cuota fija",IF(AA335&lt;=MAX($AI$6:$AI$7),0,$AD$7+AD335-AH335),IF($AI$8="Capital Constante",IF(AA335&lt;=MAX($AI$6:$AI$7),0,$AD$3/(($AC$5/VLOOKUP($AD$6,AMORT!$A$2:$C$11,3,0))-MAX($AI$6:$AI$7))   ),AC335-AH335-AE335)       )))</f>
        <v>#N/A</v>
      </c>
      <c r="AH335" s="55" t="e">
        <f>IF(AA335="",IF(AA334="","",SUM($AH$13:AH334)),ROUND($AE$4*AI334,0))</f>
        <v>#N/A</v>
      </c>
      <c r="AI335" s="55" t="e">
        <f t="shared" si="36"/>
        <v>#N/A</v>
      </c>
      <c r="AJ335" s="15"/>
      <c r="AK335" s="55" t="e">
        <f>IF(AND(AA335&gt;0,AA335&lt;&gt;"",AD335&gt;0), ROUND( ((AD335/((1+($AD$4/VLOOKUP($AD$6,AMORT!$A$2:$B$11,2,0)))^AA335))),0),0)</f>
        <v>#N/A</v>
      </c>
    </row>
    <row r="336" spans="1:37" x14ac:dyDescent="0.2">
      <c r="A336" s="61" t="e">
        <f t="shared" si="33"/>
        <v>#N/A</v>
      </c>
      <c r="B336" s="62" t="e">
        <f>IF(A336="","",IF(OR($D$6="Diaria",$D$6="Semanal",$D$6="Decadal",$D$6="Quincenal"),B335+VLOOKUP($D$6,AMORT!$A$2:$D$11,4,0),IF(DAY($B$13)=DAY(EOMONTH($B$13,0)),EOMONTH(B335,VLOOKUP($D$6,AMORT!$A$2:$C$11,3,0)),EDATE($B$13,VLOOKUP($D$6,AMORT!$A$2:$C$11,3,0)*A336))))</f>
        <v>#N/A</v>
      </c>
      <c r="C336" s="55" t="e">
        <f>IF(A336="",IF(A335="","",SUM(C$13:C335)),G336+H336)</f>
        <v>#N/A</v>
      </c>
      <c r="D336" s="44"/>
      <c r="E336" s="55" t="e">
        <f>IF(A336="",IF(A335="","",SUM($E$13:E335)),ROUND(((I335*$D$8)/30)*VLOOKUP($D$6,AMORT!$A$2:$D$11,4,0),0))</f>
        <v>#N/A</v>
      </c>
      <c r="F336" s="55" t="e">
        <f>IF(A336="",IF(A335="","",SUM($F$13:F335)),IF(A336&lt;=MAX($I$6:$I$7),0,C336+E336))</f>
        <v>#N/A</v>
      </c>
      <c r="G336" s="55" t="e">
        <f>IF(A336="",IF(A335="","",SUM($G$13:G335)),IF(A336=$E$5,I335,IF($I$8="Cuota fija",IF(A336&lt;=MAX($I$6:$I$7),0,$D$7+D336-H336),IF($I$8="Capital Constante",IF(A336&lt;=MAX($I$6:$I$7),0,$D$3/(($C$5/VLOOKUP($D$6,AMORT!$A$2:$C$11,3,0))-MAX($I$6:$I$7))   ),C336-H336-E336)       )))</f>
        <v>#N/A</v>
      </c>
      <c r="H336" s="55" t="e">
        <f>IF(A336="",IF(A335="","",SUM($H$13:H335)),ROUND($E$4*I335,0))</f>
        <v>#N/A</v>
      </c>
      <c r="I336" s="55" t="e">
        <f t="shared" si="34"/>
        <v>#N/A</v>
      </c>
      <c r="J336" s="15"/>
      <c r="K336" s="55" t="e">
        <f>IF(AND(A336&gt;0,A336&lt;&gt;"",D336&gt;0), ROUND( ((D336/((1+($D$4/VLOOKUP($D$6,AMORT!$A$2:$B$11,2,0)))^A336))),0),0)</f>
        <v>#N/A</v>
      </c>
      <c r="N336" s="61" t="e">
        <f t="shared" si="37"/>
        <v>#N/A</v>
      </c>
      <c r="O336" s="62" t="e">
        <f>IF(N336="","",IF(OR($Q$6="Diaria",$Q$6="Semanal",$Q$6="Decadal",$Q$6="Quincenal"),O335+VLOOKUP($Q$6,AMORT!$A$2:$D$11,4,0),IF(DAY($O$13)=DAY(EOMONTH($O$13,0)),EOMONTH(O335,VLOOKUP($Q$6,AMORT!$A$2:$C$11,3,0)),EDATE($O$13,VLOOKUP($Q$6,AMORT!$A$2:$C$11,3,0)*N336))))</f>
        <v>#N/A</v>
      </c>
      <c r="P336" s="55" t="e">
        <f>IF(N336="",IF(N335="","",SUM(P$13:P335)),T336+U336)</f>
        <v>#N/A</v>
      </c>
      <c r="Q336" s="44"/>
      <c r="R336" s="55" t="e">
        <f>IF(N336="",IF(N335="","",SUM($R$13:R335)),ROUND(((V335*$Q$8)/30)*VLOOKUP($Q$6,AMORT!$A$2:$D$11,4,0),0))</f>
        <v>#N/A</v>
      </c>
      <c r="S336" s="55" t="e">
        <f>IF(N336="",IF(N335="","",SUM($S$13:S335)),IF(N336&lt;=MAX($V$6:$V$7),0,P336+R336))</f>
        <v>#N/A</v>
      </c>
      <c r="T336" s="55" t="e">
        <f>IF(N336="",IF(N335="","",SUM($T$13:T335)),IF(N336=$R$5,V335,IF($V$8="Cuota fija",IF(N336&lt;=MAX($V$6:$V$7),0,$Q$7+Q336-U336),IF($V$8="Capital Constante",IF(N336&lt;=MAX($V$6:$V$7),0,$Q$3/(($P$5/VLOOKUP($Q$6,AMORT!$A$2:$C$11,3,0))-MAX($V$6:$V$7))   ),P336-U336-R336)       )))</f>
        <v>#N/A</v>
      </c>
      <c r="U336" s="55" t="e">
        <f>IF(N336="",IF(N335="","",SUM($U$13:U335)),ROUND($R$4*V335,0))</f>
        <v>#N/A</v>
      </c>
      <c r="V336" s="55" t="e">
        <f t="shared" si="35"/>
        <v>#N/A</v>
      </c>
      <c r="W336" s="15"/>
      <c r="X336" s="55" t="e">
        <f>IF(AND(N336&gt;0,N336&lt;&gt;"",Q336&gt;0), ROUND( ((Q336/((1+($Q$4/VLOOKUP($Q$6,AMORT!$A$2:$B$11,2,0)))^N336))),0),0)</f>
        <v>#N/A</v>
      </c>
      <c r="AA336" s="61" t="e">
        <f t="shared" si="38"/>
        <v>#N/A</v>
      </c>
      <c r="AB336" s="62" t="e">
        <f>IF(AA336="","",IF(OR($AD$6="Diaria",$AD$6="Semanal",$AD$6="Decadal",$AD$6="Quincenal"),AB335+VLOOKUP($AD$6,AMORT!$A$2:$D$11,4,0),IF(DAY($B$13)=DAY(EOMONTH($B$13,0)),EOMONTH(AB335,VLOOKUP($AD$6,AMORT!$A$2:$C$11,3,0)),EDATE($B$13,VLOOKUP($AD$6,AMORT!$A$2:$C$11,3,0)*AA336))))</f>
        <v>#N/A</v>
      </c>
      <c r="AC336" s="55" t="e">
        <f>IF(AA336="",IF(AA335="","",SUM(AC$13:AC335)),AG336+AH336)</f>
        <v>#N/A</v>
      </c>
      <c r="AD336" s="44"/>
      <c r="AE336" s="55" t="e">
        <f>IF(AA336="",IF(AA335="","",SUM($AE$13:AE335)),ROUND(((AI335*$AD$8)/30)*VLOOKUP($AD$6,AMORT!$A$2:$D$11,4,0),0))</f>
        <v>#N/A</v>
      </c>
      <c r="AF336" s="55" t="e">
        <f>IF(AA336="",IF(AA335="","",SUM($AF$13:AF335)),IF(AA336&lt;=MAX($AI$6:$AI$7),0,AC336+AE336))</f>
        <v>#N/A</v>
      </c>
      <c r="AG336" s="55" t="e">
        <f>IF(AA336="",IF(AA335="","",SUM($AG$13:AG335)),IF(AA336=$AE$5,AI335,IF($AI$8="Cuota fija",IF(AA336&lt;=MAX($AI$6:$AI$7),0,$AD$7+AD336-AH336),IF($AI$8="Capital Constante",IF(AA336&lt;=MAX($AI$6:$AI$7),0,$AD$3/(($AC$5/VLOOKUP($AD$6,AMORT!$A$2:$C$11,3,0))-MAX($AI$6:$AI$7))   ),AC336-AH336-AE336)       )))</f>
        <v>#N/A</v>
      </c>
      <c r="AH336" s="55" t="e">
        <f>IF(AA336="",IF(AA335="","",SUM($AH$13:AH335)),ROUND($AE$4*AI335,0))</f>
        <v>#N/A</v>
      </c>
      <c r="AI336" s="55" t="e">
        <f t="shared" si="36"/>
        <v>#N/A</v>
      </c>
      <c r="AJ336" s="15"/>
      <c r="AK336" s="55" t="e">
        <f>IF(AND(AA336&gt;0,AA336&lt;&gt;"",AD336&gt;0), ROUND( ((AD336/((1+($AD$4/VLOOKUP($AD$6,AMORT!$A$2:$B$11,2,0)))^AA336))),0),0)</f>
        <v>#N/A</v>
      </c>
    </row>
    <row r="337" spans="1:37" x14ac:dyDescent="0.2">
      <c r="A337" s="61" t="e">
        <f t="shared" si="33"/>
        <v>#N/A</v>
      </c>
      <c r="B337" s="62" t="e">
        <f>IF(A337="","",IF(OR($D$6="Diaria",$D$6="Semanal",$D$6="Decadal",$D$6="Quincenal"),B336+VLOOKUP($D$6,AMORT!$A$2:$D$11,4,0),IF(DAY($B$13)=DAY(EOMONTH($B$13,0)),EOMONTH(B336,VLOOKUP($D$6,AMORT!$A$2:$C$11,3,0)),EDATE($B$13,VLOOKUP($D$6,AMORT!$A$2:$C$11,3,0)*A337))))</f>
        <v>#N/A</v>
      </c>
      <c r="C337" s="55" t="e">
        <f>IF(A337="",IF(A336="","",SUM(C$13:C336)),G337+H337)</f>
        <v>#N/A</v>
      </c>
      <c r="D337" s="44"/>
      <c r="E337" s="55" t="e">
        <f>IF(A337="",IF(A336="","",SUM($E$13:E336)),ROUND(((I336*$D$8)/30)*VLOOKUP($D$6,AMORT!$A$2:$D$11,4,0),0))</f>
        <v>#N/A</v>
      </c>
      <c r="F337" s="55" t="e">
        <f>IF(A337="",IF(A336="","",SUM($F$13:F336)),IF(A337&lt;=MAX($I$6:$I$7),0,C337+E337))</f>
        <v>#N/A</v>
      </c>
      <c r="G337" s="55" t="e">
        <f>IF(A337="",IF(A336="","",SUM($G$13:G336)),IF(A337=$E$5,I336,IF($I$8="Cuota fija",IF(A337&lt;=MAX($I$6:$I$7),0,$D$7+D337-H337),IF($I$8="Capital Constante",IF(A337&lt;=MAX($I$6:$I$7),0,$D$3/(($C$5/VLOOKUP($D$6,AMORT!$A$2:$C$11,3,0))-MAX($I$6:$I$7))   ),C337-H337-E337)       )))</f>
        <v>#N/A</v>
      </c>
      <c r="H337" s="55" t="e">
        <f>IF(A337="",IF(A336="","",SUM($H$13:H336)),ROUND($E$4*I336,0))</f>
        <v>#N/A</v>
      </c>
      <c r="I337" s="55" t="e">
        <f t="shared" si="34"/>
        <v>#N/A</v>
      </c>
      <c r="J337" s="15"/>
      <c r="K337" s="55" t="e">
        <f>IF(AND(A337&gt;0,A337&lt;&gt;"",D337&gt;0), ROUND( ((D337/((1+($D$4/VLOOKUP($D$6,AMORT!$A$2:$B$11,2,0)))^A337))),0),0)</f>
        <v>#N/A</v>
      </c>
      <c r="N337" s="61" t="e">
        <f t="shared" si="37"/>
        <v>#N/A</v>
      </c>
      <c r="O337" s="62" t="e">
        <f>IF(N337="","",IF(OR($Q$6="Diaria",$Q$6="Semanal",$Q$6="Decadal",$Q$6="Quincenal"),O336+VLOOKUP($Q$6,AMORT!$A$2:$D$11,4,0),IF(DAY($O$13)=DAY(EOMONTH($O$13,0)),EOMONTH(O336,VLOOKUP($Q$6,AMORT!$A$2:$C$11,3,0)),EDATE($O$13,VLOOKUP($Q$6,AMORT!$A$2:$C$11,3,0)*N337))))</f>
        <v>#N/A</v>
      </c>
      <c r="P337" s="55" t="e">
        <f>IF(N337="",IF(N336="","",SUM(P$13:P336)),T337+U337)</f>
        <v>#N/A</v>
      </c>
      <c r="Q337" s="44"/>
      <c r="R337" s="55" t="e">
        <f>IF(N337="",IF(N336="","",SUM($R$13:R336)),ROUND(((V336*$Q$8)/30)*VLOOKUP($Q$6,AMORT!$A$2:$D$11,4,0),0))</f>
        <v>#N/A</v>
      </c>
      <c r="S337" s="55" t="e">
        <f>IF(N337="",IF(N336="","",SUM($S$13:S336)),IF(N337&lt;=MAX($V$6:$V$7),0,P337+R337))</f>
        <v>#N/A</v>
      </c>
      <c r="T337" s="55" t="e">
        <f>IF(N337="",IF(N336="","",SUM($T$13:T336)),IF(N337=$R$5,V336,IF($V$8="Cuota fija",IF(N337&lt;=MAX($V$6:$V$7),0,$Q$7+Q337-U337),IF($V$8="Capital Constante",IF(N337&lt;=MAX($V$6:$V$7),0,$Q$3/(($P$5/VLOOKUP($Q$6,AMORT!$A$2:$C$11,3,0))-MAX($V$6:$V$7))   ),P337-U337-R337)       )))</f>
        <v>#N/A</v>
      </c>
      <c r="U337" s="55" t="e">
        <f>IF(N337="",IF(N336="","",SUM($U$13:U336)),ROUND($R$4*V336,0))</f>
        <v>#N/A</v>
      </c>
      <c r="V337" s="55" t="e">
        <f t="shared" si="35"/>
        <v>#N/A</v>
      </c>
      <c r="W337" s="15"/>
      <c r="X337" s="55" t="e">
        <f>IF(AND(N337&gt;0,N337&lt;&gt;"",Q337&gt;0), ROUND( ((Q337/((1+($Q$4/VLOOKUP($Q$6,AMORT!$A$2:$B$11,2,0)))^N337))),0),0)</f>
        <v>#N/A</v>
      </c>
      <c r="AA337" s="61" t="e">
        <f t="shared" si="38"/>
        <v>#N/A</v>
      </c>
      <c r="AB337" s="62" t="e">
        <f>IF(AA337="","",IF(OR($AD$6="Diaria",$AD$6="Semanal",$AD$6="Decadal",$AD$6="Quincenal"),AB336+VLOOKUP($AD$6,AMORT!$A$2:$D$11,4,0),IF(DAY($B$13)=DAY(EOMONTH($B$13,0)),EOMONTH(AB336,VLOOKUP($AD$6,AMORT!$A$2:$C$11,3,0)),EDATE($B$13,VLOOKUP($AD$6,AMORT!$A$2:$C$11,3,0)*AA337))))</f>
        <v>#N/A</v>
      </c>
      <c r="AC337" s="55" t="e">
        <f>IF(AA337="",IF(AA336="","",SUM(AC$13:AC336)),AG337+AH337)</f>
        <v>#N/A</v>
      </c>
      <c r="AD337" s="44"/>
      <c r="AE337" s="55" t="e">
        <f>IF(AA337="",IF(AA336="","",SUM($AE$13:AE336)),ROUND(((AI336*$AD$8)/30)*VLOOKUP($AD$6,AMORT!$A$2:$D$11,4,0),0))</f>
        <v>#N/A</v>
      </c>
      <c r="AF337" s="55" t="e">
        <f>IF(AA337="",IF(AA336="","",SUM($AF$13:AF336)),IF(AA337&lt;=MAX($AI$6:$AI$7),0,AC337+AE337))</f>
        <v>#N/A</v>
      </c>
      <c r="AG337" s="55" t="e">
        <f>IF(AA337="",IF(AA336="","",SUM($AG$13:AG336)),IF(AA337=$AE$5,AI336,IF($AI$8="Cuota fija",IF(AA337&lt;=MAX($AI$6:$AI$7),0,$AD$7+AD337-AH337),IF($AI$8="Capital Constante",IF(AA337&lt;=MAX($AI$6:$AI$7),0,$AD$3/(($AC$5/VLOOKUP($AD$6,AMORT!$A$2:$C$11,3,0))-MAX($AI$6:$AI$7))   ),AC337-AH337-AE337)       )))</f>
        <v>#N/A</v>
      </c>
      <c r="AH337" s="55" t="e">
        <f>IF(AA337="",IF(AA336="","",SUM($AH$13:AH336)),ROUND($AE$4*AI336,0))</f>
        <v>#N/A</v>
      </c>
      <c r="AI337" s="55" t="e">
        <f t="shared" si="36"/>
        <v>#N/A</v>
      </c>
      <c r="AJ337" s="15"/>
      <c r="AK337" s="55" t="e">
        <f>IF(AND(AA337&gt;0,AA337&lt;&gt;"",AD337&gt;0), ROUND( ((AD337/((1+($AD$4/VLOOKUP($AD$6,AMORT!$A$2:$B$11,2,0)))^AA337))),0),0)</f>
        <v>#N/A</v>
      </c>
    </row>
    <row r="338" spans="1:37" x14ac:dyDescent="0.2">
      <c r="A338" s="61" t="e">
        <f t="shared" si="33"/>
        <v>#N/A</v>
      </c>
      <c r="B338" s="62" t="e">
        <f>IF(A338="","",IF(OR($D$6="Diaria",$D$6="Semanal",$D$6="Decadal",$D$6="Quincenal"),B337+VLOOKUP($D$6,AMORT!$A$2:$D$11,4,0),IF(DAY($B$13)=DAY(EOMONTH($B$13,0)),EOMONTH(B337,VLOOKUP($D$6,AMORT!$A$2:$C$11,3,0)),EDATE($B$13,VLOOKUP($D$6,AMORT!$A$2:$C$11,3,0)*A338))))</f>
        <v>#N/A</v>
      </c>
      <c r="C338" s="55" t="e">
        <f>IF(A338="",IF(A337="","",SUM(C$13:C337)),G338+H338)</f>
        <v>#N/A</v>
      </c>
      <c r="D338" s="44"/>
      <c r="E338" s="55" t="e">
        <f>IF(A338="",IF(A337="","",SUM($E$13:E337)),ROUND(((I337*$D$8)/30)*VLOOKUP($D$6,AMORT!$A$2:$D$11,4,0),0))</f>
        <v>#N/A</v>
      </c>
      <c r="F338" s="55" t="e">
        <f>IF(A338="",IF(A337="","",SUM($F$13:F337)),IF(A338&lt;=MAX($I$6:$I$7),0,C338+E338))</f>
        <v>#N/A</v>
      </c>
      <c r="G338" s="55" t="e">
        <f>IF(A338="",IF(A337="","",SUM($G$13:G337)),IF(A338=$E$5,I337,IF($I$8="Cuota fija",IF(A338&lt;=MAX($I$6:$I$7),0,$D$7+D338-H338),IF($I$8="Capital Constante",IF(A338&lt;=MAX($I$6:$I$7),0,$D$3/(($C$5/VLOOKUP($D$6,AMORT!$A$2:$C$11,3,0))-MAX($I$6:$I$7))   ),C338-H338-E338)       )))</f>
        <v>#N/A</v>
      </c>
      <c r="H338" s="55" t="e">
        <f>IF(A338="",IF(A337="","",SUM($H$13:H337)),ROUND($E$4*I337,0))</f>
        <v>#N/A</v>
      </c>
      <c r="I338" s="55" t="e">
        <f t="shared" si="34"/>
        <v>#N/A</v>
      </c>
      <c r="J338" s="15"/>
      <c r="K338" s="55" t="e">
        <f>IF(AND(A338&gt;0,A338&lt;&gt;"",D338&gt;0), ROUND( ((D338/((1+($D$4/VLOOKUP($D$6,AMORT!$A$2:$B$11,2,0)))^A338))),0),0)</f>
        <v>#N/A</v>
      </c>
      <c r="N338" s="61" t="e">
        <f t="shared" si="37"/>
        <v>#N/A</v>
      </c>
      <c r="O338" s="62" t="e">
        <f>IF(N338="","",IF(OR($Q$6="Diaria",$Q$6="Semanal",$Q$6="Decadal",$Q$6="Quincenal"),O337+VLOOKUP($Q$6,AMORT!$A$2:$D$11,4,0),IF(DAY($O$13)=DAY(EOMONTH($O$13,0)),EOMONTH(O337,VLOOKUP($Q$6,AMORT!$A$2:$C$11,3,0)),EDATE($O$13,VLOOKUP($Q$6,AMORT!$A$2:$C$11,3,0)*N338))))</f>
        <v>#N/A</v>
      </c>
      <c r="P338" s="55" t="e">
        <f>IF(N338="",IF(N337="","",SUM(P$13:P337)),T338+U338)</f>
        <v>#N/A</v>
      </c>
      <c r="Q338" s="44"/>
      <c r="R338" s="55" t="e">
        <f>IF(N338="",IF(N337="","",SUM($R$13:R337)),ROUND(((V337*$Q$8)/30)*VLOOKUP($Q$6,AMORT!$A$2:$D$11,4,0),0))</f>
        <v>#N/A</v>
      </c>
      <c r="S338" s="55" t="e">
        <f>IF(N338="",IF(N337="","",SUM($S$13:S337)),IF(N338&lt;=MAX($V$6:$V$7),0,P338+R338))</f>
        <v>#N/A</v>
      </c>
      <c r="T338" s="55" t="e">
        <f>IF(N338="",IF(N337="","",SUM($T$13:T337)),IF(N338=$R$5,V337,IF($V$8="Cuota fija",IF(N338&lt;=MAX($V$6:$V$7),0,$Q$7+Q338-U338),IF($V$8="Capital Constante",IF(N338&lt;=MAX($V$6:$V$7),0,$Q$3/(($P$5/VLOOKUP($Q$6,AMORT!$A$2:$C$11,3,0))-MAX($V$6:$V$7))   ),P338-U338-R338)       )))</f>
        <v>#N/A</v>
      </c>
      <c r="U338" s="55" t="e">
        <f>IF(N338="",IF(N337="","",SUM($U$13:U337)),ROUND($R$4*V337,0))</f>
        <v>#N/A</v>
      </c>
      <c r="V338" s="55" t="e">
        <f t="shared" si="35"/>
        <v>#N/A</v>
      </c>
      <c r="W338" s="15"/>
      <c r="X338" s="55" t="e">
        <f>IF(AND(N338&gt;0,N338&lt;&gt;"",Q338&gt;0), ROUND( ((Q338/((1+($Q$4/VLOOKUP($Q$6,AMORT!$A$2:$B$11,2,0)))^N338))),0),0)</f>
        <v>#N/A</v>
      </c>
      <c r="AA338" s="61" t="e">
        <f t="shared" si="38"/>
        <v>#N/A</v>
      </c>
      <c r="AB338" s="62" t="e">
        <f>IF(AA338="","",IF(OR($AD$6="Diaria",$AD$6="Semanal",$AD$6="Decadal",$AD$6="Quincenal"),AB337+VLOOKUP($AD$6,AMORT!$A$2:$D$11,4,0),IF(DAY($B$13)=DAY(EOMONTH($B$13,0)),EOMONTH(AB337,VLOOKUP($AD$6,AMORT!$A$2:$C$11,3,0)),EDATE($B$13,VLOOKUP($AD$6,AMORT!$A$2:$C$11,3,0)*AA338))))</f>
        <v>#N/A</v>
      </c>
      <c r="AC338" s="55" t="e">
        <f>IF(AA338="",IF(AA337="","",SUM(AC$13:AC337)),AG338+AH338)</f>
        <v>#N/A</v>
      </c>
      <c r="AD338" s="44"/>
      <c r="AE338" s="55" t="e">
        <f>IF(AA338="",IF(AA337="","",SUM($AE$13:AE337)),ROUND(((AI337*$AD$8)/30)*VLOOKUP($AD$6,AMORT!$A$2:$D$11,4,0),0))</f>
        <v>#N/A</v>
      </c>
      <c r="AF338" s="55" t="e">
        <f>IF(AA338="",IF(AA337="","",SUM($AF$13:AF337)),IF(AA338&lt;=MAX($AI$6:$AI$7),0,AC338+AE338))</f>
        <v>#N/A</v>
      </c>
      <c r="AG338" s="55" t="e">
        <f>IF(AA338="",IF(AA337="","",SUM($AG$13:AG337)),IF(AA338=$AE$5,AI337,IF($AI$8="Cuota fija",IF(AA338&lt;=MAX($AI$6:$AI$7),0,$AD$7+AD338-AH338),IF($AI$8="Capital Constante",IF(AA338&lt;=MAX($AI$6:$AI$7),0,$AD$3/(($AC$5/VLOOKUP($AD$6,AMORT!$A$2:$C$11,3,0))-MAX($AI$6:$AI$7))   ),AC338-AH338-AE338)       )))</f>
        <v>#N/A</v>
      </c>
      <c r="AH338" s="55" t="e">
        <f>IF(AA338="",IF(AA337="","",SUM($AH$13:AH337)),ROUND($AE$4*AI337,0))</f>
        <v>#N/A</v>
      </c>
      <c r="AI338" s="55" t="e">
        <f t="shared" si="36"/>
        <v>#N/A</v>
      </c>
      <c r="AJ338" s="15"/>
      <c r="AK338" s="55" t="e">
        <f>IF(AND(AA338&gt;0,AA338&lt;&gt;"",AD338&gt;0), ROUND( ((AD338/((1+($AD$4/VLOOKUP($AD$6,AMORT!$A$2:$B$11,2,0)))^AA338))),0),0)</f>
        <v>#N/A</v>
      </c>
    </row>
    <row r="339" spans="1:37" x14ac:dyDescent="0.2">
      <c r="A339" s="61" t="e">
        <f t="shared" si="33"/>
        <v>#N/A</v>
      </c>
      <c r="B339" s="62" t="e">
        <f>IF(A339="","",IF(OR($D$6="Diaria",$D$6="Semanal",$D$6="Decadal",$D$6="Quincenal"),B338+VLOOKUP($D$6,AMORT!$A$2:$D$11,4,0),IF(DAY($B$13)=DAY(EOMONTH($B$13,0)),EOMONTH(B338,VLOOKUP($D$6,AMORT!$A$2:$C$11,3,0)),EDATE($B$13,VLOOKUP($D$6,AMORT!$A$2:$C$11,3,0)*A339))))</f>
        <v>#N/A</v>
      </c>
      <c r="C339" s="55" t="e">
        <f>IF(A339="",IF(A338="","",SUM(C$13:C338)),G339+H339)</f>
        <v>#N/A</v>
      </c>
      <c r="D339" s="44"/>
      <c r="E339" s="55" t="e">
        <f>IF(A339="",IF(A338="","",SUM($E$13:E338)),ROUND(((I338*$D$8)/30)*VLOOKUP($D$6,AMORT!$A$2:$D$11,4,0),0))</f>
        <v>#N/A</v>
      </c>
      <c r="F339" s="55" t="e">
        <f>IF(A339="",IF(A338="","",SUM($F$13:F338)),IF(A339&lt;=MAX($I$6:$I$7),0,C339+E339))</f>
        <v>#N/A</v>
      </c>
      <c r="G339" s="55" t="e">
        <f>IF(A339="",IF(A338="","",SUM($G$13:G338)),IF(A339=$E$5,I338,IF($I$8="Cuota fija",IF(A339&lt;=MAX($I$6:$I$7),0,$D$7+D339-H339),IF($I$8="Capital Constante",IF(A339&lt;=MAX($I$6:$I$7),0,$D$3/(($C$5/VLOOKUP($D$6,AMORT!$A$2:$C$11,3,0))-MAX($I$6:$I$7))   ),C339-H339-E339)       )))</f>
        <v>#N/A</v>
      </c>
      <c r="H339" s="55" t="e">
        <f>IF(A339="",IF(A338="","",SUM($H$13:H338)),ROUND($E$4*I338,0))</f>
        <v>#N/A</v>
      </c>
      <c r="I339" s="55" t="e">
        <f t="shared" si="34"/>
        <v>#N/A</v>
      </c>
      <c r="J339" s="15"/>
      <c r="K339" s="55" t="e">
        <f>IF(AND(A339&gt;0,A339&lt;&gt;"",D339&gt;0), ROUND( ((D339/((1+($D$4/VLOOKUP($D$6,AMORT!$A$2:$B$11,2,0)))^A339))),0),0)</f>
        <v>#N/A</v>
      </c>
      <c r="N339" s="61" t="e">
        <f t="shared" si="37"/>
        <v>#N/A</v>
      </c>
      <c r="O339" s="62" t="e">
        <f>IF(N339="","",IF(OR($Q$6="Diaria",$Q$6="Semanal",$Q$6="Decadal",$Q$6="Quincenal"),O338+VLOOKUP($Q$6,AMORT!$A$2:$D$11,4,0),IF(DAY($O$13)=DAY(EOMONTH($O$13,0)),EOMONTH(O338,VLOOKUP($Q$6,AMORT!$A$2:$C$11,3,0)),EDATE($O$13,VLOOKUP($Q$6,AMORT!$A$2:$C$11,3,0)*N339))))</f>
        <v>#N/A</v>
      </c>
      <c r="P339" s="55" t="e">
        <f>IF(N339="",IF(N338="","",SUM(P$13:P338)),T339+U339)</f>
        <v>#N/A</v>
      </c>
      <c r="Q339" s="44"/>
      <c r="R339" s="55" t="e">
        <f>IF(N339="",IF(N338="","",SUM($R$13:R338)),ROUND(((V338*$Q$8)/30)*VLOOKUP($Q$6,AMORT!$A$2:$D$11,4,0),0))</f>
        <v>#N/A</v>
      </c>
      <c r="S339" s="55" t="e">
        <f>IF(N339="",IF(N338="","",SUM($S$13:S338)),IF(N339&lt;=MAX($V$6:$V$7),0,P339+R339))</f>
        <v>#N/A</v>
      </c>
      <c r="T339" s="55" t="e">
        <f>IF(N339="",IF(N338="","",SUM($T$13:T338)),IF(N339=$R$5,V338,IF($V$8="Cuota fija",IF(N339&lt;=MAX($V$6:$V$7),0,$Q$7+Q339-U339),IF($V$8="Capital Constante",IF(N339&lt;=MAX($V$6:$V$7),0,$Q$3/(($P$5/VLOOKUP($Q$6,AMORT!$A$2:$C$11,3,0))-MAX($V$6:$V$7))   ),P339-U339-R339)       )))</f>
        <v>#N/A</v>
      </c>
      <c r="U339" s="55" t="e">
        <f>IF(N339="",IF(N338="","",SUM($U$13:U338)),ROUND($R$4*V338,0))</f>
        <v>#N/A</v>
      </c>
      <c r="V339" s="55" t="e">
        <f t="shared" si="35"/>
        <v>#N/A</v>
      </c>
      <c r="W339" s="15"/>
      <c r="X339" s="55" t="e">
        <f>IF(AND(N339&gt;0,N339&lt;&gt;"",Q339&gt;0), ROUND( ((Q339/((1+($Q$4/VLOOKUP($Q$6,AMORT!$A$2:$B$11,2,0)))^N339))),0),0)</f>
        <v>#N/A</v>
      </c>
      <c r="AA339" s="61" t="e">
        <f t="shared" si="38"/>
        <v>#N/A</v>
      </c>
      <c r="AB339" s="62" t="e">
        <f>IF(AA339="","",IF(OR($AD$6="Diaria",$AD$6="Semanal",$AD$6="Decadal",$AD$6="Quincenal"),AB338+VLOOKUP($AD$6,AMORT!$A$2:$D$11,4,0),IF(DAY($B$13)=DAY(EOMONTH($B$13,0)),EOMONTH(AB338,VLOOKUP($AD$6,AMORT!$A$2:$C$11,3,0)),EDATE($B$13,VLOOKUP($AD$6,AMORT!$A$2:$C$11,3,0)*AA339))))</f>
        <v>#N/A</v>
      </c>
      <c r="AC339" s="55" t="e">
        <f>IF(AA339="",IF(AA338="","",SUM(AC$13:AC338)),AG339+AH339)</f>
        <v>#N/A</v>
      </c>
      <c r="AD339" s="44"/>
      <c r="AE339" s="55" t="e">
        <f>IF(AA339="",IF(AA338="","",SUM($AE$13:AE338)),ROUND(((AI338*$AD$8)/30)*VLOOKUP($AD$6,AMORT!$A$2:$D$11,4,0),0))</f>
        <v>#N/A</v>
      </c>
      <c r="AF339" s="55" t="e">
        <f>IF(AA339="",IF(AA338="","",SUM($AF$13:AF338)),IF(AA339&lt;=MAX($AI$6:$AI$7),0,AC339+AE339))</f>
        <v>#N/A</v>
      </c>
      <c r="AG339" s="55" t="e">
        <f>IF(AA339="",IF(AA338="","",SUM($AG$13:AG338)),IF(AA339=$AE$5,AI338,IF($AI$8="Cuota fija",IF(AA339&lt;=MAX($AI$6:$AI$7),0,$AD$7+AD339-AH339),IF($AI$8="Capital Constante",IF(AA339&lt;=MAX($AI$6:$AI$7),0,$AD$3/(($AC$5/VLOOKUP($AD$6,AMORT!$A$2:$C$11,3,0))-MAX($AI$6:$AI$7))   ),AC339-AH339-AE339)       )))</f>
        <v>#N/A</v>
      </c>
      <c r="AH339" s="55" t="e">
        <f>IF(AA339="",IF(AA338="","",SUM($AH$13:AH338)),ROUND($AE$4*AI338,0))</f>
        <v>#N/A</v>
      </c>
      <c r="AI339" s="55" t="e">
        <f t="shared" si="36"/>
        <v>#N/A</v>
      </c>
      <c r="AJ339" s="15"/>
      <c r="AK339" s="55" t="e">
        <f>IF(AND(AA339&gt;0,AA339&lt;&gt;"",AD339&gt;0), ROUND( ((AD339/((1+($AD$4/VLOOKUP($AD$6,AMORT!$A$2:$B$11,2,0)))^AA339))),0),0)</f>
        <v>#N/A</v>
      </c>
    </row>
    <row r="340" spans="1:37" x14ac:dyDescent="0.2">
      <c r="A340" s="61" t="e">
        <f t="shared" si="33"/>
        <v>#N/A</v>
      </c>
      <c r="B340" s="62" t="e">
        <f>IF(A340="","",IF(OR($D$6="Diaria",$D$6="Semanal",$D$6="Decadal",$D$6="Quincenal"),B339+VLOOKUP($D$6,AMORT!$A$2:$D$11,4,0),IF(DAY($B$13)=DAY(EOMONTH($B$13,0)),EOMONTH(B339,VLOOKUP($D$6,AMORT!$A$2:$C$11,3,0)),EDATE($B$13,VLOOKUP($D$6,AMORT!$A$2:$C$11,3,0)*A340))))</f>
        <v>#N/A</v>
      </c>
      <c r="C340" s="55" t="e">
        <f>IF(A340="",IF(A339="","",SUM(C$13:C339)),G340+H340)</f>
        <v>#N/A</v>
      </c>
      <c r="D340" s="44"/>
      <c r="E340" s="55" t="e">
        <f>IF(A340="",IF(A339="","",SUM($E$13:E339)),ROUND(((I339*$D$8)/30)*VLOOKUP($D$6,AMORT!$A$2:$D$11,4,0),0))</f>
        <v>#N/A</v>
      </c>
      <c r="F340" s="55" t="e">
        <f>IF(A340="",IF(A339="","",SUM($F$13:F339)),IF(A340&lt;=MAX($I$6:$I$7),0,C340+E340))</f>
        <v>#N/A</v>
      </c>
      <c r="G340" s="55" t="e">
        <f>IF(A340="",IF(A339="","",SUM($G$13:G339)),IF(A340=$E$5,I339,IF($I$8="Cuota fija",IF(A340&lt;=MAX($I$6:$I$7),0,$D$7+D340-H340),IF($I$8="Capital Constante",IF(A340&lt;=MAX($I$6:$I$7),0,$D$3/(($C$5/VLOOKUP($D$6,AMORT!$A$2:$C$11,3,0))-MAX($I$6:$I$7))   ),C340-H340-E340)       )))</f>
        <v>#N/A</v>
      </c>
      <c r="H340" s="55" t="e">
        <f>IF(A340="",IF(A339="","",SUM($H$13:H339)),ROUND($E$4*I339,0))</f>
        <v>#N/A</v>
      </c>
      <c r="I340" s="55" t="e">
        <f t="shared" si="34"/>
        <v>#N/A</v>
      </c>
      <c r="J340" s="15"/>
      <c r="K340" s="55" t="e">
        <f>IF(AND(A340&gt;0,A340&lt;&gt;"",D340&gt;0), ROUND( ((D340/((1+($D$4/VLOOKUP($D$6,AMORT!$A$2:$B$11,2,0)))^A340))),0),0)</f>
        <v>#N/A</v>
      </c>
      <c r="N340" s="61" t="e">
        <f t="shared" si="37"/>
        <v>#N/A</v>
      </c>
      <c r="O340" s="62" t="e">
        <f>IF(N340="","",IF(OR($Q$6="Diaria",$Q$6="Semanal",$Q$6="Decadal",$Q$6="Quincenal"),O339+VLOOKUP($Q$6,AMORT!$A$2:$D$11,4,0),IF(DAY($O$13)=DAY(EOMONTH($O$13,0)),EOMONTH(O339,VLOOKUP($Q$6,AMORT!$A$2:$C$11,3,0)),EDATE($O$13,VLOOKUP($Q$6,AMORT!$A$2:$C$11,3,0)*N340))))</f>
        <v>#N/A</v>
      </c>
      <c r="P340" s="55" t="e">
        <f>IF(N340="",IF(N339="","",SUM(P$13:P339)),T340+U340)</f>
        <v>#N/A</v>
      </c>
      <c r="Q340" s="44"/>
      <c r="R340" s="55" t="e">
        <f>IF(N340="",IF(N339="","",SUM($R$13:R339)),ROUND(((V339*$Q$8)/30)*VLOOKUP($Q$6,AMORT!$A$2:$D$11,4,0),0))</f>
        <v>#N/A</v>
      </c>
      <c r="S340" s="55" t="e">
        <f>IF(N340="",IF(N339="","",SUM($S$13:S339)),IF(N340&lt;=MAX($V$6:$V$7),0,P340+R340))</f>
        <v>#N/A</v>
      </c>
      <c r="T340" s="55" t="e">
        <f>IF(N340="",IF(N339="","",SUM($T$13:T339)),IF(N340=$R$5,V339,IF($V$8="Cuota fija",IF(N340&lt;=MAX($V$6:$V$7),0,$Q$7+Q340-U340),IF($V$8="Capital Constante",IF(N340&lt;=MAX($V$6:$V$7),0,$Q$3/(($P$5/VLOOKUP($Q$6,AMORT!$A$2:$C$11,3,0))-MAX($V$6:$V$7))   ),P340-U340-R340)       )))</f>
        <v>#N/A</v>
      </c>
      <c r="U340" s="55" t="e">
        <f>IF(N340="",IF(N339="","",SUM($U$13:U339)),ROUND($R$4*V339,0))</f>
        <v>#N/A</v>
      </c>
      <c r="V340" s="55" t="e">
        <f t="shared" si="35"/>
        <v>#N/A</v>
      </c>
      <c r="W340" s="15"/>
      <c r="X340" s="55" t="e">
        <f>IF(AND(N340&gt;0,N340&lt;&gt;"",Q340&gt;0), ROUND( ((Q340/((1+($Q$4/VLOOKUP($Q$6,AMORT!$A$2:$B$11,2,0)))^N340))),0),0)</f>
        <v>#N/A</v>
      </c>
      <c r="AA340" s="61" t="e">
        <f t="shared" si="38"/>
        <v>#N/A</v>
      </c>
      <c r="AB340" s="62" t="e">
        <f>IF(AA340="","",IF(OR($AD$6="Diaria",$AD$6="Semanal",$AD$6="Decadal",$AD$6="Quincenal"),AB339+VLOOKUP($AD$6,AMORT!$A$2:$D$11,4,0),IF(DAY($B$13)=DAY(EOMONTH($B$13,0)),EOMONTH(AB339,VLOOKUP($AD$6,AMORT!$A$2:$C$11,3,0)),EDATE($B$13,VLOOKUP($AD$6,AMORT!$A$2:$C$11,3,0)*AA340))))</f>
        <v>#N/A</v>
      </c>
      <c r="AC340" s="55" t="e">
        <f>IF(AA340="",IF(AA339="","",SUM(AC$13:AC339)),AG340+AH340)</f>
        <v>#N/A</v>
      </c>
      <c r="AD340" s="44"/>
      <c r="AE340" s="55" t="e">
        <f>IF(AA340="",IF(AA339="","",SUM($AE$13:AE339)),ROUND(((AI339*$AD$8)/30)*VLOOKUP($AD$6,AMORT!$A$2:$D$11,4,0),0))</f>
        <v>#N/A</v>
      </c>
      <c r="AF340" s="55" t="e">
        <f>IF(AA340="",IF(AA339="","",SUM($AF$13:AF339)),IF(AA340&lt;=MAX($AI$6:$AI$7),0,AC340+AE340))</f>
        <v>#N/A</v>
      </c>
      <c r="AG340" s="55" t="e">
        <f>IF(AA340="",IF(AA339="","",SUM($AG$13:AG339)),IF(AA340=$AE$5,AI339,IF($AI$8="Cuota fija",IF(AA340&lt;=MAX($AI$6:$AI$7),0,$AD$7+AD340-AH340),IF($AI$8="Capital Constante",IF(AA340&lt;=MAX($AI$6:$AI$7),0,$AD$3/(($AC$5/VLOOKUP($AD$6,AMORT!$A$2:$C$11,3,0))-MAX($AI$6:$AI$7))   ),AC340-AH340-AE340)       )))</f>
        <v>#N/A</v>
      </c>
      <c r="AH340" s="55" t="e">
        <f>IF(AA340="",IF(AA339="","",SUM($AH$13:AH339)),ROUND($AE$4*AI339,0))</f>
        <v>#N/A</v>
      </c>
      <c r="AI340" s="55" t="e">
        <f t="shared" si="36"/>
        <v>#N/A</v>
      </c>
      <c r="AJ340" s="15"/>
      <c r="AK340" s="55" t="e">
        <f>IF(AND(AA340&gt;0,AA340&lt;&gt;"",AD340&gt;0), ROUND( ((AD340/((1+($AD$4/VLOOKUP($AD$6,AMORT!$A$2:$B$11,2,0)))^AA340))),0),0)</f>
        <v>#N/A</v>
      </c>
    </row>
    <row r="341" spans="1:37" x14ac:dyDescent="0.2">
      <c r="A341" s="61" t="e">
        <f t="shared" si="33"/>
        <v>#N/A</v>
      </c>
      <c r="B341" s="62" t="e">
        <f>IF(A341="","",IF(OR($D$6="Diaria",$D$6="Semanal",$D$6="Decadal",$D$6="Quincenal"),B340+VLOOKUP($D$6,AMORT!$A$2:$D$11,4,0),IF(DAY($B$13)=DAY(EOMONTH($B$13,0)),EOMONTH(B340,VLOOKUP($D$6,AMORT!$A$2:$C$11,3,0)),EDATE($B$13,VLOOKUP($D$6,AMORT!$A$2:$C$11,3,0)*A341))))</f>
        <v>#N/A</v>
      </c>
      <c r="C341" s="55" t="e">
        <f>IF(A341="",IF(A340="","",SUM(C$13:C340)),G341+H341)</f>
        <v>#N/A</v>
      </c>
      <c r="D341" s="44"/>
      <c r="E341" s="55" t="e">
        <f>IF(A341="",IF(A340="","",SUM($E$13:E340)),ROUND(((I340*$D$8)/30)*VLOOKUP($D$6,AMORT!$A$2:$D$11,4,0),0))</f>
        <v>#N/A</v>
      </c>
      <c r="F341" s="55" t="e">
        <f>IF(A341="",IF(A340="","",SUM($F$13:F340)),IF(A341&lt;=MAX($I$6:$I$7),0,C341+E341))</f>
        <v>#N/A</v>
      </c>
      <c r="G341" s="55" t="e">
        <f>IF(A341="",IF(A340="","",SUM($G$13:G340)),IF(A341=$E$5,I340,IF($I$8="Cuota fija",IF(A341&lt;=MAX($I$6:$I$7),0,$D$7+D341-H341),IF($I$8="Capital Constante",IF(A341&lt;=MAX($I$6:$I$7),0,$D$3/(($C$5/VLOOKUP($D$6,AMORT!$A$2:$C$11,3,0))-MAX($I$6:$I$7))   ),C341-H341-E341)       )))</f>
        <v>#N/A</v>
      </c>
      <c r="H341" s="55" t="e">
        <f>IF(A341="",IF(A340="","",SUM($H$13:H340)),ROUND($E$4*I340,0))</f>
        <v>#N/A</v>
      </c>
      <c r="I341" s="55" t="e">
        <f t="shared" si="34"/>
        <v>#N/A</v>
      </c>
      <c r="J341" s="15"/>
      <c r="K341" s="55" t="e">
        <f>IF(AND(A341&gt;0,A341&lt;&gt;"",D341&gt;0), ROUND( ((D341/((1+($D$4/VLOOKUP($D$6,AMORT!$A$2:$B$11,2,0)))^A341))),0),0)</f>
        <v>#N/A</v>
      </c>
      <c r="N341" s="61" t="e">
        <f t="shared" si="37"/>
        <v>#N/A</v>
      </c>
      <c r="O341" s="62" t="e">
        <f>IF(N341="","",IF(OR($Q$6="Diaria",$Q$6="Semanal",$Q$6="Decadal",$Q$6="Quincenal"),O340+VLOOKUP($Q$6,AMORT!$A$2:$D$11,4,0),IF(DAY($O$13)=DAY(EOMONTH($O$13,0)),EOMONTH(O340,VLOOKUP($Q$6,AMORT!$A$2:$C$11,3,0)),EDATE($O$13,VLOOKUP($Q$6,AMORT!$A$2:$C$11,3,0)*N341))))</f>
        <v>#N/A</v>
      </c>
      <c r="P341" s="55" t="e">
        <f>IF(N341="",IF(N340="","",SUM(P$13:P340)),T341+U341)</f>
        <v>#N/A</v>
      </c>
      <c r="Q341" s="44"/>
      <c r="R341" s="55" t="e">
        <f>IF(N341="",IF(N340="","",SUM($R$13:R340)),ROUND(((V340*$Q$8)/30)*VLOOKUP($Q$6,AMORT!$A$2:$D$11,4,0),0))</f>
        <v>#N/A</v>
      </c>
      <c r="S341" s="55" t="e">
        <f>IF(N341="",IF(N340="","",SUM($S$13:S340)),IF(N341&lt;=MAX($V$6:$V$7),0,P341+R341))</f>
        <v>#N/A</v>
      </c>
      <c r="T341" s="55" t="e">
        <f>IF(N341="",IF(N340="","",SUM($T$13:T340)),IF(N341=$R$5,V340,IF($V$8="Cuota fija",IF(N341&lt;=MAX($V$6:$V$7),0,$Q$7+Q341-U341),IF($V$8="Capital Constante",IF(N341&lt;=MAX($V$6:$V$7),0,$Q$3/(($P$5/VLOOKUP($Q$6,AMORT!$A$2:$C$11,3,0))-MAX($V$6:$V$7))   ),P341-U341-R341)       )))</f>
        <v>#N/A</v>
      </c>
      <c r="U341" s="55" t="e">
        <f>IF(N341="",IF(N340="","",SUM($U$13:U340)),ROUND($R$4*V340,0))</f>
        <v>#N/A</v>
      </c>
      <c r="V341" s="55" t="e">
        <f t="shared" si="35"/>
        <v>#N/A</v>
      </c>
      <c r="W341" s="15"/>
      <c r="X341" s="55" t="e">
        <f>IF(AND(N341&gt;0,N341&lt;&gt;"",Q341&gt;0), ROUND( ((Q341/((1+($Q$4/VLOOKUP($Q$6,AMORT!$A$2:$B$11,2,0)))^N341))),0),0)</f>
        <v>#N/A</v>
      </c>
      <c r="AA341" s="61" t="e">
        <f t="shared" si="38"/>
        <v>#N/A</v>
      </c>
      <c r="AB341" s="62" t="e">
        <f>IF(AA341="","",IF(OR($AD$6="Diaria",$AD$6="Semanal",$AD$6="Decadal",$AD$6="Quincenal"),AB340+VLOOKUP($AD$6,AMORT!$A$2:$D$11,4,0),IF(DAY($B$13)=DAY(EOMONTH($B$13,0)),EOMONTH(AB340,VLOOKUP($AD$6,AMORT!$A$2:$C$11,3,0)),EDATE($B$13,VLOOKUP($AD$6,AMORT!$A$2:$C$11,3,0)*AA341))))</f>
        <v>#N/A</v>
      </c>
      <c r="AC341" s="55" t="e">
        <f>IF(AA341="",IF(AA340="","",SUM(AC$13:AC340)),AG341+AH341)</f>
        <v>#N/A</v>
      </c>
      <c r="AD341" s="44"/>
      <c r="AE341" s="55" t="e">
        <f>IF(AA341="",IF(AA340="","",SUM($AE$13:AE340)),ROUND(((AI340*$AD$8)/30)*VLOOKUP($AD$6,AMORT!$A$2:$D$11,4,0),0))</f>
        <v>#N/A</v>
      </c>
      <c r="AF341" s="55" t="e">
        <f>IF(AA341="",IF(AA340="","",SUM($AF$13:AF340)),IF(AA341&lt;=MAX($AI$6:$AI$7),0,AC341+AE341))</f>
        <v>#N/A</v>
      </c>
      <c r="AG341" s="55" t="e">
        <f>IF(AA341="",IF(AA340="","",SUM($AG$13:AG340)),IF(AA341=$AE$5,AI340,IF($AI$8="Cuota fija",IF(AA341&lt;=MAX($AI$6:$AI$7),0,$AD$7+AD341-AH341),IF($AI$8="Capital Constante",IF(AA341&lt;=MAX($AI$6:$AI$7),0,$AD$3/(($AC$5/VLOOKUP($AD$6,AMORT!$A$2:$C$11,3,0))-MAX($AI$6:$AI$7))   ),AC341-AH341-AE341)       )))</f>
        <v>#N/A</v>
      </c>
      <c r="AH341" s="55" t="e">
        <f>IF(AA341="",IF(AA340="","",SUM($AH$13:AH340)),ROUND($AE$4*AI340,0))</f>
        <v>#N/A</v>
      </c>
      <c r="AI341" s="55" t="e">
        <f t="shared" si="36"/>
        <v>#N/A</v>
      </c>
      <c r="AJ341" s="15"/>
      <c r="AK341" s="55" t="e">
        <f>IF(AND(AA341&gt;0,AA341&lt;&gt;"",AD341&gt;0), ROUND( ((AD341/((1+($AD$4/VLOOKUP($AD$6,AMORT!$A$2:$B$11,2,0)))^AA341))),0),0)</f>
        <v>#N/A</v>
      </c>
    </row>
    <row r="342" spans="1:37" x14ac:dyDescent="0.2">
      <c r="A342" s="61" t="e">
        <f t="shared" si="33"/>
        <v>#N/A</v>
      </c>
      <c r="B342" s="62" t="e">
        <f>IF(A342="","",IF(OR($D$6="Diaria",$D$6="Semanal",$D$6="Decadal",$D$6="Quincenal"),B341+VLOOKUP($D$6,AMORT!$A$2:$D$11,4,0),IF(DAY($B$13)=DAY(EOMONTH($B$13,0)),EOMONTH(B341,VLOOKUP($D$6,AMORT!$A$2:$C$11,3,0)),EDATE($B$13,VLOOKUP($D$6,AMORT!$A$2:$C$11,3,0)*A342))))</f>
        <v>#N/A</v>
      </c>
      <c r="C342" s="55" t="e">
        <f>IF(A342="",IF(A341="","",SUM(C$13:C341)),G342+H342)</f>
        <v>#N/A</v>
      </c>
      <c r="D342" s="44"/>
      <c r="E342" s="55" t="e">
        <f>IF(A342="",IF(A341="","",SUM($E$13:E341)),ROUND(((I341*$D$8)/30)*VLOOKUP($D$6,AMORT!$A$2:$D$11,4,0),0))</f>
        <v>#N/A</v>
      </c>
      <c r="F342" s="55" t="e">
        <f>IF(A342="",IF(A341="","",SUM($F$13:F341)),IF(A342&lt;=MAX($I$6:$I$7),0,C342+E342))</f>
        <v>#N/A</v>
      </c>
      <c r="G342" s="55" t="e">
        <f>IF(A342="",IF(A341="","",SUM($G$13:G341)),IF(A342=$E$5,I341,IF($I$8="Cuota fija",IF(A342&lt;=MAX($I$6:$I$7),0,$D$7+D342-H342),IF($I$8="Capital Constante",IF(A342&lt;=MAX($I$6:$I$7),0,$D$3/(($C$5/VLOOKUP($D$6,AMORT!$A$2:$C$11,3,0))-MAX($I$6:$I$7))   ),C342-H342-E342)       )))</f>
        <v>#N/A</v>
      </c>
      <c r="H342" s="55" t="e">
        <f>IF(A342="",IF(A341="","",SUM($H$13:H341)),ROUND($E$4*I341,0))</f>
        <v>#N/A</v>
      </c>
      <c r="I342" s="55" t="e">
        <f t="shared" si="34"/>
        <v>#N/A</v>
      </c>
      <c r="J342" s="15"/>
      <c r="K342" s="55" t="e">
        <f>IF(AND(A342&gt;0,A342&lt;&gt;"",D342&gt;0), ROUND( ((D342/((1+($D$4/VLOOKUP($D$6,AMORT!$A$2:$B$11,2,0)))^A342))),0),0)</f>
        <v>#N/A</v>
      </c>
      <c r="N342" s="61" t="e">
        <f t="shared" si="37"/>
        <v>#N/A</v>
      </c>
      <c r="O342" s="62" t="e">
        <f>IF(N342="","",IF(OR($Q$6="Diaria",$Q$6="Semanal",$Q$6="Decadal",$Q$6="Quincenal"),O341+VLOOKUP($Q$6,AMORT!$A$2:$D$11,4,0),IF(DAY($O$13)=DAY(EOMONTH($O$13,0)),EOMONTH(O341,VLOOKUP($Q$6,AMORT!$A$2:$C$11,3,0)),EDATE($O$13,VLOOKUP($Q$6,AMORT!$A$2:$C$11,3,0)*N342))))</f>
        <v>#N/A</v>
      </c>
      <c r="P342" s="55" t="e">
        <f>IF(N342="",IF(N341="","",SUM(P$13:P341)),T342+U342)</f>
        <v>#N/A</v>
      </c>
      <c r="Q342" s="44"/>
      <c r="R342" s="55" t="e">
        <f>IF(N342="",IF(N341="","",SUM($R$13:R341)),ROUND(((V341*$Q$8)/30)*VLOOKUP($Q$6,AMORT!$A$2:$D$11,4,0),0))</f>
        <v>#N/A</v>
      </c>
      <c r="S342" s="55" t="e">
        <f>IF(N342="",IF(N341="","",SUM($S$13:S341)),IF(N342&lt;=MAX($V$6:$V$7),0,P342+R342))</f>
        <v>#N/A</v>
      </c>
      <c r="T342" s="55" t="e">
        <f>IF(N342="",IF(N341="","",SUM($T$13:T341)),IF(N342=$R$5,V341,IF($V$8="Cuota fija",IF(N342&lt;=MAX($V$6:$V$7),0,$Q$7+Q342-U342),IF($V$8="Capital Constante",IF(N342&lt;=MAX($V$6:$V$7),0,$Q$3/(($P$5/VLOOKUP($Q$6,AMORT!$A$2:$C$11,3,0))-MAX($V$6:$V$7))   ),P342-U342-R342)       )))</f>
        <v>#N/A</v>
      </c>
      <c r="U342" s="55" t="e">
        <f>IF(N342="",IF(N341="","",SUM($U$13:U341)),ROUND($R$4*V341,0))</f>
        <v>#N/A</v>
      </c>
      <c r="V342" s="55" t="e">
        <f t="shared" si="35"/>
        <v>#N/A</v>
      </c>
      <c r="W342" s="15"/>
      <c r="X342" s="55" t="e">
        <f>IF(AND(N342&gt;0,N342&lt;&gt;"",Q342&gt;0), ROUND( ((Q342/((1+($Q$4/VLOOKUP($Q$6,AMORT!$A$2:$B$11,2,0)))^N342))),0),0)</f>
        <v>#N/A</v>
      </c>
      <c r="AA342" s="61" t="e">
        <f t="shared" si="38"/>
        <v>#N/A</v>
      </c>
      <c r="AB342" s="62" t="e">
        <f>IF(AA342="","",IF(OR($AD$6="Diaria",$AD$6="Semanal",$AD$6="Decadal",$AD$6="Quincenal"),AB341+VLOOKUP($AD$6,AMORT!$A$2:$D$11,4,0),IF(DAY($B$13)=DAY(EOMONTH($B$13,0)),EOMONTH(AB341,VLOOKUP($AD$6,AMORT!$A$2:$C$11,3,0)),EDATE($B$13,VLOOKUP($AD$6,AMORT!$A$2:$C$11,3,0)*AA342))))</f>
        <v>#N/A</v>
      </c>
      <c r="AC342" s="55" t="e">
        <f>IF(AA342="",IF(AA341="","",SUM(AC$13:AC341)),AG342+AH342)</f>
        <v>#N/A</v>
      </c>
      <c r="AD342" s="44"/>
      <c r="AE342" s="55" t="e">
        <f>IF(AA342="",IF(AA341="","",SUM($AE$13:AE341)),ROUND(((AI341*$AD$8)/30)*VLOOKUP($AD$6,AMORT!$A$2:$D$11,4,0),0))</f>
        <v>#N/A</v>
      </c>
      <c r="AF342" s="55" t="e">
        <f>IF(AA342="",IF(AA341="","",SUM($AF$13:AF341)),IF(AA342&lt;=MAX($AI$6:$AI$7),0,AC342+AE342))</f>
        <v>#N/A</v>
      </c>
      <c r="AG342" s="55" t="e">
        <f>IF(AA342="",IF(AA341="","",SUM($AG$13:AG341)),IF(AA342=$AE$5,AI341,IF($AI$8="Cuota fija",IF(AA342&lt;=MAX($AI$6:$AI$7),0,$AD$7+AD342-AH342),IF($AI$8="Capital Constante",IF(AA342&lt;=MAX($AI$6:$AI$7),0,$AD$3/(($AC$5/VLOOKUP($AD$6,AMORT!$A$2:$C$11,3,0))-MAX($AI$6:$AI$7))   ),AC342-AH342-AE342)       )))</f>
        <v>#N/A</v>
      </c>
      <c r="AH342" s="55" t="e">
        <f>IF(AA342="",IF(AA341="","",SUM($AH$13:AH341)),ROUND($AE$4*AI341,0))</f>
        <v>#N/A</v>
      </c>
      <c r="AI342" s="55" t="e">
        <f t="shared" si="36"/>
        <v>#N/A</v>
      </c>
      <c r="AJ342" s="15"/>
      <c r="AK342" s="55" t="e">
        <f>IF(AND(AA342&gt;0,AA342&lt;&gt;"",AD342&gt;0), ROUND( ((AD342/((1+($AD$4/VLOOKUP($AD$6,AMORT!$A$2:$B$11,2,0)))^AA342))),0),0)</f>
        <v>#N/A</v>
      </c>
    </row>
    <row r="343" spans="1:37" x14ac:dyDescent="0.2">
      <c r="A343" s="61" t="e">
        <f t="shared" si="33"/>
        <v>#N/A</v>
      </c>
      <c r="B343" s="62" t="e">
        <f>IF(A343="","",IF(OR($D$6="Diaria",$D$6="Semanal",$D$6="Decadal",$D$6="Quincenal"),B342+VLOOKUP($D$6,AMORT!$A$2:$D$11,4,0),IF(DAY($B$13)=DAY(EOMONTH($B$13,0)),EOMONTH(B342,VLOOKUP($D$6,AMORT!$A$2:$C$11,3,0)),EDATE($B$13,VLOOKUP($D$6,AMORT!$A$2:$C$11,3,0)*A343))))</f>
        <v>#N/A</v>
      </c>
      <c r="C343" s="55" t="e">
        <f>IF(A343="",IF(A342="","",SUM(C$13:C342)),G343+H343)</f>
        <v>#N/A</v>
      </c>
      <c r="D343" s="44"/>
      <c r="E343" s="55" t="e">
        <f>IF(A343="",IF(A342="","",SUM($E$13:E342)),ROUND(((I342*$D$8)/30)*VLOOKUP($D$6,AMORT!$A$2:$D$11,4,0),0))</f>
        <v>#N/A</v>
      </c>
      <c r="F343" s="55" t="e">
        <f>IF(A343="",IF(A342="","",SUM($F$13:F342)),IF(A343&lt;=MAX($I$6:$I$7),0,C343+E343))</f>
        <v>#N/A</v>
      </c>
      <c r="G343" s="55" t="e">
        <f>IF(A343="",IF(A342="","",SUM($G$13:G342)),IF(A343=$E$5,I342,IF($I$8="Cuota fija",IF(A343&lt;=MAX($I$6:$I$7),0,$D$7+D343-H343),IF($I$8="Capital Constante",IF(A343&lt;=MAX($I$6:$I$7),0,$D$3/(($C$5/VLOOKUP($D$6,AMORT!$A$2:$C$11,3,0))-MAX($I$6:$I$7))   ),C343-H343-E343)       )))</f>
        <v>#N/A</v>
      </c>
      <c r="H343" s="55" t="e">
        <f>IF(A343="",IF(A342="","",SUM($H$13:H342)),ROUND($E$4*I342,0))</f>
        <v>#N/A</v>
      </c>
      <c r="I343" s="55" t="e">
        <f t="shared" si="34"/>
        <v>#N/A</v>
      </c>
      <c r="J343" s="15"/>
      <c r="K343" s="55" t="e">
        <f>IF(AND(A343&gt;0,A343&lt;&gt;"",D343&gt;0), ROUND( ((D343/((1+($D$4/VLOOKUP($D$6,AMORT!$A$2:$B$11,2,0)))^A343))),0),0)</f>
        <v>#N/A</v>
      </c>
      <c r="N343" s="61" t="e">
        <f t="shared" si="37"/>
        <v>#N/A</v>
      </c>
      <c r="O343" s="62" t="e">
        <f>IF(N343="","",IF(OR($Q$6="Diaria",$Q$6="Semanal",$Q$6="Decadal",$Q$6="Quincenal"),O342+VLOOKUP($Q$6,AMORT!$A$2:$D$11,4,0),IF(DAY($O$13)=DAY(EOMONTH($O$13,0)),EOMONTH(O342,VLOOKUP($Q$6,AMORT!$A$2:$C$11,3,0)),EDATE($O$13,VLOOKUP($Q$6,AMORT!$A$2:$C$11,3,0)*N343))))</f>
        <v>#N/A</v>
      </c>
      <c r="P343" s="55" t="e">
        <f>IF(N343="",IF(N342="","",SUM(P$13:P342)),T343+U343)</f>
        <v>#N/A</v>
      </c>
      <c r="Q343" s="44"/>
      <c r="R343" s="55" t="e">
        <f>IF(N343="",IF(N342="","",SUM($R$13:R342)),ROUND(((V342*$Q$8)/30)*VLOOKUP($Q$6,AMORT!$A$2:$D$11,4,0),0))</f>
        <v>#N/A</v>
      </c>
      <c r="S343" s="55" t="e">
        <f>IF(N343="",IF(N342="","",SUM($S$13:S342)),IF(N343&lt;=MAX($V$6:$V$7),0,P343+R343))</f>
        <v>#N/A</v>
      </c>
      <c r="T343" s="55" t="e">
        <f>IF(N343="",IF(N342="","",SUM($T$13:T342)),IF(N343=$R$5,V342,IF($V$8="Cuota fija",IF(N343&lt;=MAX($V$6:$V$7),0,$Q$7+Q343-U343),IF($V$8="Capital Constante",IF(N343&lt;=MAX($V$6:$V$7),0,$Q$3/(($P$5/VLOOKUP($Q$6,AMORT!$A$2:$C$11,3,0))-MAX($V$6:$V$7))   ),P343-U343-R343)       )))</f>
        <v>#N/A</v>
      </c>
      <c r="U343" s="55" t="e">
        <f>IF(N343="",IF(N342="","",SUM($U$13:U342)),ROUND($R$4*V342,0))</f>
        <v>#N/A</v>
      </c>
      <c r="V343" s="55" t="e">
        <f t="shared" si="35"/>
        <v>#N/A</v>
      </c>
      <c r="W343" s="15"/>
      <c r="X343" s="55" t="e">
        <f>IF(AND(N343&gt;0,N343&lt;&gt;"",Q343&gt;0), ROUND( ((Q343/((1+($Q$4/VLOOKUP($Q$6,AMORT!$A$2:$B$11,2,0)))^N343))),0),0)</f>
        <v>#N/A</v>
      </c>
      <c r="AA343" s="61" t="e">
        <f t="shared" si="38"/>
        <v>#N/A</v>
      </c>
      <c r="AB343" s="62" t="e">
        <f>IF(AA343="","",IF(OR($AD$6="Diaria",$AD$6="Semanal",$AD$6="Decadal",$AD$6="Quincenal"),AB342+VLOOKUP($AD$6,AMORT!$A$2:$D$11,4,0),IF(DAY($B$13)=DAY(EOMONTH($B$13,0)),EOMONTH(AB342,VLOOKUP($AD$6,AMORT!$A$2:$C$11,3,0)),EDATE($B$13,VLOOKUP($AD$6,AMORT!$A$2:$C$11,3,0)*AA343))))</f>
        <v>#N/A</v>
      </c>
      <c r="AC343" s="55" t="e">
        <f>IF(AA343="",IF(AA342="","",SUM(AC$13:AC342)),AG343+AH343)</f>
        <v>#N/A</v>
      </c>
      <c r="AD343" s="44"/>
      <c r="AE343" s="55" t="e">
        <f>IF(AA343="",IF(AA342="","",SUM($AE$13:AE342)),ROUND(((AI342*$AD$8)/30)*VLOOKUP($AD$6,AMORT!$A$2:$D$11,4,0),0))</f>
        <v>#N/A</v>
      </c>
      <c r="AF343" s="55" t="e">
        <f>IF(AA343="",IF(AA342="","",SUM($AF$13:AF342)),IF(AA343&lt;=MAX($AI$6:$AI$7),0,AC343+AE343))</f>
        <v>#N/A</v>
      </c>
      <c r="AG343" s="55" t="e">
        <f>IF(AA343="",IF(AA342="","",SUM($AG$13:AG342)),IF(AA343=$AE$5,AI342,IF($AI$8="Cuota fija",IF(AA343&lt;=MAX($AI$6:$AI$7),0,$AD$7+AD343-AH343),IF($AI$8="Capital Constante",IF(AA343&lt;=MAX($AI$6:$AI$7),0,$AD$3/(($AC$5/VLOOKUP($AD$6,AMORT!$A$2:$C$11,3,0))-MAX($AI$6:$AI$7))   ),AC343-AH343-AE343)       )))</f>
        <v>#N/A</v>
      </c>
      <c r="AH343" s="55" t="e">
        <f>IF(AA343="",IF(AA342="","",SUM($AH$13:AH342)),ROUND($AE$4*AI342,0))</f>
        <v>#N/A</v>
      </c>
      <c r="AI343" s="55" t="e">
        <f t="shared" si="36"/>
        <v>#N/A</v>
      </c>
      <c r="AJ343" s="15"/>
      <c r="AK343" s="55" t="e">
        <f>IF(AND(AA343&gt;0,AA343&lt;&gt;"",AD343&gt;0), ROUND( ((AD343/((1+($AD$4/VLOOKUP($AD$6,AMORT!$A$2:$B$11,2,0)))^AA343))),0),0)</f>
        <v>#N/A</v>
      </c>
    </row>
    <row r="344" spans="1:37" x14ac:dyDescent="0.2">
      <c r="A344" s="61" t="e">
        <f t="shared" si="33"/>
        <v>#N/A</v>
      </c>
      <c r="B344" s="62" t="e">
        <f>IF(A344="","",IF(OR($D$6="Diaria",$D$6="Semanal",$D$6="Decadal",$D$6="Quincenal"),B343+VLOOKUP($D$6,AMORT!$A$2:$D$11,4,0),IF(DAY($B$13)=DAY(EOMONTH($B$13,0)),EOMONTH(B343,VLOOKUP($D$6,AMORT!$A$2:$C$11,3,0)),EDATE($B$13,VLOOKUP($D$6,AMORT!$A$2:$C$11,3,0)*A344))))</f>
        <v>#N/A</v>
      </c>
      <c r="C344" s="55" t="e">
        <f>IF(A344="",IF(A343="","",SUM(C$13:C343)),G344+H344)</f>
        <v>#N/A</v>
      </c>
      <c r="D344" s="44"/>
      <c r="E344" s="55" t="e">
        <f>IF(A344="",IF(A343="","",SUM($E$13:E343)),ROUND(((I343*$D$8)/30)*VLOOKUP($D$6,AMORT!$A$2:$D$11,4,0),0))</f>
        <v>#N/A</v>
      </c>
      <c r="F344" s="55" t="e">
        <f>IF(A344="",IF(A343="","",SUM($F$13:F343)),IF(A344&lt;=MAX($I$6:$I$7),0,C344+E344))</f>
        <v>#N/A</v>
      </c>
      <c r="G344" s="55" t="e">
        <f>IF(A344="",IF(A343="","",SUM($G$13:G343)),IF(A344=$E$5,I343,IF($I$8="Cuota fija",IF(A344&lt;=MAX($I$6:$I$7),0,$D$7+D344-H344),IF($I$8="Capital Constante",IF(A344&lt;=MAX($I$6:$I$7),0,$D$3/(($C$5/VLOOKUP($D$6,AMORT!$A$2:$C$11,3,0))-MAX($I$6:$I$7))   ),C344-H344-E344)       )))</f>
        <v>#N/A</v>
      </c>
      <c r="H344" s="55" t="e">
        <f>IF(A344="",IF(A343="","",SUM($H$13:H343)),ROUND($E$4*I343,0))</f>
        <v>#N/A</v>
      </c>
      <c r="I344" s="55" t="e">
        <f t="shared" si="34"/>
        <v>#N/A</v>
      </c>
      <c r="J344" s="15"/>
      <c r="K344" s="55" t="e">
        <f>IF(AND(A344&gt;0,A344&lt;&gt;"",D344&gt;0), ROUND( ((D344/((1+($D$4/VLOOKUP($D$6,AMORT!$A$2:$B$11,2,0)))^A344))),0),0)</f>
        <v>#N/A</v>
      </c>
      <c r="N344" s="61" t="e">
        <f t="shared" si="37"/>
        <v>#N/A</v>
      </c>
      <c r="O344" s="62" t="e">
        <f>IF(N344="","",IF(OR($Q$6="Diaria",$Q$6="Semanal",$Q$6="Decadal",$Q$6="Quincenal"),O343+VLOOKUP($Q$6,AMORT!$A$2:$D$11,4,0),IF(DAY($O$13)=DAY(EOMONTH($O$13,0)),EOMONTH(O343,VLOOKUP($Q$6,AMORT!$A$2:$C$11,3,0)),EDATE($O$13,VLOOKUP($Q$6,AMORT!$A$2:$C$11,3,0)*N344))))</f>
        <v>#N/A</v>
      </c>
      <c r="P344" s="55" t="e">
        <f>IF(N344="",IF(N343="","",SUM(P$13:P343)),T344+U344)</f>
        <v>#N/A</v>
      </c>
      <c r="Q344" s="44"/>
      <c r="R344" s="55" t="e">
        <f>IF(N344="",IF(N343="","",SUM($R$13:R343)),ROUND(((V343*$Q$8)/30)*VLOOKUP($Q$6,AMORT!$A$2:$D$11,4,0),0))</f>
        <v>#N/A</v>
      </c>
      <c r="S344" s="55" t="e">
        <f>IF(N344="",IF(N343="","",SUM($S$13:S343)),IF(N344&lt;=MAX($V$6:$V$7),0,P344+R344))</f>
        <v>#N/A</v>
      </c>
      <c r="T344" s="55" t="e">
        <f>IF(N344="",IF(N343="","",SUM($T$13:T343)),IF(N344=$R$5,V343,IF($V$8="Cuota fija",IF(N344&lt;=MAX($V$6:$V$7),0,$Q$7+Q344-U344),IF($V$8="Capital Constante",IF(N344&lt;=MAX($V$6:$V$7),0,$Q$3/(($P$5/VLOOKUP($Q$6,AMORT!$A$2:$C$11,3,0))-MAX($V$6:$V$7))   ),P344-U344-R344)       )))</f>
        <v>#N/A</v>
      </c>
      <c r="U344" s="55" t="e">
        <f>IF(N344="",IF(N343="","",SUM($U$13:U343)),ROUND($R$4*V343,0))</f>
        <v>#N/A</v>
      </c>
      <c r="V344" s="55" t="e">
        <f t="shared" si="35"/>
        <v>#N/A</v>
      </c>
      <c r="W344" s="15"/>
      <c r="X344" s="55" t="e">
        <f>IF(AND(N344&gt;0,N344&lt;&gt;"",Q344&gt;0), ROUND( ((Q344/((1+($Q$4/VLOOKUP($Q$6,AMORT!$A$2:$B$11,2,0)))^N344))),0),0)</f>
        <v>#N/A</v>
      </c>
      <c r="AA344" s="61" t="e">
        <f t="shared" si="38"/>
        <v>#N/A</v>
      </c>
      <c r="AB344" s="62" t="e">
        <f>IF(AA344="","",IF(OR($AD$6="Diaria",$AD$6="Semanal",$AD$6="Decadal",$AD$6="Quincenal"),AB343+VLOOKUP($AD$6,AMORT!$A$2:$D$11,4,0),IF(DAY($B$13)=DAY(EOMONTH($B$13,0)),EOMONTH(AB343,VLOOKUP($AD$6,AMORT!$A$2:$C$11,3,0)),EDATE($B$13,VLOOKUP($AD$6,AMORT!$A$2:$C$11,3,0)*AA344))))</f>
        <v>#N/A</v>
      </c>
      <c r="AC344" s="55" t="e">
        <f>IF(AA344="",IF(AA343="","",SUM(AC$13:AC343)),AG344+AH344)</f>
        <v>#N/A</v>
      </c>
      <c r="AD344" s="44"/>
      <c r="AE344" s="55" t="e">
        <f>IF(AA344="",IF(AA343="","",SUM($AE$13:AE343)),ROUND(((AI343*$AD$8)/30)*VLOOKUP($AD$6,AMORT!$A$2:$D$11,4,0),0))</f>
        <v>#N/A</v>
      </c>
      <c r="AF344" s="55" t="e">
        <f>IF(AA344="",IF(AA343="","",SUM($AF$13:AF343)),IF(AA344&lt;=MAX($AI$6:$AI$7),0,AC344+AE344))</f>
        <v>#N/A</v>
      </c>
      <c r="AG344" s="55" t="e">
        <f>IF(AA344="",IF(AA343="","",SUM($AG$13:AG343)),IF(AA344=$AE$5,AI343,IF($AI$8="Cuota fija",IF(AA344&lt;=MAX($AI$6:$AI$7),0,$AD$7+AD344-AH344),IF($AI$8="Capital Constante",IF(AA344&lt;=MAX($AI$6:$AI$7),0,$AD$3/(($AC$5/VLOOKUP($AD$6,AMORT!$A$2:$C$11,3,0))-MAX($AI$6:$AI$7))   ),AC344-AH344-AE344)       )))</f>
        <v>#N/A</v>
      </c>
      <c r="AH344" s="55" t="e">
        <f>IF(AA344="",IF(AA343="","",SUM($AH$13:AH343)),ROUND($AE$4*AI343,0))</f>
        <v>#N/A</v>
      </c>
      <c r="AI344" s="55" t="e">
        <f t="shared" si="36"/>
        <v>#N/A</v>
      </c>
      <c r="AJ344" s="15"/>
      <c r="AK344" s="55" t="e">
        <f>IF(AND(AA344&gt;0,AA344&lt;&gt;"",AD344&gt;0), ROUND( ((AD344/((1+($AD$4/VLOOKUP($AD$6,AMORT!$A$2:$B$11,2,0)))^AA344))),0),0)</f>
        <v>#N/A</v>
      </c>
    </row>
    <row r="345" spans="1:37" x14ac:dyDescent="0.2">
      <c r="A345" s="61" t="e">
        <f t="shared" si="33"/>
        <v>#N/A</v>
      </c>
      <c r="B345" s="62" t="e">
        <f>IF(A345="","",IF(OR($D$6="Diaria",$D$6="Semanal",$D$6="Decadal",$D$6="Quincenal"),B344+VLOOKUP($D$6,AMORT!$A$2:$D$11,4,0),IF(DAY($B$13)=DAY(EOMONTH($B$13,0)),EOMONTH(B344,VLOOKUP($D$6,AMORT!$A$2:$C$11,3,0)),EDATE($B$13,VLOOKUP($D$6,AMORT!$A$2:$C$11,3,0)*A345))))</f>
        <v>#N/A</v>
      </c>
      <c r="C345" s="55" t="e">
        <f>IF(A345="",IF(A344="","",SUM(C$13:C344)),G345+H345)</f>
        <v>#N/A</v>
      </c>
      <c r="D345" s="44"/>
      <c r="E345" s="55" t="e">
        <f>IF(A345="",IF(A344="","",SUM($E$13:E344)),ROUND(((I344*$D$8)/30)*VLOOKUP($D$6,AMORT!$A$2:$D$11,4,0),0))</f>
        <v>#N/A</v>
      </c>
      <c r="F345" s="55" t="e">
        <f>IF(A345="",IF(A344="","",SUM($F$13:F344)),IF(A345&lt;=MAX($I$6:$I$7),0,C345+E345))</f>
        <v>#N/A</v>
      </c>
      <c r="G345" s="55" t="e">
        <f>IF(A345="",IF(A344="","",SUM($G$13:G344)),IF(A345=$E$5,I344,IF($I$8="Cuota fija",IF(A345&lt;=MAX($I$6:$I$7),0,$D$7+D345-H345),IF($I$8="Capital Constante",IF(A345&lt;=MAX($I$6:$I$7),0,$D$3/(($C$5/VLOOKUP($D$6,AMORT!$A$2:$C$11,3,0))-MAX($I$6:$I$7))   ),C345-H345-E345)       )))</f>
        <v>#N/A</v>
      </c>
      <c r="H345" s="55" t="e">
        <f>IF(A345="",IF(A344="","",SUM($H$13:H344)),ROUND($E$4*I344,0))</f>
        <v>#N/A</v>
      </c>
      <c r="I345" s="55" t="e">
        <f t="shared" si="34"/>
        <v>#N/A</v>
      </c>
      <c r="J345" s="15"/>
      <c r="K345" s="55" t="e">
        <f>IF(AND(A345&gt;0,A345&lt;&gt;"",D345&gt;0), ROUND( ((D345/((1+($D$4/VLOOKUP($D$6,AMORT!$A$2:$B$11,2,0)))^A345))),0),0)</f>
        <v>#N/A</v>
      </c>
      <c r="N345" s="61" t="e">
        <f t="shared" si="37"/>
        <v>#N/A</v>
      </c>
      <c r="O345" s="62" t="e">
        <f>IF(N345="","",IF(OR($Q$6="Diaria",$Q$6="Semanal",$Q$6="Decadal",$Q$6="Quincenal"),O344+VLOOKUP($Q$6,AMORT!$A$2:$D$11,4,0),IF(DAY($O$13)=DAY(EOMONTH($O$13,0)),EOMONTH(O344,VLOOKUP($Q$6,AMORT!$A$2:$C$11,3,0)),EDATE($O$13,VLOOKUP($Q$6,AMORT!$A$2:$C$11,3,0)*N345))))</f>
        <v>#N/A</v>
      </c>
      <c r="P345" s="55" t="e">
        <f>IF(N345="",IF(N344="","",SUM(P$13:P344)),T345+U345)</f>
        <v>#N/A</v>
      </c>
      <c r="Q345" s="44"/>
      <c r="R345" s="55" t="e">
        <f>IF(N345="",IF(N344="","",SUM($R$13:R344)),ROUND(((V344*$Q$8)/30)*VLOOKUP($Q$6,AMORT!$A$2:$D$11,4,0),0))</f>
        <v>#N/A</v>
      </c>
      <c r="S345" s="55" t="e">
        <f>IF(N345="",IF(N344="","",SUM($S$13:S344)),IF(N345&lt;=MAX($V$6:$V$7),0,P345+R345))</f>
        <v>#N/A</v>
      </c>
      <c r="T345" s="55" t="e">
        <f>IF(N345="",IF(N344="","",SUM($T$13:T344)),IF(N345=$R$5,V344,IF($V$8="Cuota fija",IF(N345&lt;=MAX($V$6:$V$7),0,$Q$7+Q345-U345),IF($V$8="Capital Constante",IF(N345&lt;=MAX($V$6:$V$7),0,$Q$3/(($P$5/VLOOKUP($Q$6,AMORT!$A$2:$C$11,3,0))-MAX($V$6:$V$7))   ),P345-U345-R345)       )))</f>
        <v>#N/A</v>
      </c>
      <c r="U345" s="55" t="e">
        <f>IF(N345="",IF(N344="","",SUM($U$13:U344)),ROUND($R$4*V344,0))</f>
        <v>#N/A</v>
      </c>
      <c r="V345" s="55" t="e">
        <f t="shared" si="35"/>
        <v>#N/A</v>
      </c>
      <c r="W345" s="15"/>
      <c r="X345" s="55" t="e">
        <f>IF(AND(N345&gt;0,N345&lt;&gt;"",Q345&gt;0), ROUND( ((Q345/((1+($Q$4/VLOOKUP($Q$6,AMORT!$A$2:$B$11,2,0)))^N345))),0),0)</f>
        <v>#N/A</v>
      </c>
      <c r="AA345" s="61" t="e">
        <f t="shared" si="38"/>
        <v>#N/A</v>
      </c>
      <c r="AB345" s="62" t="e">
        <f>IF(AA345="","",IF(OR($AD$6="Diaria",$AD$6="Semanal",$AD$6="Decadal",$AD$6="Quincenal"),AB344+VLOOKUP($AD$6,AMORT!$A$2:$D$11,4,0),IF(DAY($B$13)=DAY(EOMONTH($B$13,0)),EOMONTH(AB344,VLOOKUP($AD$6,AMORT!$A$2:$C$11,3,0)),EDATE($B$13,VLOOKUP($AD$6,AMORT!$A$2:$C$11,3,0)*AA345))))</f>
        <v>#N/A</v>
      </c>
      <c r="AC345" s="55" t="e">
        <f>IF(AA345="",IF(AA344="","",SUM(AC$13:AC344)),AG345+AH345)</f>
        <v>#N/A</v>
      </c>
      <c r="AD345" s="44"/>
      <c r="AE345" s="55" t="e">
        <f>IF(AA345="",IF(AA344="","",SUM($AE$13:AE344)),ROUND(((AI344*$AD$8)/30)*VLOOKUP($AD$6,AMORT!$A$2:$D$11,4,0),0))</f>
        <v>#N/A</v>
      </c>
      <c r="AF345" s="55" t="e">
        <f>IF(AA345="",IF(AA344="","",SUM($AF$13:AF344)),IF(AA345&lt;=MAX($AI$6:$AI$7),0,AC345+AE345))</f>
        <v>#N/A</v>
      </c>
      <c r="AG345" s="55" t="e">
        <f>IF(AA345="",IF(AA344="","",SUM($AG$13:AG344)),IF(AA345=$AE$5,AI344,IF($AI$8="Cuota fija",IF(AA345&lt;=MAX($AI$6:$AI$7),0,$AD$7+AD345-AH345),IF($AI$8="Capital Constante",IF(AA345&lt;=MAX($AI$6:$AI$7),0,$AD$3/(($AC$5/VLOOKUP($AD$6,AMORT!$A$2:$C$11,3,0))-MAX($AI$6:$AI$7))   ),AC345-AH345-AE345)       )))</f>
        <v>#N/A</v>
      </c>
      <c r="AH345" s="55" t="e">
        <f>IF(AA345="",IF(AA344="","",SUM($AH$13:AH344)),ROUND($AE$4*AI344,0))</f>
        <v>#N/A</v>
      </c>
      <c r="AI345" s="55" t="e">
        <f t="shared" si="36"/>
        <v>#N/A</v>
      </c>
      <c r="AJ345" s="15"/>
      <c r="AK345" s="55" t="e">
        <f>IF(AND(AA345&gt;0,AA345&lt;&gt;"",AD345&gt;0), ROUND( ((AD345/((1+($AD$4/VLOOKUP($AD$6,AMORT!$A$2:$B$11,2,0)))^AA345))),0),0)</f>
        <v>#N/A</v>
      </c>
    </row>
    <row r="346" spans="1:37" x14ac:dyDescent="0.2">
      <c r="A346" s="61" t="e">
        <f t="shared" si="33"/>
        <v>#N/A</v>
      </c>
      <c r="B346" s="62" t="e">
        <f>IF(A346="","",IF(OR($D$6="Diaria",$D$6="Semanal",$D$6="Decadal",$D$6="Quincenal"),B345+VLOOKUP($D$6,AMORT!$A$2:$D$11,4,0),IF(DAY($B$13)=DAY(EOMONTH($B$13,0)),EOMONTH(B345,VLOOKUP($D$6,AMORT!$A$2:$C$11,3,0)),EDATE($B$13,VLOOKUP($D$6,AMORT!$A$2:$C$11,3,0)*A346))))</f>
        <v>#N/A</v>
      </c>
      <c r="C346" s="55" t="e">
        <f>IF(A346="",IF(A345="","",SUM(C$13:C345)),G346+H346)</f>
        <v>#N/A</v>
      </c>
      <c r="D346" s="44"/>
      <c r="E346" s="55" t="e">
        <f>IF(A346="",IF(A345="","",SUM($E$13:E345)),ROUND(((I345*$D$8)/30)*VLOOKUP($D$6,AMORT!$A$2:$D$11,4,0),0))</f>
        <v>#N/A</v>
      </c>
      <c r="F346" s="55" t="e">
        <f>IF(A346="",IF(A345="","",SUM($F$13:F345)),IF(A346&lt;=MAX($I$6:$I$7),0,C346+E346))</f>
        <v>#N/A</v>
      </c>
      <c r="G346" s="55" t="e">
        <f>IF(A346="",IF(A345="","",SUM($G$13:G345)),IF(A346=$E$5,I345,IF($I$8="Cuota fija",IF(A346&lt;=MAX($I$6:$I$7),0,$D$7+D346-H346),IF($I$8="Capital Constante",IF(A346&lt;=MAX($I$6:$I$7),0,$D$3/(($C$5/VLOOKUP($D$6,AMORT!$A$2:$C$11,3,0))-MAX($I$6:$I$7))   ),C346-H346-E346)       )))</f>
        <v>#N/A</v>
      </c>
      <c r="H346" s="55" t="e">
        <f>IF(A346="",IF(A345="","",SUM($H$13:H345)),ROUND($E$4*I345,0))</f>
        <v>#N/A</v>
      </c>
      <c r="I346" s="55" t="e">
        <f t="shared" si="34"/>
        <v>#N/A</v>
      </c>
      <c r="J346" s="15"/>
      <c r="K346" s="55" t="e">
        <f>IF(AND(A346&gt;0,A346&lt;&gt;"",D346&gt;0), ROUND( ((D346/((1+($D$4/VLOOKUP($D$6,AMORT!$A$2:$B$11,2,0)))^A346))),0),0)</f>
        <v>#N/A</v>
      </c>
      <c r="N346" s="61" t="e">
        <f t="shared" si="37"/>
        <v>#N/A</v>
      </c>
      <c r="O346" s="62" t="e">
        <f>IF(N346="","",IF(OR($Q$6="Diaria",$Q$6="Semanal",$Q$6="Decadal",$Q$6="Quincenal"),O345+VLOOKUP($Q$6,AMORT!$A$2:$D$11,4,0),IF(DAY($O$13)=DAY(EOMONTH($O$13,0)),EOMONTH(O345,VLOOKUP($Q$6,AMORT!$A$2:$C$11,3,0)),EDATE($O$13,VLOOKUP($Q$6,AMORT!$A$2:$C$11,3,0)*N346))))</f>
        <v>#N/A</v>
      </c>
      <c r="P346" s="55" t="e">
        <f>IF(N346="",IF(N345="","",SUM(P$13:P345)),T346+U346)</f>
        <v>#N/A</v>
      </c>
      <c r="Q346" s="44"/>
      <c r="R346" s="55" t="e">
        <f>IF(N346="",IF(N345="","",SUM($R$13:R345)),ROUND(((V345*$Q$8)/30)*VLOOKUP($Q$6,AMORT!$A$2:$D$11,4,0),0))</f>
        <v>#N/A</v>
      </c>
      <c r="S346" s="55" t="e">
        <f>IF(N346="",IF(N345="","",SUM($S$13:S345)),IF(N346&lt;=MAX($V$6:$V$7),0,P346+R346))</f>
        <v>#N/A</v>
      </c>
      <c r="T346" s="55" t="e">
        <f>IF(N346="",IF(N345="","",SUM($T$13:T345)),IF(N346=$R$5,V345,IF($V$8="Cuota fija",IF(N346&lt;=MAX($V$6:$V$7),0,$Q$7+Q346-U346),IF($V$8="Capital Constante",IF(N346&lt;=MAX($V$6:$V$7),0,$Q$3/(($P$5/VLOOKUP($Q$6,AMORT!$A$2:$C$11,3,0))-MAX($V$6:$V$7))   ),P346-U346-R346)       )))</f>
        <v>#N/A</v>
      </c>
      <c r="U346" s="55" t="e">
        <f>IF(N346="",IF(N345="","",SUM($U$13:U345)),ROUND($R$4*V345,0))</f>
        <v>#N/A</v>
      </c>
      <c r="V346" s="55" t="e">
        <f t="shared" si="35"/>
        <v>#N/A</v>
      </c>
      <c r="W346" s="15"/>
      <c r="X346" s="55" t="e">
        <f>IF(AND(N346&gt;0,N346&lt;&gt;"",Q346&gt;0), ROUND( ((Q346/((1+($Q$4/VLOOKUP($Q$6,AMORT!$A$2:$B$11,2,0)))^N346))),0),0)</f>
        <v>#N/A</v>
      </c>
      <c r="AA346" s="61" t="e">
        <f t="shared" si="38"/>
        <v>#N/A</v>
      </c>
      <c r="AB346" s="62" t="e">
        <f>IF(AA346="","",IF(OR($AD$6="Diaria",$AD$6="Semanal",$AD$6="Decadal",$AD$6="Quincenal"),AB345+VLOOKUP($AD$6,AMORT!$A$2:$D$11,4,0),IF(DAY($B$13)=DAY(EOMONTH($B$13,0)),EOMONTH(AB345,VLOOKUP($AD$6,AMORT!$A$2:$C$11,3,0)),EDATE($B$13,VLOOKUP($AD$6,AMORT!$A$2:$C$11,3,0)*AA346))))</f>
        <v>#N/A</v>
      </c>
      <c r="AC346" s="55" t="e">
        <f>IF(AA346="",IF(AA345="","",SUM(AC$13:AC345)),AG346+AH346)</f>
        <v>#N/A</v>
      </c>
      <c r="AD346" s="44"/>
      <c r="AE346" s="55" t="e">
        <f>IF(AA346="",IF(AA345="","",SUM($AE$13:AE345)),ROUND(((AI345*$AD$8)/30)*VLOOKUP($AD$6,AMORT!$A$2:$D$11,4,0),0))</f>
        <v>#N/A</v>
      </c>
      <c r="AF346" s="55" t="e">
        <f>IF(AA346="",IF(AA345="","",SUM($AF$13:AF345)),IF(AA346&lt;=MAX($AI$6:$AI$7),0,AC346+AE346))</f>
        <v>#N/A</v>
      </c>
      <c r="AG346" s="55" t="e">
        <f>IF(AA346="",IF(AA345="","",SUM($AG$13:AG345)),IF(AA346=$AE$5,AI345,IF($AI$8="Cuota fija",IF(AA346&lt;=MAX($AI$6:$AI$7),0,$AD$7+AD346-AH346),IF($AI$8="Capital Constante",IF(AA346&lt;=MAX($AI$6:$AI$7),0,$AD$3/(($AC$5/VLOOKUP($AD$6,AMORT!$A$2:$C$11,3,0))-MAX($AI$6:$AI$7))   ),AC346-AH346-AE346)       )))</f>
        <v>#N/A</v>
      </c>
      <c r="AH346" s="55" t="e">
        <f>IF(AA346="",IF(AA345="","",SUM($AH$13:AH345)),ROUND($AE$4*AI345,0))</f>
        <v>#N/A</v>
      </c>
      <c r="AI346" s="55" t="e">
        <f t="shared" si="36"/>
        <v>#N/A</v>
      </c>
      <c r="AJ346" s="15"/>
      <c r="AK346" s="55" t="e">
        <f>IF(AND(AA346&gt;0,AA346&lt;&gt;"",AD346&gt;0), ROUND( ((AD346/((1+($AD$4/VLOOKUP($AD$6,AMORT!$A$2:$B$11,2,0)))^AA346))),0),0)</f>
        <v>#N/A</v>
      </c>
    </row>
    <row r="347" spans="1:37" x14ac:dyDescent="0.2">
      <c r="A347" s="61" t="e">
        <f t="shared" si="33"/>
        <v>#N/A</v>
      </c>
      <c r="B347" s="62" t="e">
        <f>IF(A347="","",IF(OR($D$6="Diaria",$D$6="Semanal",$D$6="Decadal",$D$6="Quincenal"),B346+VLOOKUP($D$6,AMORT!$A$2:$D$11,4,0),IF(DAY($B$13)=DAY(EOMONTH($B$13,0)),EOMONTH(B346,VLOOKUP($D$6,AMORT!$A$2:$C$11,3,0)),EDATE($B$13,VLOOKUP($D$6,AMORT!$A$2:$C$11,3,0)*A347))))</f>
        <v>#N/A</v>
      </c>
      <c r="C347" s="55" t="e">
        <f>IF(A347="",IF(A346="","",SUM(C$13:C346)),G347+H347)</f>
        <v>#N/A</v>
      </c>
      <c r="D347" s="44"/>
      <c r="E347" s="55" t="e">
        <f>IF(A347="",IF(A346="","",SUM($E$13:E346)),ROUND(((I346*$D$8)/30)*VLOOKUP($D$6,AMORT!$A$2:$D$11,4,0),0))</f>
        <v>#N/A</v>
      </c>
      <c r="F347" s="55" t="e">
        <f>IF(A347="",IF(A346="","",SUM($F$13:F346)),IF(A347&lt;=MAX($I$6:$I$7),0,C347+E347))</f>
        <v>#N/A</v>
      </c>
      <c r="G347" s="55" t="e">
        <f>IF(A347="",IF(A346="","",SUM($G$13:G346)),IF(A347=$E$5,I346,IF($I$8="Cuota fija",IF(A347&lt;=MAX($I$6:$I$7),0,$D$7+D347-H347),IF($I$8="Capital Constante",IF(A347&lt;=MAX($I$6:$I$7),0,$D$3/(($C$5/VLOOKUP($D$6,AMORT!$A$2:$C$11,3,0))-MAX($I$6:$I$7))   ),C347-H347-E347)       )))</f>
        <v>#N/A</v>
      </c>
      <c r="H347" s="55" t="e">
        <f>IF(A347="",IF(A346="","",SUM($H$13:H346)),ROUND($E$4*I346,0))</f>
        <v>#N/A</v>
      </c>
      <c r="I347" s="55" t="e">
        <f t="shared" si="34"/>
        <v>#N/A</v>
      </c>
      <c r="J347" s="15"/>
      <c r="K347" s="55" t="e">
        <f>IF(AND(A347&gt;0,A347&lt;&gt;"",D347&gt;0), ROUND( ((D347/((1+($D$4/VLOOKUP($D$6,AMORT!$A$2:$B$11,2,0)))^A347))),0),0)</f>
        <v>#N/A</v>
      </c>
      <c r="N347" s="61" t="e">
        <f t="shared" si="37"/>
        <v>#N/A</v>
      </c>
      <c r="O347" s="62" t="e">
        <f>IF(N347="","",IF(OR($Q$6="Diaria",$Q$6="Semanal",$Q$6="Decadal",$Q$6="Quincenal"),O346+VLOOKUP($Q$6,AMORT!$A$2:$D$11,4,0),IF(DAY($O$13)=DAY(EOMONTH($O$13,0)),EOMONTH(O346,VLOOKUP($Q$6,AMORT!$A$2:$C$11,3,0)),EDATE($O$13,VLOOKUP($Q$6,AMORT!$A$2:$C$11,3,0)*N347))))</f>
        <v>#N/A</v>
      </c>
      <c r="P347" s="55" t="e">
        <f>IF(N347="",IF(N346="","",SUM(P$13:P346)),T347+U347)</f>
        <v>#N/A</v>
      </c>
      <c r="Q347" s="44"/>
      <c r="R347" s="55" t="e">
        <f>IF(N347="",IF(N346="","",SUM($R$13:R346)),ROUND(((V346*$Q$8)/30)*VLOOKUP($Q$6,AMORT!$A$2:$D$11,4,0),0))</f>
        <v>#N/A</v>
      </c>
      <c r="S347" s="55" t="e">
        <f>IF(N347="",IF(N346="","",SUM($S$13:S346)),IF(N347&lt;=MAX($V$6:$V$7),0,P347+R347))</f>
        <v>#N/A</v>
      </c>
      <c r="T347" s="55" t="e">
        <f>IF(N347="",IF(N346="","",SUM($T$13:T346)),IF(N347=$R$5,V346,IF($V$8="Cuota fija",IF(N347&lt;=MAX($V$6:$V$7),0,$Q$7+Q347-U347),IF($V$8="Capital Constante",IF(N347&lt;=MAX($V$6:$V$7),0,$Q$3/(($P$5/VLOOKUP($Q$6,AMORT!$A$2:$C$11,3,0))-MAX($V$6:$V$7))   ),P347-U347-R347)       )))</f>
        <v>#N/A</v>
      </c>
      <c r="U347" s="55" t="e">
        <f>IF(N347="",IF(N346="","",SUM($U$13:U346)),ROUND($R$4*V346,0))</f>
        <v>#N/A</v>
      </c>
      <c r="V347" s="55" t="e">
        <f t="shared" si="35"/>
        <v>#N/A</v>
      </c>
      <c r="W347" s="15"/>
      <c r="X347" s="55" t="e">
        <f>IF(AND(N347&gt;0,N347&lt;&gt;"",Q347&gt;0), ROUND( ((Q347/((1+($Q$4/VLOOKUP($Q$6,AMORT!$A$2:$B$11,2,0)))^N347))),0),0)</f>
        <v>#N/A</v>
      </c>
      <c r="AA347" s="61" t="e">
        <f t="shared" si="38"/>
        <v>#N/A</v>
      </c>
      <c r="AB347" s="62" t="e">
        <f>IF(AA347="","",IF(OR($AD$6="Diaria",$AD$6="Semanal",$AD$6="Decadal",$AD$6="Quincenal"),AB346+VLOOKUP($AD$6,AMORT!$A$2:$D$11,4,0),IF(DAY($B$13)=DAY(EOMONTH($B$13,0)),EOMONTH(AB346,VLOOKUP($AD$6,AMORT!$A$2:$C$11,3,0)),EDATE($B$13,VLOOKUP($AD$6,AMORT!$A$2:$C$11,3,0)*AA347))))</f>
        <v>#N/A</v>
      </c>
      <c r="AC347" s="55" t="e">
        <f>IF(AA347="",IF(AA346="","",SUM(AC$13:AC346)),AG347+AH347)</f>
        <v>#N/A</v>
      </c>
      <c r="AD347" s="44"/>
      <c r="AE347" s="55" t="e">
        <f>IF(AA347="",IF(AA346="","",SUM($AE$13:AE346)),ROUND(((AI346*$AD$8)/30)*VLOOKUP($AD$6,AMORT!$A$2:$D$11,4,0),0))</f>
        <v>#N/A</v>
      </c>
      <c r="AF347" s="55" t="e">
        <f>IF(AA347="",IF(AA346="","",SUM($AF$13:AF346)),IF(AA347&lt;=MAX($AI$6:$AI$7),0,AC347+AE347))</f>
        <v>#N/A</v>
      </c>
      <c r="AG347" s="55" t="e">
        <f>IF(AA347="",IF(AA346="","",SUM($AG$13:AG346)),IF(AA347=$AE$5,AI346,IF($AI$8="Cuota fija",IF(AA347&lt;=MAX($AI$6:$AI$7),0,$AD$7+AD347-AH347),IF($AI$8="Capital Constante",IF(AA347&lt;=MAX($AI$6:$AI$7),0,$AD$3/(($AC$5/VLOOKUP($AD$6,AMORT!$A$2:$C$11,3,0))-MAX($AI$6:$AI$7))   ),AC347-AH347-AE347)       )))</f>
        <v>#N/A</v>
      </c>
      <c r="AH347" s="55" t="e">
        <f>IF(AA347="",IF(AA346="","",SUM($AH$13:AH346)),ROUND($AE$4*AI346,0))</f>
        <v>#N/A</v>
      </c>
      <c r="AI347" s="55" t="e">
        <f t="shared" si="36"/>
        <v>#N/A</v>
      </c>
      <c r="AJ347" s="15"/>
      <c r="AK347" s="55" t="e">
        <f>IF(AND(AA347&gt;0,AA347&lt;&gt;"",AD347&gt;0), ROUND( ((AD347/((1+($AD$4/VLOOKUP($AD$6,AMORT!$A$2:$B$11,2,0)))^AA347))),0),0)</f>
        <v>#N/A</v>
      </c>
    </row>
    <row r="348" spans="1:37" x14ac:dyDescent="0.2">
      <c r="A348" s="61" t="e">
        <f t="shared" si="33"/>
        <v>#N/A</v>
      </c>
      <c r="B348" s="62" t="e">
        <f>IF(A348="","",IF(OR($D$6="Diaria",$D$6="Semanal",$D$6="Decadal",$D$6="Quincenal"),B347+VLOOKUP($D$6,AMORT!$A$2:$D$11,4,0),IF(DAY($B$13)=DAY(EOMONTH($B$13,0)),EOMONTH(B347,VLOOKUP($D$6,AMORT!$A$2:$C$11,3,0)),EDATE($B$13,VLOOKUP($D$6,AMORT!$A$2:$C$11,3,0)*A348))))</f>
        <v>#N/A</v>
      </c>
      <c r="C348" s="55" t="e">
        <f>IF(A348="",IF(A347="","",SUM(C$13:C347)),G348+H348)</f>
        <v>#N/A</v>
      </c>
      <c r="D348" s="44"/>
      <c r="E348" s="55" t="e">
        <f>IF(A348="",IF(A347="","",SUM($E$13:E347)),ROUND(((I347*$D$8)/30)*VLOOKUP($D$6,AMORT!$A$2:$D$11,4,0),0))</f>
        <v>#N/A</v>
      </c>
      <c r="F348" s="55" t="e">
        <f>IF(A348="",IF(A347="","",SUM($F$13:F347)),IF(A348&lt;=MAX($I$6:$I$7),0,C348+E348))</f>
        <v>#N/A</v>
      </c>
      <c r="G348" s="55" t="e">
        <f>IF(A348="",IF(A347="","",SUM($G$13:G347)),IF(A348=$E$5,I347,IF($I$8="Cuota fija",IF(A348&lt;=MAX($I$6:$I$7),0,$D$7+D348-H348),IF($I$8="Capital Constante",IF(A348&lt;=MAX($I$6:$I$7),0,$D$3/(($C$5/VLOOKUP($D$6,AMORT!$A$2:$C$11,3,0))-MAX($I$6:$I$7))   ),C348-H348-E348)       )))</f>
        <v>#N/A</v>
      </c>
      <c r="H348" s="55" t="e">
        <f>IF(A348="",IF(A347="","",SUM($H$13:H347)),ROUND($E$4*I347,0))</f>
        <v>#N/A</v>
      </c>
      <c r="I348" s="55" t="e">
        <f t="shared" si="34"/>
        <v>#N/A</v>
      </c>
      <c r="J348" s="15"/>
      <c r="K348" s="55" t="e">
        <f>IF(AND(A348&gt;0,A348&lt;&gt;"",D348&gt;0), ROUND( ((D348/((1+($D$4/VLOOKUP($D$6,AMORT!$A$2:$B$11,2,0)))^A348))),0),0)</f>
        <v>#N/A</v>
      </c>
      <c r="N348" s="61" t="e">
        <f t="shared" si="37"/>
        <v>#N/A</v>
      </c>
      <c r="O348" s="62" t="e">
        <f>IF(N348="","",IF(OR($Q$6="Diaria",$Q$6="Semanal",$Q$6="Decadal",$Q$6="Quincenal"),O347+VLOOKUP($Q$6,AMORT!$A$2:$D$11,4,0),IF(DAY($O$13)=DAY(EOMONTH($O$13,0)),EOMONTH(O347,VLOOKUP($Q$6,AMORT!$A$2:$C$11,3,0)),EDATE($O$13,VLOOKUP($Q$6,AMORT!$A$2:$C$11,3,0)*N348))))</f>
        <v>#N/A</v>
      </c>
      <c r="P348" s="55" t="e">
        <f>IF(N348="",IF(N347="","",SUM(P$13:P347)),T348+U348)</f>
        <v>#N/A</v>
      </c>
      <c r="Q348" s="44"/>
      <c r="R348" s="55" t="e">
        <f>IF(N348="",IF(N347="","",SUM($R$13:R347)),ROUND(((V347*$Q$8)/30)*VLOOKUP($Q$6,AMORT!$A$2:$D$11,4,0),0))</f>
        <v>#N/A</v>
      </c>
      <c r="S348" s="55" t="e">
        <f>IF(N348="",IF(N347="","",SUM($S$13:S347)),IF(N348&lt;=MAX($V$6:$V$7),0,P348+R348))</f>
        <v>#N/A</v>
      </c>
      <c r="T348" s="55" t="e">
        <f>IF(N348="",IF(N347="","",SUM($T$13:T347)),IF(N348=$R$5,V347,IF($V$8="Cuota fija",IF(N348&lt;=MAX($V$6:$V$7),0,$Q$7+Q348-U348),IF($V$8="Capital Constante",IF(N348&lt;=MAX($V$6:$V$7),0,$Q$3/(($P$5/VLOOKUP($Q$6,AMORT!$A$2:$C$11,3,0))-MAX($V$6:$V$7))   ),P348-U348-R348)       )))</f>
        <v>#N/A</v>
      </c>
      <c r="U348" s="55" t="e">
        <f>IF(N348="",IF(N347="","",SUM($U$13:U347)),ROUND($R$4*V347,0))</f>
        <v>#N/A</v>
      </c>
      <c r="V348" s="55" t="e">
        <f t="shared" si="35"/>
        <v>#N/A</v>
      </c>
      <c r="W348" s="15"/>
      <c r="X348" s="55" t="e">
        <f>IF(AND(N348&gt;0,N348&lt;&gt;"",Q348&gt;0), ROUND( ((Q348/((1+($Q$4/VLOOKUP($Q$6,AMORT!$A$2:$B$11,2,0)))^N348))),0),0)</f>
        <v>#N/A</v>
      </c>
      <c r="AA348" s="61" t="e">
        <f t="shared" si="38"/>
        <v>#N/A</v>
      </c>
      <c r="AB348" s="62" t="e">
        <f>IF(AA348="","",IF(OR($AD$6="Diaria",$AD$6="Semanal",$AD$6="Decadal",$AD$6="Quincenal"),AB347+VLOOKUP($AD$6,AMORT!$A$2:$D$11,4,0),IF(DAY($B$13)=DAY(EOMONTH($B$13,0)),EOMONTH(AB347,VLOOKUP($AD$6,AMORT!$A$2:$C$11,3,0)),EDATE($B$13,VLOOKUP($AD$6,AMORT!$A$2:$C$11,3,0)*AA348))))</f>
        <v>#N/A</v>
      </c>
      <c r="AC348" s="55" t="e">
        <f>IF(AA348="",IF(AA347="","",SUM(AC$13:AC347)),AG348+AH348)</f>
        <v>#N/A</v>
      </c>
      <c r="AD348" s="44"/>
      <c r="AE348" s="55" t="e">
        <f>IF(AA348="",IF(AA347="","",SUM($AE$13:AE347)),ROUND(((AI347*$AD$8)/30)*VLOOKUP($AD$6,AMORT!$A$2:$D$11,4,0),0))</f>
        <v>#N/A</v>
      </c>
      <c r="AF348" s="55" t="e">
        <f>IF(AA348="",IF(AA347="","",SUM($AF$13:AF347)),IF(AA348&lt;=MAX($AI$6:$AI$7),0,AC348+AE348))</f>
        <v>#N/A</v>
      </c>
      <c r="AG348" s="55" t="e">
        <f>IF(AA348="",IF(AA347="","",SUM($AG$13:AG347)),IF(AA348=$AE$5,AI347,IF($AI$8="Cuota fija",IF(AA348&lt;=MAX($AI$6:$AI$7),0,$AD$7+AD348-AH348),IF($AI$8="Capital Constante",IF(AA348&lt;=MAX($AI$6:$AI$7),0,$AD$3/(($AC$5/VLOOKUP($AD$6,AMORT!$A$2:$C$11,3,0))-MAX($AI$6:$AI$7))   ),AC348-AH348-AE348)       )))</f>
        <v>#N/A</v>
      </c>
      <c r="AH348" s="55" t="e">
        <f>IF(AA348="",IF(AA347="","",SUM($AH$13:AH347)),ROUND($AE$4*AI347,0))</f>
        <v>#N/A</v>
      </c>
      <c r="AI348" s="55" t="e">
        <f t="shared" si="36"/>
        <v>#N/A</v>
      </c>
      <c r="AJ348" s="15"/>
      <c r="AK348" s="55" t="e">
        <f>IF(AND(AA348&gt;0,AA348&lt;&gt;"",AD348&gt;0), ROUND( ((AD348/((1+($AD$4/VLOOKUP($AD$6,AMORT!$A$2:$B$11,2,0)))^AA348))),0),0)</f>
        <v>#N/A</v>
      </c>
    </row>
    <row r="349" spans="1:37" x14ac:dyDescent="0.2">
      <c r="A349" s="61" t="e">
        <f t="shared" si="33"/>
        <v>#N/A</v>
      </c>
      <c r="B349" s="62" t="e">
        <f>IF(A349="","",IF(OR($D$6="Diaria",$D$6="Semanal",$D$6="Decadal",$D$6="Quincenal"),B348+VLOOKUP($D$6,AMORT!$A$2:$D$11,4,0),IF(DAY($B$13)=DAY(EOMONTH($B$13,0)),EOMONTH(B348,VLOOKUP($D$6,AMORT!$A$2:$C$11,3,0)),EDATE($B$13,VLOOKUP($D$6,AMORT!$A$2:$C$11,3,0)*A349))))</f>
        <v>#N/A</v>
      </c>
      <c r="C349" s="55" t="e">
        <f>IF(A349="",IF(A348="","",SUM(C$13:C348)),G349+H349)</f>
        <v>#N/A</v>
      </c>
      <c r="D349" s="44"/>
      <c r="E349" s="55" t="e">
        <f>IF(A349="",IF(A348="","",SUM($E$13:E348)),ROUND(((I348*$D$8)/30)*VLOOKUP($D$6,AMORT!$A$2:$D$11,4,0),0))</f>
        <v>#N/A</v>
      </c>
      <c r="F349" s="55" t="e">
        <f>IF(A349="",IF(A348="","",SUM($F$13:F348)),IF(A349&lt;=MAX($I$6:$I$7),0,C349+E349))</f>
        <v>#N/A</v>
      </c>
      <c r="G349" s="55" t="e">
        <f>IF(A349="",IF(A348="","",SUM($G$13:G348)),IF(A349=$E$5,I348,IF($I$8="Cuota fija",IF(A349&lt;=MAX($I$6:$I$7),0,$D$7+D349-H349),IF($I$8="Capital Constante",IF(A349&lt;=MAX($I$6:$I$7),0,$D$3/(($C$5/VLOOKUP($D$6,AMORT!$A$2:$C$11,3,0))-MAX($I$6:$I$7))   ),C349-H349-E349)       )))</f>
        <v>#N/A</v>
      </c>
      <c r="H349" s="55" t="e">
        <f>IF(A349="",IF(A348="","",SUM($H$13:H348)),ROUND($E$4*I348,0))</f>
        <v>#N/A</v>
      </c>
      <c r="I349" s="55" t="e">
        <f t="shared" si="34"/>
        <v>#N/A</v>
      </c>
      <c r="J349" s="15"/>
      <c r="K349" s="55" t="e">
        <f>IF(AND(A349&gt;0,A349&lt;&gt;"",D349&gt;0), ROUND( ((D349/((1+($D$4/VLOOKUP($D$6,AMORT!$A$2:$B$11,2,0)))^A349))),0),0)</f>
        <v>#N/A</v>
      </c>
      <c r="N349" s="61" t="e">
        <f t="shared" si="37"/>
        <v>#N/A</v>
      </c>
      <c r="O349" s="62" t="e">
        <f>IF(N349="","",IF(OR($Q$6="Diaria",$Q$6="Semanal",$Q$6="Decadal",$Q$6="Quincenal"),O348+VLOOKUP($Q$6,AMORT!$A$2:$D$11,4,0),IF(DAY($O$13)=DAY(EOMONTH($O$13,0)),EOMONTH(O348,VLOOKUP($Q$6,AMORT!$A$2:$C$11,3,0)),EDATE($O$13,VLOOKUP($Q$6,AMORT!$A$2:$C$11,3,0)*N349))))</f>
        <v>#N/A</v>
      </c>
      <c r="P349" s="55" t="e">
        <f>IF(N349="",IF(N348="","",SUM(P$13:P348)),T349+U349)</f>
        <v>#N/A</v>
      </c>
      <c r="Q349" s="44"/>
      <c r="R349" s="55" t="e">
        <f>IF(N349="",IF(N348="","",SUM($R$13:R348)),ROUND(((V348*$Q$8)/30)*VLOOKUP($Q$6,AMORT!$A$2:$D$11,4,0),0))</f>
        <v>#N/A</v>
      </c>
      <c r="S349" s="55" t="e">
        <f>IF(N349="",IF(N348="","",SUM($S$13:S348)),IF(N349&lt;=MAX($V$6:$V$7),0,P349+R349))</f>
        <v>#N/A</v>
      </c>
      <c r="T349" s="55" t="e">
        <f>IF(N349="",IF(N348="","",SUM($T$13:T348)),IF(N349=$R$5,V348,IF($V$8="Cuota fija",IF(N349&lt;=MAX($V$6:$V$7),0,$Q$7+Q349-U349),IF($V$8="Capital Constante",IF(N349&lt;=MAX($V$6:$V$7),0,$Q$3/(($P$5/VLOOKUP($Q$6,AMORT!$A$2:$C$11,3,0))-MAX($V$6:$V$7))   ),P349-U349-R349)       )))</f>
        <v>#N/A</v>
      </c>
      <c r="U349" s="55" t="e">
        <f>IF(N349="",IF(N348="","",SUM($U$13:U348)),ROUND($R$4*V348,0))</f>
        <v>#N/A</v>
      </c>
      <c r="V349" s="55" t="e">
        <f t="shared" si="35"/>
        <v>#N/A</v>
      </c>
      <c r="W349" s="15"/>
      <c r="X349" s="55" t="e">
        <f>IF(AND(N349&gt;0,N349&lt;&gt;"",Q349&gt;0), ROUND( ((Q349/((1+($Q$4/VLOOKUP($Q$6,AMORT!$A$2:$B$11,2,0)))^N349))),0),0)</f>
        <v>#N/A</v>
      </c>
      <c r="AA349" s="61" t="e">
        <f t="shared" si="38"/>
        <v>#N/A</v>
      </c>
      <c r="AB349" s="62" t="e">
        <f>IF(AA349="","",IF(OR($AD$6="Diaria",$AD$6="Semanal",$AD$6="Decadal",$AD$6="Quincenal"),AB348+VLOOKUP($AD$6,AMORT!$A$2:$D$11,4,0),IF(DAY($B$13)=DAY(EOMONTH($B$13,0)),EOMONTH(AB348,VLOOKUP($AD$6,AMORT!$A$2:$C$11,3,0)),EDATE($B$13,VLOOKUP($AD$6,AMORT!$A$2:$C$11,3,0)*AA349))))</f>
        <v>#N/A</v>
      </c>
      <c r="AC349" s="55" t="e">
        <f>IF(AA349="",IF(AA348="","",SUM(AC$13:AC348)),AG349+AH349)</f>
        <v>#N/A</v>
      </c>
      <c r="AD349" s="44"/>
      <c r="AE349" s="55" t="e">
        <f>IF(AA349="",IF(AA348="","",SUM($AE$13:AE348)),ROUND(((AI348*$AD$8)/30)*VLOOKUP($AD$6,AMORT!$A$2:$D$11,4,0),0))</f>
        <v>#N/A</v>
      </c>
      <c r="AF349" s="55" t="e">
        <f>IF(AA349="",IF(AA348="","",SUM($AF$13:AF348)),IF(AA349&lt;=MAX($AI$6:$AI$7),0,AC349+AE349))</f>
        <v>#N/A</v>
      </c>
      <c r="AG349" s="55" t="e">
        <f>IF(AA349="",IF(AA348="","",SUM($AG$13:AG348)),IF(AA349=$AE$5,AI348,IF($AI$8="Cuota fija",IF(AA349&lt;=MAX($AI$6:$AI$7),0,$AD$7+AD349-AH349),IF($AI$8="Capital Constante",IF(AA349&lt;=MAX($AI$6:$AI$7),0,$AD$3/(($AC$5/VLOOKUP($AD$6,AMORT!$A$2:$C$11,3,0))-MAX($AI$6:$AI$7))   ),AC349-AH349-AE349)       )))</f>
        <v>#N/A</v>
      </c>
      <c r="AH349" s="55" t="e">
        <f>IF(AA349="",IF(AA348="","",SUM($AH$13:AH348)),ROUND($AE$4*AI348,0))</f>
        <v>#N/A</v>
      </c>
      <c r="AI349" s="55" t="e">
        <f t="shared" si="36"/>
        <v>#N/A</v>
      </c>
      <c r="AJ349" s="15"/>
      <c r="AK349" s="55" t="e">
        <f>IF(AND(AA349&gt;0,AA349&lt;&gt;"",AD349&gt;0), ROUND( ((AD349/((1+($AD$4/VLOOKUP($AD$6,AMORT!$A$2:$B$11,2,0)))^AA349))),0),0)</f>
        <v>#N/A</v>
      </c>
    </row>
    <row r="350" spans="1:37" x14ac:dyDescent="0.2">
      <c r="A350" s="61" t="e">
        <f t="shared" si="33"/>
        <v>#N/A</v>
      </c>
      <c r="B350" s="62" t="e">
        <f>IF(A350="","",IF(OR($D$6="Diaria",$D$6="Semanal",$D$6="Decadal",$D$6="Quincenal"),B349+VLOOKUP($D$6,AMORT!$A$2:$D$11,4,0),IF(DAY($B$13)=DAY(EOMONTH($B$13,0)),EOMONTH(B349,VLOOKUP($D$6,AMORT!$A$2:$C$11,3,0)),EDATE($B$13,VLOOKUP($D$6,AMORT!$A$2:$C$11,3,0)*A350))))</f>
        <v>#N/A</v>
      </c>
      <c r="C350" s="55" t="e">
        <f>IF(A350="",IF(A349="","",SUM(C$13:C349)),G350+H350)</f>
        <v>#N/A</v>
      </c>
      <c r="D350" s="44"/>
      <c r="E350" s="55" t="e">
        <f>IF(A350="",IF(A349="","",SUM($E$13:E349)),ROUND(((I349*$D$8)/30)*VLOOKUP($D$6,AMORT!$A$2:$D$11,4,0),0))</f>
        <v>#N/A</v>
      </c>
      <c r="F350" s="55" t="e">
        <f>IF(A350="",IF(A349="","",SUM($F$13:F349)),IF(A350&lt;=MAX($I$6:$I$7),0,C350+E350))</f>
        <v>#N/A</v>
      </c>
      <c r="G350" s="55" t="e">
        <f>IF(A350="",IF(A349="","",SUM($G$13:G349)),IF(A350=$E$5,I349,IF($I$8="Cuota fija",IF(A350&lt;=MAX($I$6:$I$7),0,$D$7+D350-H350),IF($I$8="Capital Constante",IF(A350&lt;=MAX($I$6:$I$7),0,$D$3/(($C$5/VLOOKUP($D$6,AMORT!$A$2:$C$11,3,0))-MAX($I$6:$I$7))   ),C350-H350-E350)       )))</f>
        <v>#N/A</v>
      </c>
      <c r="H350" s="55" t="e">
        <f>IF(A350="",IF(A349="","",SUM($H$13:H349)),ROUND($E$4*I349,0))</f>
        <v>#N/A</v>
      </c>
      <c r="I350" s="55" t="e">
        <f t="shared" si="34"/>
        <v>#N/A</v>
      </c>
      <c r="J350" s="15"/>
      <c r="K350" s="55" t="e">
        <f>IF(AND(A350&gt;0,A350&lt;&gt;"",D350&gt;0), ROUND( ((D350/((1+($D$4/VLOOKUP($D$6,AMORT!$A$2:$B$11,2,0)))^A350))),0),0)</f>
        <v>#N/A</v>
      </c>
      <c r="N350" s="61" t="e">
        <f t="shared" si="37"/>
        <v>#N/A</v>
      </c>
      <c r="O350" s="62" t="e">
        <f>IF(N350="","",IF(OR($Q$6="Diaria",$Q$6="Semanal",$Q$6="Decadal",$Q$6="Quincenal"),O349+VLOOKUP($Q$6,AMORT!$A$2:$D$11,4,0),IF(DAY($O$13)=DAY(EOMONTH($O$13,0)),EOMONTH(O349,VLOOKUP($Q$6,AMORT!$A$2:$C$11,3,0)),EDATE($O$13,VLOOKUP($Q$6,AMORT!$A$2:$C$11,3,0)*N350))))</f>
        <v>#N/A</v>
      </c>
      <c r="P350" s="55" t="e">
        <f>IF(N350="",IF(N349="","",SUM(P$13:P349)),T350+U350)</f>
        <v>#N/A</v>
      </c>
      <c r="Q350" s="44"/>
      <c r="R350" s="55" t="e">
        <f>IF(N350="",IF(N349="","",SUM($R$13:R349)),ROUND(((V349*$Q$8)/30)*VLOOKUP($Q$6,AMORT!$A$2:$D$11,4,0),0))</f>
        <v>#N/A</v>
      </c>
      <c r="S350" s="55" t="e">
        <f>IF(N350="",IF(N349="","",SUM($S$13:S349)),IF(N350&lt;=MAX($V$6:$V$7),0,P350+R350))</f>
        <v>#N/A</v>
      </c>
      <c r="T350" s="55" t="e">
        <f>IF(N350="",IF(N349="","",SUM($T$13:T349)),IF(N350=$R$5,V349,IF($V$8="Cuota fija",IF(N350&lt;=MAX($V$6:$V$7),0,$Q$7+Q350-U350),IF($V$8="Capital Constante",IF(N350&lt;=MAX($V$6:$V$7),0,$Q$3/(($P$5/VLOOKUP($Q$6,AMORT!$A$2:$C$11,3,0))-MAX($V$6:$V$7))   ),P350-U350-R350)       )))</f>
        <v>#N/A</v>
      </c>
      <c r="U350" s="55" t="e">
        <f>IF(N350="",IF(N349="","",SUM($U$13:U349)),ROUND($R$4*V349,0))</f>
        <v>#N/A</v>
      </c>
      <c r="V350" s="55" t="e">
        <f t="shared" si="35"/>
        <v>#N/A</v>
      </c>
      <c r="W350" s="15"/>
      <c r="X350" s="55" t="e">
        <f>IF(AND(N350&gt;0,N350&lt;&gt;"",Q350&gt;0), ROUND( ((Q350/((1+($Q$4/VLOOKUP($Q$6,AMORT!$A$2:$B$11,2,0)))^N350))),0),0)</f>
        <v>#N/A</v>
      </c>
      <c r="AA350" s="61" t="e">
        <f t="shared" si="38"/>
        <v>#N/A</v>
      </c>
      <c r="AB350" s="62" t="e">
        <f>IF(AA350="","",IF(OR($AD$6="Diaria",$AD$6="Semanal",$AD$6="Decadal",$AD$6="Quincenal"),AB349+VLOOKUP($AD$6,AMORT!$A$2:$D$11,4,0),IF(DAY($B$13)=DAY(EOMONTH($B$13,0)),EOMONTH(AB349,VLOOKUP($AD$6,AMORT!$A$2:$C$11,3,0)),EDATE($B$13,VLOOKUP($AD$6,AMORT!$A$2:$C$11,3,0)*AA350))))</f>
        <v>#N/A</v>
      </c>
      <c r="AC350" s="55" t="e">
        <f>IF(AA350="",IF(AA349="","",SUM(AC$13:AC349)),AG350+AH350)</f>
        <v>#N/A</v>
      </c>
      <c r="AD350" s="44"/>
      <c r="AE350" s="55" t="e">
        <f>IF(AA350="",IF(AA349="","",SUM($AE$13:AE349)),ROUND(((AI349*$AD$8)/30)*VLOOKUP($AD$6,AMORT!$A$2:$D$11,4,0),0))</f>
        <v>#N/A</v>
      </c>
      <c r="AF350" s="55" t="e">
        <f>IF(AA350="",IF(AA349="","",SUM($AF$13:AF349)),IF(AA350&lt;=MAX($AI$6:$AI$7),0,AC350+AE350))</f>
        <v>#N/A</v>
      </c>
      <c r="AG350" s="55" t="e">
        <f>IF(AA350="",IF(AA349="","",SUM($AG$13:AG349)),IF(AA350=$AE$5,AI349,IF($AI$8="Cuota fija",IF(AA350&lt;=MAX($AI$6:$AI$7),0,$AD$7+AD350-AH350),IF($AI$8="Capital Constante",IF(AA350&lt;=MAX($AI$6:$AI$7),0,$AD$3/(($AC$5/VLOOKUP($AD$6,AMORT!$A$2:$C$11,3,0))-MAX($AI$6:$AI$7))   ),AC350-AH350-AE350)       )))</f>
        <v>#N/A</v>
      </c>
      <c r="AH350" s="55" t="e">
        <f>IF(AA350="",IF(AA349="","",SUM($AH$13:AH349)),ROUND($AE$4*AI349,0))</f>
        <v>#N/A</v>
      </c>
      <c r="AI350" s="55" t="e">
        <f t="shared" si="36"/>
        <v>#N/A</v>
      </c>
      <c r="AJ350" s="15"/>
      <c r="AK350" s="55" t="e">
        <f>IF(AND(AA350&gt;0,AA350&lt;&gt;"",AD350&gt;0), ROUND( ((AD350/((1+($AD$4/VLOOKUP($AD$6,AMORT!$A$2:$B$11,2,0)))^AA350))),0),0)</f>
        <v>#N/A</v>
      </c>
    </row>
    <row r="351" spans="1:37" x14ac:dyDescent="0.2">
      <c r="A351" s="61" t="e">
        <f t="shared" si="33"/>
        <v>#N/A</v>
      </c>
      <c r="B351" s="62" t="e">
        <f>IF(A351="","",IF(OR($D$6="Diaria",$D$6="Semanal",$D$6="Decadal",$D$6="Quincenal"),B350+VLOOKUP($D$6,AMORT!$A$2:$D$11,4,0),IF(DAY($B$13)=DAY(EOMONTH($B$13,0)),EOMONTH(B350,VLOOKUP($D$6,AMORT!$A$2:$C$11,3,0)),EDATE($B$13,VLOOKUP($D$6,AMORT!$A$2:$C$11,3,0)*A351))))</f>
        <v>#N/A</v>
      </c>
      <c r="C351" s="55" t="e">
        <f>IF(A351="",IF(A350="","",SUM(C$13:C350)),G351+H351)</f>
        <v>#N/A</v>
      </c>
      <c r="D351" s="44"/>
      <c r="E351" s="55" t="e">
        <f>IF(A351="",IF(A350="","",SUM($E$13:E350)),ROUND(((I350*$D$8)/30)*VLOOKUP($D$6,AMORT!$A$2:$D$11,4,0),0))</f>
        <v>#N/A</v>
      </c>
      <c r="F351" s="55" t="e">
        <f>IF(A351="",IF(A350="","",SUM($F$13:F350)),IF(A351&lt;=MAX($I$6:$I$7),0,C351+E351))</f>
        <v>#N/A</v>
      </c>
      <c r="G351" s="55" t="e">
        <f>IF(A351="",IF(A350="","",SUM($G$13:G350)),IF(A351=$E$5,I350,IF($I$8="Cuota fija",IF(A351&lt;=MAX($I$6:$I$7),0,$D$7+D351-H351),IF($I$8="Capital Constante",IF(A351&lt;=MAX($I$6:$I$7),0,$D$3/(($C$5/VLOOKUP($D$6,AMORT!$A$2:$C$11,3,0))-MAX($I$6:$I$7))   ),C351-H351-E351)       )))</f>
        <v>#N/A</v>
      </c>
      <c r="H351" s="55" t="e">
        <f>IF(A351="",IF(A350="","",SUM($H$13:H350)),ROUND($E$4*I350,0))</f>
        <v>#N/A</v>
      </c>
      <c r="I351" s="55" t="e">
        <f t="shared" si="34"/>
        <v>#N/A</v>
      </c>
      <c r="J351" s="15"/>
      <c r="K351" s="55" t="e">
        <f>IF(AND(A351&gt;0,A351&lt;&gt;"",D351&gt;0), ROUND( ((D351/((1+($D$4/VLOOKUP($D$6,AMORT!$A$2:$B$11,2,0)))^A351))),0),0)</f>
        <v>#N/A</v>
      </c>
      <c r="N351" s="61" t="e">
        <f t="shared" si="37"/>
        <v>#N/A</v>
      </c>
      <c r="O351" s="62" t="e">
        <f>IF(N351="","",IF(OR($Q$6="Diaria",$Q$6="Semanal",$Q$6="Decadal",$Q$6="Quincenal"),O350+VLOOKUP($Q$6,AMORT!$A$2:$D$11,4,0),IF(DAY($O$13)=DAY(EOMONTH($O$13,0)),EOMONTH(O350,VLOOKUP($Q$6,AMORT!$A$2:$C$11,3,0)),EDATE($O$13,VLOOKUP($Q$6,AMORT!$A$2:$C$11,3,0)*N351))))</f>
        <v>#N/A</v>
      </c>
      <c r="P351" s="55" t="e">
        <f>IF(N351="",IF(N350="","",SUM(P$13:P350)),T351+U351)</f>
        <v>#N/A</v>
      </c>
      <c r="Q351" s="44"/>
      <c r="R351" s="55" t="e">
        <f>IF(N351="",IF(N350="","",SUM($R$13:R350)),ROUND(((V350*$Q$8)/30)*VLOOKUP($Q$6,AMORT!$A$2:$D$11,4,0),0))</f>
        <v>#N/A</v>
      </c>
      <c r="S351" s="55" t="e">
        <f>IF(N351="",IF(N350="","",SUM($S$13:S350)),IF(N351&lt;=MAX($V$6:$V$7),0,P351+R351))</f>
        <v>#N/A</v>
      </c>
      <c r="T351" s="55" t="e">
        <f>IF(N351="",IF(N350="","",SUM($T$13:T350)),IF(N351=$R$5,V350,IF($V$8="Cuota fija",IF(N351&lt;=MAX($V$6:$V$7),0,$Q$7+Q351-U351),IF($V$8="Capital Constante",IF(N351&lt;=MAX($V$6:$V$7),0,$Q$3/(($P$5/VLOOKUP($Q$6,AMORT!$A$2:$C$11,3,0))-MAX($V$6:$V$7))   ),P351-U351-R351)       )))</f>
        <v>#N/A</v>
      </c>
      <c r="U351" s="55" t="e">
        <f>IF(N351="",IF(N350="","",SUM($U$13:U350)),ROUND($R$4*V350,0))</f>
        <v>#N/A</v>
      </c>
      <c r="V351" s="55" t="e">
        <f t="shared" si="35"/>
        <v>#N/A</v>
      </c>
      <c r="W351" s="15"/>
      <c r="X351" s="55" t="e">
        <f>IF(AND(N351&gt;0,N351&lt;&gt;"",Q351&gt;0), ROUND( ((Q351/((1+($Q$4/VLOOKUP($Q$6,AMORT!$A$2:$B$11,2,0)))^N351))),0),0)</f>
        <v>#N/A</v>
      </c>
      <c r="AA351" s="61" t="e">
        <f t="shared" si="38"/>
        <v>#N/A</v>
      </c>
      <c r="AB351" s="62" t="e">
        <f>IF(AA351="","",IF(OR($AD$6="Diaria",$AD$6="Semanal",$AD$6="Decadal",$AD$6="Quincenal"),AB350+VLOOKUP($AD$6,AMORT!$A$2:$D$11,4,0),IF(DAY($B$13)=DAY(EOMONTH($B$13,0)),EOMONTH(AB350,VLOOKUP($AD$6,AMORT!$A$2:$C$11,3,0)),EDATE($B$13,VLOOKUP($AD$6,AMORT!$A$2:$C$11,3,0)*AA351))))</f>
        <v>#N/A</v>
      </c>
      <c r="AC351" s="55" t="e">
        <f>IF(AA351="",IF(AA350="","",SUM(AC$13:AC350)),AG351+AH351)</f>
        <v>#N/A</v>
      </c>
      <c r="AD351" s="44"/>
      <c r="AE351" s="55" t="e">
        <f>IF(AA351="",IF(AA350="","",SUM($AE$13:AE350)),ROUND(((AI350*$AD$8)/30)*VLOOKUP($AD$6,AMORT!$A$2:$D$11,4,0),0))</f>
        <v>#N/A</v>
      </c>
      <c r="AF351" s="55" t="e">
        <f>IF(AA351="",IF(AA350="","",SUM($AF$13:AF350)),IF(AA351&lt;=MAX($AI$6:$AI$7),0,AC351+AE351))</f>
        <v>#N/A</v>
      </c>
      <c r="AG351" s="55" t="e">
        <f>IF(AA351="",IF(AA350="","",SUM($AG$13:AG350)),IF(AA351=$AE$5,AI350,IF($AI$8="Cuota fija",IF(AA351&lt;=MAX($AI$6:$AI$7),0,$AD$7+AD351-AH351),IF($AI$8="Capital Constante",IF(AA351&lt;=MAX($AI$6:$AI$7),0,$AD$3/(($AC$5/VLOOKUP($AD$6,AMORT!$A$2:$C$11,3,0))-MAX($AI$6:$AI$7))   ),AC351-AH351-AE351)       )))</f>
        <v>#N/A</v>
      </c>
      <c r="AH351" s="55" t="e">
        <f>IF(AA351="",IF(AA350="","",SUM($AH$13:AH350)),ROUND($AE$4*AI350,0))</f>
        <v>#N/A</v>
      </c>
      <c r="AI351" s="55" t="e">
        <f t="shared" si="36"/>
        <v>#N/A</v>
      </c>
      <c r="AJ351" s="15"/>
      <c r="AK351" s="55" t="e">
        <f>IF(AND(AA351&gt;0,AA351&lt;&gt;"",AD351&gt;0), ROUND( ((AD351/((1+($AD$4/VLOOKUP($AD$6,AMORT!$A$2:$B$11,2,0)))^AA351))),0),0)</f>
        <v>#N/A</v>
      </c>
    </row>
    <row r="352" spans="1:37" x14ac:dyDescent="0.2">
      <c r="A352" s="61" t="e">
        <f t="shared" si="33"/>
        <v>#N/A</v>
      </c>
      <c r="B352" s="62" t="e">
        <f>IF(A352="","",IF(OR($D$6="Diaria",$D$6="Semanal",$D$6="Decadal",$D$6="Quincenal"),B351+VLOOKUP($D$6,AMORT!$A$2:$D$11,4,0),IF(DAY($B$13)=DAY(EOMONTH($B$13,0)),EOMONTH(B351,VLOOKUP($D$6,AMORT!$A$2:$C$11,3,0)),EDATE($B$13,VLOOKUP($D$6,AMORT!$A$2:$C$11,3,0)*A352))))</f>
        <v>#N/A</v>
      </c>
      <c r="C352" s="55" t="e">
        <f>IF(A352="",IF(A351="","",SUM(C$13:C351)),G352+H352)</f>
        <v>#N/A</v>
      </c>
      <c r="D352" s="44"/>
      <c r="E352" s="55" t="e">
        <f>IF(A352="",IF(A351="","",SUM($E$13:E351)),ROUND(((I351*$D$8)/30)*VLOOKUP($D$6,AMORT!$A$2:$D$11,4,0),0))</f>
        <v>#N/A</v>
      </c>
      <c r="F352" s="55" t="e">
        <f>IF(A352="",IF(A351="","",SUM($F$13:F351)),IF(A352&lt;=MAX($I$6:$I$7),0,C352+E352))</f>
        <v>#N/A</v>
      </c>
      <c r="G352" s="55" t="e">
        <f>IF(A352="",IF(A351="","",SUM($G$13:G351)),IF(A352=$E$5,I351,IF($I$8="Cuota fija",IF(A352&lt;=MAX($I$6:$I$7),0,$D$7+D352-H352),IF($I$8="Capital Constante",IF(A352&lt;=MAX($I$6:$I$7),0,$D$3/(($C$5/VLOOKUP($D$6,AMORT!$A$2:$C$11,3,0))-MAX($I$6:$I$7))   ),C352-H352-E352)       )))</f>
        <v>#N/A</v>
      </c>
      <c r="H352" s="55" t="e">
        <f>IF(A352="",IF(A351="","",SUM($H$13:H351)),ROUND($E$4*I351,0))</f>
        <v>#N/A</v>
      </c>
      <c r="I352" s="55" t="e">
        <f t="shared" si="34"/>
        <v>#N/A</v>
      </c>
      <c r="J352" s="15"/>
      <c r="K352" s="55" t="e">
        <f>IF(AND(A352&gt;0,A352&lt;&gt;"",D352&gt;0), ROUND( ((D352/((1+($D$4/VLOOKUP($D$6,AMORT!$A$2:$B$11,2,0)))^A352))),0),0)</f>
        <v>#N/A</v>
      </c>
      <c r="N352" s="61" t="e">
        <f t="shared" si="37"/>
        <v>#N/A</v>
      </c>
      <c r="O352" s="62" t="e">
        <f>IF(N352="","",IF(OR($Q$6="Diaria",$Q$6="Semanal",$Q$6="Decadal",$Q$6="Quincenal"),O351+VLOOKUP($Q$6,AMORT!$A$2:$D$11,4,0),IF(DAY($O$13)=DAY(EOMONTH($O$13,0)),EOMONTH(O351,VLOOKUP($Q$6,AMORT!$A$2:$C$11,3,0)),EDATE($O$13,VLOOKUP($Q$6,AMORT!$A$2:$C$11,3,0)*N352))))</f>
        <v>#N/A</v>
      </c>
      <c r="P352" s="55" t="e">
        <f>IF(N352="",IF(N351="","",SUM(P$13:P351)),T352+U352)</f>
        <v>#N/A</v>
      </c>
      <c r="Q352" s="44"/>
      <c r="R352" s="55" t="e">
        <f>IF(N352="",IF(N351="","",SUM($R$13:R351)),ROUND(((V351*$Q$8)/30)*VLOOKUP($Q$6,AMORT!$A$2:$D$11,4,0),0))</f>
        <v>#N/A</v>
      </c>
      <c r="S352" s="55" t="e">
        <f>IF(N352="",IF(N351="","",SUM($S$13:S351)),IF(N352&lt;=MAX($V$6:$V$7),0,P352+R352))</f>
        <v>#N/A</v>
      </c>
      <c r="T352" s="55" t="e">
        <f>IF(N352="",IF(N351="","",SUM($T$13:T351)),IF(N352=$R$5,V351,IF($V$8="Cuota fija",IF(N352&lt;=MAX($V$6:$V$7),0,$Q$7+Q352-U352),IF($V$8="Capital Constante",IF(N352&lt;=MAX($V$6:$V$7),0,$Q$3/(($P$5/VLOOKUP($Q$6,AMORT!$A$2:$C$11,3,0))-MAX($V$6:$V$7))   ),P352-U352-R352)       )))</f>
        <v>#N/A</v>
      </c>
      <c r="U352" s="55" t="e">
        <f>IF(N352="",IF(N351="","",SUM($U$13:U351)),ROUND($R$4*V351,0))</f>
        <v>#N/A</v>
      </c>
      <c r="V352" s="55" t="e">
        <f t="shared" si="35"/>
        <v>#N/A</v>
      </c>
      <c r="W352" s="15"/>
      <c r="X352" s="55" t="e">
        <f>IF(AND(N352&gt;0,N352&lt;&gt;"",Q352&gt;0), ROUND( ((Q352/((1+($Q$4/VLOOKUP($Q$6,AMORT!$A$2:$B$11,2,0)))^N352))),0),0)</f>
        <v>#N/A</v>
      </c>
      <c r="AA352" s="61" t="e">
        <f t="shared" si="38"/>
        <v>#N/A</v>
      </c>
      <c r="AB352" s="62" t="e">
        <f>IF(AA352="","",IF(OR($AD$6="Diaria",$AD$6="Semanal",$AD$6="Decadal",$AD$6="Quincenal"),AB351+VLOOKUP($AD$6,AMORT!$A$2:$D$11,4,0),IF(DAY($B$13)=DAY(EOMONTH($B$13,0)),EOMONTH(AB351,VLOOKUP($AD$6,AMORT!$A$2:$C$11,3,0)),EDATE($B$13,VLOOKUP($AD$6,AMORT!$A$2:$C$11,3,0)*AA352))))</f>
        <v>#N/A</v>
      </c>
      <c r="AC352" s="55" t="e">
        <f>IF(AA352="",IF(AA351="","",SUM(AC$13:AC351)),AG352+AH352)</f>
        <v>#N/A</v>
      </c>
      <c r="AD352" s="44"/>
      <c r="AE352" s="55" t="e">
        <f>IF(AA352="",IF(AA351="","",SUM($AE$13:AE351)),ROUND(((AI351*$AD$8)/30)*VLOOKUP($AD$6,AMORT!$A$2:$D$11,4,0),0))</f>
        <v>#N/A</v>
      </c>
      <c r="AF352" s="55" t="e">
        <f>IF(AA352="",IF(AA351="","",SUM($AF$13:AF351)),IF(AA352&lt;=MAX($AI$6:$AI$7),0,AC352+AE352))</f>
        <v>#N/A</v>
      </c>
      <c r="AG352" s="55" t="e">
        <f>IF(AA352="",IF(AA351="","",SUM($AG$13:AG351)),IF(AA352=$AE$5,AI351,IF($AI$8="Cuota fija",IF(AA352&lt;=MAX($AI$6:$AI$7),0,$AD$7+AD352-AH352),IF($AI$8="Capital Constante",IF(AA352&lt;=MAX($AI$6:$AI$7),0,$AD$3/(($AC$5/VLOOKUP($AD$6,AMORT!$A$2:$C$11,3,0))-MAX($AI$6:$AI$7))   ),AC352-AH352-AE352)       )))</f>
        <v>#N/A</v>
      </c>
      <c r="AH352" s="55" t="e">
        <f>IF(AA352="",IF(AA351="","",SUM($AH$13:AH351)),ROUND($AE$4*AI351,0))</f>
        <v>#N/A</v>
      </c>
      <c r="AI352" s="55" t="e">
        <f t="shared" si="36"/>
        <v>#N/A</v>
      </c>
      <c r="AJ352" s="15"/>
      <c r="AK352" s="55" t="e">
        <f>IF(AND(AA352&gt;0,AA352&lt;&gt;"",AD352&gt;0), ROUND( ((AD352/((1+($AD$4/VLOOKUP($AD$6,AMORT!$A$2:$B$11,2,0)))^AA352))),0),0)</f>
        <v>#N/A</v>
      </c>
    </row>
    <row r="353" spans="1:37" x14ac:dyDescent="0.2">
      <c r="A353" s="61" t="e">
        <f t="shared" si="33"/>
        <v>#N/A</v>
      </c>
      <c r="B353" s="62" t="e">
        <f>IF(A353="","",IF(OR($D$6="Diaria",$D$6="Semanal",$D$6="Decadal",$D$6="Quincenal"),B352+VLOOKUP($D$6,AMORT!$A$2:$D$11,4,0),IF(DAY($B$13)=DAY(EOMONTH($B$13,0)),EOMONTH(B352,VLOOKUP($D$6,AMORT!$A$2:$C$11,3,0)),EDATE($B$13,VLOOKUP($D$6,AMORT!$A$2:$C$11,3,0)*A353))))</f>
        <v>#N/A</v>
      </c>
      <c r="C353" s="55" t="e">
        <f>IF(A353="",IF(A352="","",SUM(C$13:C352)),G353+H353)</f>
        <v>#N/A</v>
      </c>
      <c r="D353" s="44"/>
      <c r="E353" s="55" t="e">
        <f>IF(A353="",IF(A352="","",SUM($E$13:E352)),ROUND(((I352*$D$8)/30)*VLOOKUP($D$6,AMORT!$A$2:$D$11,4,0),0))</f>
        <v>#N/A</v>
      </c>
      <c r="F353" s="55" t="e">
        <f>IF(A353="",IF(A352="","",SUM($F$13:F352)),IF(A353&lt;=MAX($I$6:$I$7),0,C353+E353))</f>
        <v>#N/A</v>
      </c>
      <c r="G353" s="55" t="e">
        <f>IF(A353="",IF(A352="","",SUM($G$13:G352)),IF(A353=$E$5,I352,IF($I$8="Cuota fija",IF(A353&lt;=MAX($I$6:$I$7),0,$D$7+D353-H353),IF($I$8="Capital Constante",IF(A353&lt;=MAX($I$6:$I$7),0,$D$3/(($C$5/VLOOKUP($D$6,AMORT!$A$2:$C$11,3,0))-MAX($I$6:$I$7))   ),C353-H353-E353)       )))</f>
        <v>#N/A</v>
      </c>
      <c r="H353" s="55" t="e">
        <f>IF(A353="",IF(A352="","",SUM($H$13:H352)),ROUND($E$4*I352,0))</f>
        <v>#N/A</v>
      </c>
      <c r="I353" s="55" t="e">
        <f t="shared" si="34"/>
        <v>#N/A</v>
      </c>
      <c r="J353" s="15"/>
      <c r="K353" s="55" t="e">
        <f>IF(AND(A353&gt;0,A353&lt;&gt;"",D353&gt;0), ROUND( ((D353/((1+($D$4/VLOOKUP($D$6,AMORT!$A$2:$B$11,2,0)))^A353))),0),0)</f>
        <v>#N/A</v>
      </c>
      <c r="N353" s="61" t="e">
        <f t="shared" si="37"/>
        <v>#N/A</v>
      </c>
      <c r="O353" s="62" t="e">
        <f>IF(N353="","",IF(OR($Q$6="Diaria",$Q$6="Semanal",$Q$6="Decadal",$Q$6="Quincenal"),O352+VLOOKUP($Q$6,AMORT!$A$2:$D$11,4,0),IF(DAY($O$13)=DAY(EOMONTH($O$13,0)),EOMONTH(O352,VLOOKUP($Q$6,AMORT!$A$2:$C$11,3,0)),EDATE($O$13,VLOOKUP($Q$6,AMORT!$A$2:$C$11,3,0)*N353))))</f>
        <v>#N/A</v>
      </c>
      <c r="P353" s="55" t="e">
        <f>IF(N353="",IF(N352="","",SUM(P$13:P352)),T353+U353)</f>
        <v>#N/A</v>
      </c>
      <c r="Q353" s="44"/>
      <c r="R353" s="55" t="e">
        <f>IF(N353="",IF(N352="","",SUM($R$13:R352)),ROUND(((V352*$Q$8)/30)*VLOOKUP($Q$6,AMORT!$A$2:$D$11,4,0),0))</f>
        <v>#N/A</v>
      </c>
      <c r="S353" s="55" t="e">
        <f>IF(N353="",IF(N352="","",SUM($S$13:S352)),IF(N353&lt;=MAX($V$6:$V$7),0,P353+R353))</f>
        <v>#N/A</v>
      </c>
      <c r="T353" s="55" t="e">
        <f>IF(N353="",IF(N352="","",SUM($T$13:T352)),IF(N353=$R$5,V352,IF($V$8="Cuota fija",IF(N353&lt;=MAX($V$6:$V$7),0,$Q$7+Q353-U353),IF($V$8="Capital Constante",IF(N353&lt;=MAX($V$6:$V$7),0,$Q$3/(($P$5/VLOOKUP($Q$6,AMORT!$A$2:$C$11,3,0))-MAX($V$6:$V$7))   ),P353-U353-R353)       )))</f>
        <v>#N/A</v>
      </c>
      <c r="U353" s="55" t="e">
        <f>IF(N353="",IF(N352="","",SUM($U$13:U352)),ROUND($R$4*V352,0))</f>
        <v>#N/A</v>
      </c>
      <c r="V353" s="55" t="e">
        <f t="shared" si="35"/>
        <v>#N/A</v>
      </c>
      <c r="W353" s="15"/>
      <c r="X353" s="55" t="e">
        <f>IF(AND(N353&gt;0,N353&lt;&gt;"",Q353&gt;0), ROUND( ((Q353/((1+($Q$4/VLOOKUP($Q$6,AMORT!$A$2:$B$11,2,0)))^N353))),0),0)</f>
        <v>#N/A</v>
      </c>
      <c r="AA353" s="61" t="e">
        <f t="shared" si="38"/>
        <v>#N/A</v>
      </c>
      <c r="AB353" s="62" t="e">
        <f>IF(AA353="","",IF(OR($AD$6="Diaria",$AD$6="Semanal",$AD$6="Decadal",$AD$6="Quincenal"),AB352+VLOOKUP($AD$6,AMORT!$A$2:$D$11,4,0),IF(DAY($B$13)=DAY(EOMONTH($B$13,0)),EOMONTH(AB352,VLOOKUP($AD$6,AMORT!$A$2:$C$11,3,0)),EDATE($B$13,VLOOKUP($AD$6,AMORT!$A$2:$C$11,3,0)*AA353))))</f>
        <v>#N/A</v>
      </c>
      <c r="AC353" s="55" t="e">
        <f>IF(AA353="",IF(AA352="","",SUM(AC$13:AC352)),AG353+AH353)</f>
        <v>#N/A</v>
      </c>
      <c r="AD353" s="44"/>
      <c r="AE353" s="55" t="e">
        <f>IF(AA353="",IF(AA352="","",SUM($AE$13:AE352)),ROUND(((AI352*$AD$8)/30)*VLOOKUP($AD$6,AMORT!$A$2:$D$11,4,0),0))</f>
        <v>#N/A</v>
      </c>
      <c r="AF353" s="55" t="e">
        <f>IF(AA353="",IF(AA352="","",SUM($AF$13:AF352)),IF(AA353&lt;=MAX($AI$6:$AI$7),0,AC353+AE353))</f>
        <v>#N/A</v>
      </c>
      <c r="AG353" s="55" t="e">
        <f>IF(AA353="",IF(AA352="","",SUM($AG$13:AG352)),IF(AA353=$AE$5,AI352,IF($AI$8="Cuota fija",IF(AA353&lt;=MAX($AI$6:$AI$7),0,$AD$7+AD353-AH353),IF($AI$8="Capital Constante",IF(AA353&lt;=MAX($AI$6:$AI$7),0,$AD$3/(($AC$5/VLOOKUP($AD$6,AMORT!$A$2:$C$11,3,0))-MAX($AI$6:$AI$7))   ),AC353-AH353-AE353)       )))</f>
        <v>#N/A</v>
      </c>
      <c r="AH353" s="55" t="e">
        <f>IF(AA353="",IF(AA352="","",SUM($AH$13:AH352)),ROUND($AE$4*AI352,0))</f>
        <v>#N/A</v>
      </c>
      <c r="AI353" s="55" t="e">
        <f t="shared" si="36"/>
        <v>#N/A</v>
      </c>
      <c r="AJ353" s="15"/>
      <c r="AK353" s="55" t="e">
        <f>IF(AND(AA353&gt;0,AA353&lt;&gt;"",AD353&gt;0), ROUND( ((AD353/((1+($AD$4/VLOOKUP($AD$6,AMORT!$A$2:$B$11,2,0)))^AA353))),0),0)</f>
        <v>#N/A</v>
      </c>
    </row>
    <row r="354" spans="1:37" x14ac:dyDescent="0.2">
      <c r="A354" s="61" t="e">
        <f t="shared" si="33"/>
        <v>#N/A</v>
      </c>
      <c r="B354" s="62" t="e">
        <f>IF(A354="","",IF(OR($D$6="Diaria",$D$6="Semanal",$D$6="Decadal",$D$6="Quincenal"),B353+VLOOKUP($D$6,AMORT!$A$2:$D$11,4,0),IF(DAY($B$13)=DAY(EOMONTH($B$13,0)),EOMONTH(B353,VLOOKUP($D$6,AMORT!$A$2:$C$11,3,0)),EDATE($B$13,VLOOKUP($D$6,AMORT!$A$2:$C$11,3,0)*A354))))</f>
        <v>#N/A</v>
      </c>
      <c r="C354" s="55" t="e">
        <f>IF(A354="",IF(A353="","",SUM(C$13:C353)),G354+H354)</f>
        <v>#N/A</v>
      </c>
      <c r="D354" s="44"/>
      <c r="E354" s="55" t="e">
        <f>IF(A354="",IF(A353="","",SUM($E$13:E353)),ROUND(((I353*$D$8)/30)*VLOOKUP($D$6,AMORT!$A$2:$D$11,4,0),0))</f>
        <v>#N/A</v>
      </c>
      <c r="F354" s="55" t="e">
        <f>IF(A354="",IF(A353="","",SUM($F$13:F353)),IF(A354&lt;=MAX($I$6:$I$7),0,C354+E354))</f>
        <v>#N/A</v>
      </c>
      <c r="G354" s="55" t="e">
        <f>IF(A354="",IF(A353="","",SUM($G$13:G353)),IF(A354=$E$5,I353,IF($I$8="Cuota fija",IF(A354&lt;=MAX($I$6:$I$7),0,$D$7+D354-H354),IF($I$8="Capital Constante",IF(A354&lt;=MAX($I$6:$I$7),0,$D$3/(($C$5/VLOOKUP($D$6,AMORT!$A$2:$C$11,3,0))-MAX($I$6:$I$7))   ),C354-H354-E354)       )))</f>
        <v>#N/A</v>
      </c>
      <c r="H354" s="55" t="e">
        <f>IF(A354="",IF(A353="","",SUM($H$13:H353)),ROUND($E$4*I353,0))</f>
        <v>#N/A</v>
      </c>
      <c r="I354" s="55" t="e">
        <f t="shared" si="34"/>
        <v>#N/A</v>
      </c>
      <c r="J354" s="15"/>
      <c r="K354" s="55" t="e">
        <f>IF(AND(A354&gt;0,A354&lt;&gt;"",D354&gt;0), ROUND( ((D354/((1+($D$4/VLOOKUP($D$6,AMORT!$A$2:$B$11,2,0)))^A354))),0),0)</f>
        <v>#N/A</v>
      </c>
      <c r="N354" s="61" t="e">
        <f t="shared" si="37"/>
        <v>#N/A</v>
      </c>
      <c r="O354" s="62" t="e">
        <f>IF(N354="","",IF(OR($Q$6="Diaria",$Q$6="Semanal",$Q$6="Decadal",$Q$6="Quincenal"),O353+VLOOKUP($Q$6,AMORT!$A$2:$D$11,4,0),IF(DAY($O$13)=DAY(EOMONTH($O$13,0)),EOMONTH(O353,VLOOKUP($Q$6,AMORT!$A$2:$C$11,3,0)),EDATE($O$13,VLOOKUP($Q$6,AMORT!$A$2:$C$11,3,0)*N354))))</f>
        <v>#N/A</v>
      </c>
      <c r="P354" s="55" t="e">
        <f>IF(N354="",IF(N353="","",SUM(P$13:P353)),T354+U354)</f>
        <v>#N/A</v>
      </c>
      <c r="Q354" s="44"/>
      <c r="R354" s="55" t="e">
        <f>IF(N354="",IF(N353="","",SUM($R$13:R353)),ROUND(((V353*$Q$8)/30)*VLOOKUP($Q$6,AMORT!$A$2:$D$11,4,0),0))</f>
        <v>#N/A</v>
      </c>
      <c r="S354" s="55" t="e">
        <f>IF(N354="",IF(N353="","",SUM($S$13:S353)),IF(N354&lt;=MAX($V$6:$V$7),0,P354+R354))</f>
        <v>#N/A</v>
      </c>
      <c r="T354" s="55" t="e">
        <f>IF(N354="",IF(N353="","",SUM($T$13:T353)),IF(N354=$R$5,V353,IF($V$8="Cuota fija",IF(N354&lt;=MAX($V$6:$V$7),0,$Q$7+Q354-U354),IF($V$8="Capital Constante",IF(N354&lt;=MAX($V$6:$V$7),0,$Q$3/(($P$5/VLOOKUP($Q$6,AMORT!$A$2:$C$11,3,0))-MAX($V$6:$V$7))   ),P354-U354-R354)       )))</f>
        <v>#N/A</v>
      </c>
      <c r="U354" s="55" t="e">
        <f>IF(N354="",IF(N353="","",SUM($U$13:U353)),ROUND($R$4*V353,0))</f>
        <v>#N/A</v>
      </c>
      <c r="V354" s="55" t="e">
        <f t="shared" si="35"/>
        <v>#N/A</v>
      </c>
      <c r="W354" s="15"/>
      <c r="X354" s="55" t="e">
        <f>IF(AND(N354&gt;0,N354&lt;&gt;"",Q354&gt;0), ROUND( ((Q354/((1+($Q$4/VLOOKUP($Q$6,AMORT!$A$2:$B$11,2,0)))^N354))),0),0)</f>
        <v>#N/A</v>
      </c>
      <c r="AA354" s="61" t="e">
        <f t="shared" si="38"/>
        <v>#N/A</v>
      </c>
      <c r="AB354" s="62" t="e">
        <f>IF(AA354="","",IF(OR($AD$6="Diaria",$AD$6="Semanal",$AD$6="Decadal",$AD$6="Quincenal"),AB353+VLOOKUP($AD$6,AMORT!$A$2:$D$11,4,0),IF(DAY($B$13)=DAY(EOMONTH($B$13,0)),EOMONTH(AB353,VLOOKUP($AD$6,AMORT!$A$2:$C$11,3,0)),EDATE($B$13,VLOOKUP($AD$6,AMORT!$A$2:$C$11,3,0)*AA354))))</f>
        <v>#N/A</v>
      </c>
      <c r="AC354" s="55" t="e">
        <f>IF(AA354="",IF(AA353="","",SUM(AC$13:AC353)),AG354+AH354)</f>
        <v>#N/A</v>
      </c>
      <c r="AD354" s="44"/>
      <c r="AE354" s="55" t="e">
        <f>IF(AA354="",IF(AA353="","",SUM($AE$13:AE353)),ROUND(((AI353*$AD$8)/30)*VLOOKUP($AD$6,AMORT!$A$2:$D$11,4,0),0))</f>
        <v>#N/A</v>
      </c>
      <c r="AF354" s="55" t="e">
        <f>IF(AA354="",IF(AA353="","",SUM($AF$13:AF353)),IF(AA354&lt;=MAX($AI$6:$AI$7),0,AC354+AE354))</f>
        <v>#N/A</v>
      </c>
      <c r="AG354" s="55" t="e">
        <f>IF(AA354="",IF(AA353="","",SUM($AG$13:AG353)),IF(AA354=$AE$5,AI353,IF($AI$8="Cuota fija",IF(AA354&lt;=MAX($AI$6:$AI$7),0,$AD$7+AD354-AH354),IF($AI$8="Capital Constante",IF(AA354&lt;=MAX($AI$6:$AI$7),0,$AD$3/(($AC$5/VLOOKUP($AD$6,AMORT!$A$2:$C$11,3,0))-MAX($AI$6:$AI$7))   ),AC354-AH354-AE354)       )))</f>
        <v>#N/A</v>
      </c>
      <c r="AH354" s="55" t="e">
        <f>IF(AA354="",IF(AA353="","",SUM($AH$13:AH353)),ROUND($AE$4*AI353,0))</f>
        <v>#N/A</v>
      </c>
      <c r="AI354" s="55" t="e">
        <f t="shared" si="36"/>
        <v>#N/A</v>
      </c>
      <c r="AJ354" s="15"/>
      <c r="AK354" s="55" t="e">
        <f>IF(AND(AA354&gt;0,AA354&lt;&gt;"",AD354&gt;0), ROUND( ((AD354/((1+($AD$4/VLOOKUP($AD$6,AMORT!$A$2:$B$11,2,0)))^AA354))),0),0)</f>
        <v>#N/A</v>
      </c>
    </row>
    <row r="355" spans="1:37" x14ac:dyDescent="0.2">
      <c r="A355" s="61" t="e">
        <f t="shared" si="33"/>
        <v>#N/A</v>
      </c>
      <c r="B355" s="62" t="e">
        <f>IF(A355="","",IF(OR($D$6="Diaria",$D$6="Semanal",$D$6="Decadal",$D$6="Quincenal"),B354+VLOOKUP($D$6,AMORT!$A$2:$D$11,4,0),IF(DAY($B$13)=DAY(EOMONTH($B$13,0)),EOMONTH(B354,VLOOKUP($D$6,AMORT!$A$2:$C$11,3,0)),EDATE($B$13,VLOOKUP($D$6,AMORT!$A$2:$C$11,3,0)*A355))))</f>
        <v>#N/A</v>
      </c>
      <c r="C355" s="55" t="e">
        <f>IF(A355="",IF(A354="","",SUM(C$13:C354)),G355+H355)</f>
        <v>#N/A</v>
      </c>
      <c r="D355" s="44"/>
      <c r="E355" s="55" t="e">
        <f>IF(A355="",IF(A354="","",SUM($E$13:E354)),ROUND(((I354*$D$8)/30)*VLOOKUP($D$6,AMORT!$A$2:$D$11,4,0),0))</f>
        <v>#N/A</v>
      </c>
      <c r="F355" s="55" t="e">
        <f>IF(A355="",IF(A354="","",SUM($F$13:F354)),IF(A355&lt;=MAX($I$6:$I$7),0,C355+E355))</f>
        <v>#N/A</v>
      </c>
      <c r="G355" s="55" t="e">
        <f>IF(A355="",IF(A354="","",SUM($G$13:G354)),IF(A355=$E$5,I354,IF($I$8="Cuota fija",IF(A355&lt;=MAX($I$6:$I$7),0,$D$7+D355-H355),IF($I$8="Capital Constante",IF(A355&lt;=MAX($I$6:$I$7),0,$D$3/(($C$5/VLOOKUP($D$6,AMORT!$A$2:$C$11,3,0))-MAX($I$6:$I$7))   ),C355-H355-E355)       )))</f>
        <v>#N/A</v>
      </c>
      <c r="H355" s="55" t="e">
        <f>IF(A355="",IF(A354="","",SUM($H$13:H354)),ROUND($E$4*I354,0))</f>
        <v>#N/A</v>
      </c>
      <c r="I355" s="55" t="e">
        <f t="shared" si="34"/>
        <v>#N/A</v>
      </c>
      <c r="J355" s="15"/>
      <c r="K355" s="55" t="e">
        <f>IF(AND(A355&gt;0,A355&lt;&gt;"",D355&gt;0), ROUND( ((D355/((1+($D$4/VLOOKUP($D$6,AMORT!$A$2:$B$11,2,0)))^A355))),0),0)</f>
        <v>#N/A</v>
      </c>
      <c r="N355" s="61" t="e">
        <f t="shared" si="37"/>
        <v>#N/A</v>
      </c>
      <c r="O355" s="62" t="e">
        <f>IF(N355="","",IF(OR($Q$6="Diaria",$Q$6="Semanal",$Q$6="Decadal",$Q$6="Quincenal"),O354+VLOOKUP($Q$6,AMORT!$A$2:$D$11,4,0),IF(DAY($O$13)=DAY(EOMONTH($O$13,0)),EOMONTH(O354,VLOOKUP($Q$6,AMORT!$A$2:$C$11,3,0)),EDATE($O$13,VLOOKUP($Q$6,AMORT!$A$2:$C$11,3,0)*N355))))</f>
        <v>#N/A</v>
      </c>
      <c r="P355" s="55" t="e">
        <f>IF(N355="",IF(N354="","",SUM(P$13:P354)),T355+U355)</f>
        <v>#N/A</v>
      </c>
      <c r="Q355" s="44"/>
      <c r="R355" s="55" t="e">
        <f>IF(N355="",IF(N354="","",SUM($R$13:R354)),ROUND(((V354*$Q$8)/30)*VLOOKUP($Q$6,AMORT!$A$2:$D$11,4,0),0))</f>
        <v>#N/A</v>
      </c>
      <c r="S355" s="55" t="e">
        <f>IF(N355="",IF(N354="","",SUM($S$13:S354)),IF(N355&lt;=MAX($V$6:$V$7),0,P355+R355))</f>
        <v>#N/A</v>
      </c>
      <c r="T355" s="55" t="e">
        <f>IF(N355="",IF(N354="","",SUM($T$13:T354)),IF(N355=$R$5,V354,IF($V$8="Cuota fija",IF(N355&lt;=MAX($V$6:$V$7),0,$Q$7+Q355-U355),IF($V$8="Capital Constante",IF(N355&lt;=MAX($V$6:$V$7),0,$Q$3/(($P$5/VLOOKUP($Q$6,AMORT!$A$2:$C$11,3,0))-MAX($V$6:$V$7))   ),P355-U355-R355)       )))</f>
        <v>#N/A</v>
      </c>
      <c r="U355" s="55" t="e">
        <f>IF(N355="",IF(N354="","",SUM($U$13:U354)),ROUND($R$4*V354,0))</f>
        <v>#N/A</v>
      </c>
      <c r="V355" s="55" t="e">
        <f t="shared" si="35"/>
        <v>#N/A</v>
      </c>
      <c r="W355" s="15"/>
      <c r="X355" s="55" t="e">
        <f>IF(AND(N355&gt;0,N355&lt;&gt;"",Q355&gt;0), ROUND( ((Q355/((1+($Q$4/VLOOKUP($Q$6,AMORT!$A$2:$B$11,2,0)))^N355))),0),0)</f>
        <v>#N/A</v>
      </c>
      <c r="AA355" s="61" t="e">
        <f t="shared" si="38"/>
        <v>#N/A</v>
      </c>
      <c r="AB355" s="62" t="e">
        <f>IF(AA355="","",IF(OR($AD$6="Diaria",$AD$6="Semanal",$AD$6="Decadal",$AD$6="Quincenal"),AB354+VLOOKUP($AD$6,AMORT!$A$2:$D$11,4,0),IF(DAY($B$13)=DAY(EOMONTH($B$13,0)),EOMONTH(AB354,VLOOKUP($AD$6,AMORT!$A$2:$C$11,3,0)),EDATE($B$13,VLOOKUP($AD$6,AMORT!$A$2:$C$11,3,0)*AA355))))</f>
        <v>#N/A</v>
      </c>
      <c r="AC355" s="55" t="e">
        <f>IF(AA355="",IF(AA354="","",SUM(AC$13:AC354)),AG355+AH355)</f>
        <v>#N/A</v>
      </c>
      <c r="AD355" s="44"/>
      <c r="AE355" s="55" t="e">
        <f>IF(AA355="",IF(AA354="","",SUM($AE$13:AE354)),ROUND(((AI354*$AD$8)/30)*VLOOKUP($AD$6,AMORT!$A$2:$D$11,4,0),0))</f>
        <v>#N/A</v>
      </c>
      <c r="AF355" s="55" t="e">
        <f>IF(AA355="",IF(AA354="","",SUM($AF$13:AF354)),IF(AA355&lt;=MAX($AI$6:$AI$7),0,AC355+AE355))</f>
        <v>#N/A</v>
      </c>
      <c r="AG355" s="55" t="e">
        <f>IF(AA355="",IF(AA354="","",SUM($AG$13:AG354)),IF(AA355=$AE$5,AI354,IF($AI$8="Cuota fija",IF(AA355&lt;=MAX($AI$6:$AI$7),0,$AD$7+AD355-AH355),IF($AI$8="Capital Constante",IF(AA355&lt;=MAX($AI$6:$AI$7),0,$AD$3/(($AC$5/VLOOKUP($AD$6,AMORT!$A$2:$C$11,3,0))-MAX($AI$6:$AI$7))   ),AC355-AH355-AE355)       )))</f>
        <v>#N/A</v>
      </c>
      <c r="AH355" s="55" t="e">
        <f>IF(AA355="",IF(AA354="","",SUM($AH$13:AH354)),ROUND($AE$4*AI354,0))</f>
        <v>#N/A</v>
      </c>
      <c r="AI355" s="55" t="e">
        <f t="shared" si="36"/>
        <v>#N/A</v>
      </c>
      <c r="AJ355" s="15"/>
      <c r="AK355" s="55" t="e">
        <f>IF(AND(AA355&gt;0,AA355&lt;&gt;"",AD355&gt;0), ROUND( ((AD355/((1+($AD$4/VLOOKUP($AD$6,AMORT!$A$2:$B$11,2,0)))^AA355))),0),0)</f>
        <v>#N/A</v>
      </c>
    </row>
    <row r="356" spans="1:37" x14ac:dyDescent="0.2">
      <c r="A356" s="61" t="e">
        <f t="shared" si="33"/>
        <v>#N/A</v>
      </c>
      <c r="B356" s="62" t="e">
        <f>IF(A356="","",IF(OR($D$6="Diaria",$D$6="Semanal",$D$6="Decadal",$D$6="Quincenal"),B355+VLOOKUP($D$6,AMORT!$A$2:$D$11,4,0),IF(DAY($B$13)=DAY(EOMONTH($B$13,0)),EOMONTH(B355,VLOOKUP($D$6,AMORT!$A$2:$C$11,3,0)),EDATE($B$13,VLOOKUP($D$6,AMORT!$A$2:$C$11,3,0)*A356))))</f>
        <v>#N/A</v>
      </c>
      <c r="C356" s="55" t="e">
        <f>IF(A356="",IF(A355="","",SUM(C$13:C355)),G356+H356)</f>
        <v>#N/A</v>
      </c>
      <c r="D356" s="44"/>
      <c r="E356" s="55" t="e">
        <f>IF(A356="",IF(A355="","",SUM($E$13:E355)),ROUND(((I355*$D$8)/30)*VLOOKUP($D$6,AMORT!$A$2:$D$11,4,0),0))</f>
        <v>#N/A</v>
      </c>
      <c r="F356" s="55" t="e">
        <f>IF(A356="",IF(A355="","",SUM($F$13:F355)),IF(A356&lt;=MAX($I$6:$I$7),0,C356+E356))</f>
        <v>#N/A</v>
      </c>
      <c r="G356" s="55" t="e">
        <f>IF(A356="",IF(A355="","",SUM($G$13:G355)),IF(A356=$E$5,I355,IF($I$8="Cuota fija",IF(A356&lt;=MAX($I$6:$I$7),0,$D$7+D356-H356),IF($I$8="Capital Constante",IF(A356&lt;=MAX($I$6:$I$7),0,$D$3/(($C$5/VLOOKUP($D$6,AMORT!$A$2:$C$11,3,0))-MAX($I$6:$I$7))   ),C356-H356-E356)       )))</f>
        <v>#N/A</v>
      </c>
      <c r="H356" s="55" t="e">
        <f>IF(A356="",IF(A355="","",SUM($H$13:H355)),ROUND($E$4*I355,0))</f>
        <v>#N/A</v>
      </c>
      <c r="I356" s="55" t="e">
        <f t="shared" si="34"/>
        <v>#N/A</v>
      </c>
      <c r="J356" s="15"/>
      <c r="K356" s="55" t="e">
        <f>IF(AND(A356&gt;0,A356&lt;&gt;"",D356&gt;0), ROUND( ((D356/((1+($D$4/VLOOKUP($D$6,AMORT!$A$2:$B$11,2,0)))^A356))),0),0)</f>
        <v>#N/A</v>
      </c>
      <c r="N356" s="61" t="e">
        <f t="shared" si="37"/>
        <v>#N/A</v>
      </c>
      <c r="O356" s="62" t="e">
        <f>IF(N356="","",IF(OR($Q$6="Diaria",$Q$6="Semanal",$Q$6="Decadal",$Q$6="Quincenal"),O355+VLOOKUP($Q$6,AMORT!$A$2:$D$11,4,0),IF(DAY($O$13)=DAY(EOMONTH($O$13,0)),EOMONTH(O355,VLOOKUP($Q$6,AMORT!$A$2:$C$11,3,0)),EDATE($O$13,VLOOKUP($Q$6,AMORT!$A$2:$C$11,3,0)*N356))))</f>
        <v>#N/A</v>
      </c>
      <c r="P356" s="55" t="e">
        <f>IF(N356="",IF(N355="","",SUM(P$13:P355)),T356+U356)</f>
        <v>#N/A</v>
      </c>
      <c r="Q356" s="44"/>
      <c r="R356" s="55" t="e">
        <f>IF(N356="",IF(N355="","",SUM($R$13:R355)),ROUND(((V355*$Q$8)/30)*VLOOKUP($Q$6,AMORT!$A$2:$D$11,4,0),0))</f>
        <v>#N/A</v>
      </c>
      <c r="S356" s="55" t="e">
        <f>IF(N356="",IF(N355="","",SUM($S$13:S355)),IF(N356&lt;=MAX($V$6:$V$7),0,P356+R356))</f>
        <v>#N/A</v>
      </c>
      <c r="T356" s="55" t="e">
        <f>IF(N356="",IF(N355="","",SUM($T$13:T355)),IF(N356=$R$5,V355,IF($V$8="Cuota fija",IF(N356&lt;=MAX($V$6:$V$7),0,$Q$7+Q356-U356),IF($V$8="Capital Constante",IF(N356&lt;=MAX($V$6:$V$7),0,$Q$3/(($P$5/VLOOKUP($Q$6,AMORT!$A$2:$C$11,3,0))-MAX($V$6:$V$7))   ),P356-U356-R356)       )))</f>
        <v>#N/A</v>
      </c>
      <c r="U356" s="55" t="e">
        <f>IF(N356="",IF(N355="","",SUM($U$13:U355)),ROUND($R$4*V355,0))</f>
        <v>#N/A</v>
      </c>
      <c r="V356" s="55" t="e">
        <f t="shared" si="35"/>
        <v>#N/A</v>
      </c>
      <c r="W356" s="15"/>
      <c r="X356" s="55" t="e">
        <f>IF(AND(N356&gt;0,N356&lt;&gt;"",Q356&gt;0), ROUND( ((Q356/((1+($Q$4/VLOOKUP($Q$6,AMORT!$A$2:$B$11,2,0)))^N356))),0),0)</f>
        <v>#N/A</v>
      </c>
      <c r="AA356" s="61" t="e">
        <f t="shared" si="38"/>
        <v>#N/A</v>
      </c>
      <c r="AB356" s="62" t="e">
        <f>IF(AA356="","",IF(OR($AD$6="Diaria",$AD$6="Semanal",$AD$6="Decadal",$AD$6="Quincenal"),AB355+VLOOKUP($AD$6,AMORT!$A$2:$D$11,4,0),IF(DAY($B$13)=DAY(EOMONTH($B$13,0)),EOMONTH(AB355,VLOOKUP($AD$6,AMORT!$A$2:$C$11,3,0)),EDATE($B$13,VLOOKUP($AD$6,AMORT!$A$2:$C$11,3,0)*AA356))))</f>
        <v>#N/A</v>
      </c>
      <c r="AC356" s="55" t="e">
        <f>IF(AA356="",IF(AA355="","",SUM(AC$13:AC355)),AG356+AH356)</f>
        <v>#N/A</v>
      </c>
      <c r="AD356" s="44"/>
      <c r="AE356" s="55" t="e">
        <f>IF(AA356="",IF(AA355="","",SUM($AE$13:AE355)),ROUND(((AI355*$AD$8)/30)*VLOOKUP($AD$6,AMORT!$A$2:$D$11,4,0),0))</f>
        <v>#N/A</v>
      </c>
      <c r="AF356" s="55" t="e">
        <f>IF(AA356="",IF(AA355="","",SUM($AF$13:AF355)),IF(AA356&lt;=MAX($AI$6:$AI$7),0,AC356+AE356))</f>
        <v>#N/A</v>
      </c>
      <c r="AG356" s="55" t="e">
        <f>IF(AA356="",IF(AA355="","",SUM($AG$13:AG355)),IF(AA356=$AE$5,AI355,IF($AI$8="Cuota fija",IF(AA356&lt;=MAX($AI$6:$AI$7),0,$AD$7+AD356-AH356),IF($AI$8="Capital Constante",IF(AA356&lt;=MAX($AI$6:$AI$7),0,$AD$3/(($AC$5/VLOOKUP($AD$6,AMORT!$A$2:$C$11,3,0))-MAX($AI$6:$AI$7))   ),AC356-AH356-AE356)       )))</f>
        <v>#N/A</v>
      </c>
      <c r="AH356" s="55" t="e">
        <f>IF(AA356="",IF(AA355="","",SUM($AH$13:AH355)),ROUND($AE$4*AI355,0))</f>
        <v>#N/A</v>
      </c>
      <c r="AI356" s="55" t="e">
        <f t="shared" si="36"/>
        <v>#N/A</v>
      </c>
      <c r="AJ356" s="15"/>
      <c r="AK356" s="55" t="e">
        <f>IF(AND(AA356&gt;0,AA356&lt;&gt;"",AD356&gt;0), ROUND( ((AD356/((1+($AD$4/VLOOKUP($AD$6,AMORT!$A$2:$B$11,2,0)))^AA356))),0),0)</f>
        <v>#N/A</v>
      </c>
    </row>
    <row r="357" spans="1:37" x14ac:dyDescent="0.2">
      <c r="A357" s="61" t="e">
        <f t="shared" si="33"/>
        <v>#N/A</v>
      </c>
      <c r="B357" s="62" t="e">
        <f>IF(A357="","",IF(OR($D$6="Diaria",$D$6="Semanal",$D$6="Decadal",$D$6="Quincenal"),B356+VLOOKUP($D$6,AMORT!$A$2:$D$11,4,0),IF(DAY($B$13)=DAY(EOMONTH($B$13,0)),EOMONTH(B356,VLOOKUP($D$6,AMORT!$A$2:$C$11,3,0)),EDATE($B$13,VLOOKUP($D$6,AMORT!$A$2:$C$11,3,0)*A357))))</f>
        <v>#N/A</v>
      </c>
      <c r="C357" s="55" t="e">
        <f>IF(A357="",IF(A356="","",SUM(C$13:C356)),G357+H357)</f>
        <v>#N/A</v>
      </c>
      <c r="D357" s="44"/>
      <c r="E357" s="55" t="e">
        <f>IF(A357="",IF(A356="","",SUM($E$13:E356)),ROUND(((I356*$D$8)/30)*VLOOKUP($D$6,AMORT!$A$2:$D$11,4,0),0))</f>
        <v>#N/A</v>
      </c>
      <c r="F357" s="55" t="e">
        <f>IF(A357="",IF(A356="","",SUM($F$13:F356)),IF(A357&lt;=MAX($I$6:$I$7),0,C357+E357))</f>
        <v>#N/A</v>
      </c>
      <c r="G357" s="55" t="e">
        <f>IF(A357="",IF(A356="","",SUM($G$13:G356)),IF(A357=$E$5,I356,IF($I$8="Cuota fija",IF(A357&lt;=MAX($I$6:$I$7),0,$D$7+D357-H357),IF($I$8="Capital Constante",IF(A357&lt;=MAX($I$6:$I$7),0,$D$3/(($C$5/VLOOKUP($D$6,AMORT!$A$2:$C$11,3,0))-MAX($I$6:$I$7))   ),C357-H357-E357)       )))</f>
        <v>#N/A</v>
      </c>
      <c r="H357" s="55" t="e">
        <f>IF(A357="",IF(A356="","",SUM($H$13:H356)),ROUND($E$4*I356,0))</f>
        <v>#N/A</v>
      </c>
      <c r="I357" s="55" t="e">
        <f t="shared" si="34"/>
        <v>#N/A</v>
      </c>
      <c r="J357" s="15"/>
      <c r="K357" s="55" t="e">
        <f>IF(AND(A357&gt;0,A357&lt;&gt;"",D357&gt;0), ROUND( ((D357/((1+($D$4/VLOOKUP($D$6,AMORT!$A$2:$B$11,2,0)))^A357))),0),0)</f>
        <v>#N/A</v>
      </c>
      <c r="N357" s="61" t="e">
        <f t="shared" si="37"/>
        <v>#N/A</v>
      </c>
      <c r="O357" s="62" t="e">
        <f>IF(N357="","",IF(OR($Q$6="Diaria",$Q$6="Semanal",$Q$6="Decadal",$Q$6="Quincenal"),O356+VLOOKUP($Q$6,AMORT!$A$2:$D$11,4,0),IF(DAY($O$13)=DAY(EOMONTH($O$13,0)),EOMONTH(O356,VLOOKUP($Q$6,AMORT!$A$2:$C$11,3,0)),EDATE($O$13,VLOOKUP($Q$6,AMORT!$A$2:$C$11,3,0)*N357))))</f>
        <v>#N/A</v>
      </c>
      <c r="P357" s="55" t="e">
        <f>IF(N357="",IF(N356="","",SUM(P$13:P356)),T357+U357)</f>
        <v>#N/A</v>
      </c>
      <c r="Q357" s="44"/>
      <c r="R357" s="55" t="e">
        <f>IF(N357="",IF(N356="","",SUM($R$13:R356)),ROUND(((V356*$Q$8)/30)*VLOOKUP($Q$6,AMORT!$A$2:$D$11,4,0),0))</f>
        <v>#N/A</v>
      </c>
      <c r="S357" s="55" t="e">
        <f>IF(N357="",IF(N356="","",SUM($S$13:S356)),IF(N357&lt;=MAX($V$6:$V$7),0,P357+R357))</f>
        <v>#N/A</v>
      </c>
      <c r="T357" s="55" t="e">
        <f>IF(N357="",IF(N356="","",SUM($T$13:T356)),IF(N357=$R$5,V356,IF($V$8="Cuota fija",IF(N357&lt;=MAX($V$6:$V$7),0,$Q$7+Q357-U357),IF($V$8="Capital Constante",IF(N357&lt;=MAX($V$6:$V$7),0,$Q$3/(($P$5/VLOOKUP($Q$6,AMORT!$A$2:$C$11,3,0))-MAX($V$6:$V$7))   ),P357-U357-R357)       )))</f>
        <v>#N/A</v>
      </c>
      <c r="U357" s="55" t="e">
        <f>IF(N357="",IF(N356="","",SUM($U$13:U356)),ROUND($R$4*V356,0))</f>
        <v>#N/A</v>
      </c>
      <c r="V357" s="55" t="e">
        <f t="shared" si="35"/>
        <v>#N/A</v>
      </c>
      <c r="W357" s="15"/>
      <c r="X357" s="55" t="e">
        <f>IF(AND(N357&gt;0,N357&lt;&gt;"",Q357&gt;0), ROUND( ((Q357/((1+($Q$4/VLOOKUP($Q$6,AMORT!$A$2:$B$11,2,0)))^N357))),0),0)</f>
        <v>#N/A</v>
      </c>
      <c r="AA357" s="61" t="e">
        <f t="shared" si="38"/>
        <v>#N/A</v>
      </c>
      <c r="AB357" s="62" t="e">
        <f>IF(AA357="","",IF(OR($AD$6="Diaria",$AD$6="Semanal",$AD$6="Decadal",$AD$6="Quincenal"),AB356+VLOOKUP($AD$6,AMORT!$A$2:$D$11,4,0),IF(DAY($B$13)=DAY(EOMONTH($B$13,0)),EOMONTH(AB356,VLOOKUP($AD$6,AMORT!$A$2:$C$11,3,0)),EDATE($B$13,VLOOKUP($AD$6,AMORT!$A$2:$C$11,3,0)*AA357))))</f>
        <v>#N/A</v>
      </c>
      <c r="AC357" s="55" t="e">
        <f>IF(AA357="",IF(AA356="","",SUM(AC$13:AC356)),AG357+AH357)</f>
        <v>#N/A</v>
      </c>
      <c r="AD357" s="44"/>
      <c r="AE357" s="55" t="e">
        <f>IF(AA357="",IF(AA356="","",SUM($AE$13:AE356)),ROUND(((AI356*$AD$8)/30)*VLOOKUP($AD$6,AMORT!$A$2:$D$11,4,0),0))</f>
        <v>#N/A</v>
      </c>
      <c r="AF357" s="55" t="e">
        <f>IF(AA357="",IF(AA356="","",SUM($AF$13:AF356)),IF(AA357&lt;=MAX($AI$6:$AI$7),0,AC357+AE357))</f>
        <v>#N/A</v>
      </c>
      <c r="AG357" s="55" t="e">
        <f>IF(AA357="",IF(AA356="","",SUM($AG$13:AG356)),IF(AA357=$AE$5,AI356,IF($AI$8="Cuota fija",IF(AA357&lt;=MAX($AI$6:$AI$7),0,$AD$7+AD357-AH357),IF($AI$8="Capital Constante",IF(AA357&lt;=MAX($AI$6:$AI$7),0,$AD$3/(($AC$5/VLOOKUP($AD$6,AMORT!$A$2:$C$11,3,0))-MAX($AI$6:$AI$7))   ),AC357-AH357-AE357)       )))</f>
        <v>#N/A</v>
      </c>
      <c r="AH357" s="55" t="e">
        <f>IF(AA357="",IF(AA356="","",SUM($AH$13:AH356)),ROUND($AE$4*AI356,0))</f>
        <v>#N/A</v>
      </c>
      <c r="AI357" s="55" t="e">
        <f t="shared" si="36"/>
        <v>#N/A</v>
      </c>
      <c r="AJ357" s="15"/>
      <c r="AK357" s="55" t="e">
        <f>IF(AND(AA357&gt;0,AA357&lt;&gt;"",AD357&gt;0), ROUND( ((AD357/((1+($AD$4/VLOOKUP($AD$6,AMORT!$A$2:$B$11,2,0)))^AA357))),0),0)</f>
        <v>#N/A</v>
      </c>
    </row>
    <row r="358" spans="1:37" x14ac:dyDescent="0.2">
      <c r="A358" s="61" t="e">
        <f t="shared" si="33"/>
        <v>#N/A</v>
      </c>
      <c r="B358" s="62" t="e">
        <f>IF(A358="","",IF(OR($D$6="Diaria",$D$6="Semanal",$D$6="Decadal",$D$6="Quincenal"),B357+VLOOKUP($D$6,AMORT!$A$2:$D$11,4,0),IF(DAY($B$13)=DAY(EOMONTH($B$13,0)),EOMONTH(B357,VLOOKUP($D$6,AMORT!$A$2:$C$11,3,0)),EDATE($B$13,VLOOKUP($D$6,AMORT!$A$2:$C$11,3,0)*A358))))</f>
        <v>#N/A</v>
      </c>
      <c r="C358" s="55" t="e">
        <f>IF(A358="",IF(A357="","",SUM(C$13:C357)),G358+H358)</f>
        <v>#N/A</v>
      </c>
      <c r="D358" s="44"/>
      <c r="E358" s="55" t="e">
        <f>IF(A358="",IF(A357="","",SUM($E$13:E357)),ROUND(((I357*$D$8)/30)*VLOOKUP($D$6,AMORT!$A$2:$D$11,4,0),0))</f>
        <v>#N/A</v>
      </c>
      <c r="F358" s="55" t="e">
        <f>IF(A358="",IF(A357="","",SUM($F$13:F357)),IF(A358&lt;=MAX($I$6:$I$7),0,C358+E358))</f>
        <v>#N/A</v>
      </c>
      <c r="G358" s="55" t="e">
        <f>IF(A358="",IF(A357="","",SUM($G$13:G357)),IF(A358=$E$5,I357,IF($I$8="Cuota fija",IF(A358&lt;=MAX($I$6:$I$7),0,$D$7+D358-H358),IF($I$8="Capital Constante",IF(A358&lt;=MAX($I$6:$I$7),0,$D$3/(($C$5/VLOOKUP($D$6,AMORT!$A$2:$C$11,3,0))-MAX($I$6:$I$7))   ),C358-H358-E358)       )))</f>
        <v>#N/A</v>
      </c>
      <c r="H358" s="55" t="e">
        <f>IF(A358="",IF(A357="","",SUM($H$13:H357)),ROUND($E$4*I357,0))</f>
        <v>#N/A</v>
      </c>
      <c r="I358" s="55" t="e">
        <f t="shared" si="34"/>
        <v>#N/A</v>
      </c>
      <c r="J358" s="15"/>
      <c r="K358" s="55" t="e">
        <f>IF(AND(A358&gt;0,A358&lt;&gt;"",D358&gt;0), ROUND( ((D358/((1+($D$4/VLOOKUP($D$6,AMORT!$A$2:$B$11,2,0)))^A358))),0),0)</f>
        <v>#N/A</v>
      </c>
      <c r="N358" s="61" t="e">
        <f t="shared" si="37"/>
        <v>#N/A</v>
      </c>
      <c r="O358" s="62" t="e">
        <f>IF(N358="","",IF(OR($Q$6="Diaria",$Q$6="Semanal",$Q$6="Decadal",$Q$6="Quincenal"),O357+VLOOKUP($Q$6,AMORT!$A$2:$D$11,4,0),IF(DAY($O$13)=DAY(EOMONTH($O$13,0)),EOMONTH(O357,VLOOKUP($Q$6,AMORT!$A$2:$C$11,3,0)),EDATE($O$13,VLOOKUP($Q$6,AMORT!$A$2:$C$11,3,0)*N358))))</f>
        <v>#N/A</v>
      </c>
      <c r="P358" s="55" t="e">
        <f>IF(N358="",IF(N357="","",SUM(P$13:P357)),T358+U358)</f>
        <v>#N/A</v>
      </c>
      <c r="Q358" s="44"/>
      <c r="R358" s="55" t="e">
        <f>IF(N358="",IF(N357="","",SUM($R$13:R357)),ROUND(((V357*$Q$8)/30)*VLOOKUP($Q$6,AMORT!$A$2:$D$11,4,0),0))</f>
        <v>#N/A</v>
      </c>
      <c r="S358" s="55" t="e">
        <f>IF(N358="",IF(N357="","",SUM($S$13:S357)),IF(N358&lt;=MAX($V$6:$V$7),0,P358+R358))</f>
        <v>#N/A</v>
      </c>
      <c r="T358" s="55" t="e">
        <f>IF(N358="",IF(N357="","",SUM($T$13:T357)),IF(N358=$R$5,V357,IF($V$8="Cuota fija",IF(N358&lt;=MAX($V$6:$V$7),0,$Q$7+Q358-U358),IF($V$8="Capital Constante",IF(N358&lt;=MAX($V$6:$V$7),0,$Q$3/(($P$5/VLOOKUP($Q$6,AMORT!$A$2:$C$11,3,0))-MAX($V$6:$V$7))   ),P358-U358-R358)       )))</f>
        <v>#N/A</v>
      </c>
      <c r="U358" s="55" t="e">
        <f>IF(N358="",IF(N357="","",SUM($U$13:U357)),ROUND($R$4*V357,0))</f>
        <v>#N/A</v>
      </c>
      <c r="V358" s="55" t="e">
        <f t="shared" si="35"/>
        <v>#N/A</v>
      </c>
      <c r="W358" s="15"/>
      <c r="X358" s="55" t="e">
        <f>IF(AND(N358&gt;0,N358&lt;&gt;"",Q358&gt;0), ROUND( ((Q358/((1+($Q$4/VLOOKUP($Q$6,AMORT!$A$2:$B$11,2,0)))^N358))),0),0)</f>
        <v>#N/A</v>
      </c>
      <c r="AA358" s="61" t="e">
        <f t="shared" si="38"/>
        <v>#N/A</v>
      </c>
      <c r="AB358" s="62" t="e">
        <f>IF(AA358="","",IF(OR($AD$6="Diaria",$AD$6="Semanal",$AD$6="Decadal",$AD$6="Quincenal"),AB357+VLOOKUP($AD$6,AMORT!$A$2:$D$11,4,0),IF(DAY($B$13)=DAY(EOMONTH($B$13,0)),EOMONTH(AB357,VLOOKUP($AD$6,AMORT!$A$2:$C$11,3,0)),EDATE($B$13,VLOOKUP($AD$6,AMORT!$A$2:$C$11,3,0)*AA358))))</f>
        <v>#N/A</v>
      </c>
      <c r="AC358" s="55" t="e">
        <f>IF(AA358="",IF(AA357="","",SUM(AC$13:AC357)),AG358+AH358)</f>
        <v>#N/A</v>
      </c>
      <c r="AD358" s="44"/>
      <c r="AE358" s="55" t="e">
        <f>IF(AA358="",IF(AA357="","",SUM($AE$13:AE357)),ROUND(((AI357*$AD$8)/30)*VLOOKUP($AD$6,AMORT!$A$2:$D$11,4,0),0))</f>
        <v>#N/A</v>
      </c>
      <c r="AF358" s="55" t="e">
        <f>IF(AA358="",IF(AA357="","",SUM($AF$13:AF357)),IF(AA358&lt;=MAX($AI$6:$AI$7),0,AC358+AE358))</f>
        <v>#N/A</v>
      </c>
      <c r="AG358" s="55" t="e">
        <f>IF(AA358="",IF(AA357="","",SUM($AG$13:AG357)),IF(AA358=$AE$5,AI357,IF($AI$8="Cuota fija",IF(AA358&lt;=MAX($AI$6:$AI$7),0,$AD$7+AD358-AH358),IF($AI$8="Capital Constante",IF(AA358&lt;=MAX($AI$6:$AI$7),0,$AD$3/(($AC$5/VLOOKUP($AD$6,AMORT!$A$2:$C$11,3,0))-MAX($AI$6:$AI$7))   ),AC358-AH358-AE358)       )))</f>
        <v>#N/A</v>
      </c>
      <c r="AH358" s="55" t="e">
        <f>IF(AA358="",IF(AA357="","",SUM($AH$13:AH357)),ROUND($AE$4*AI357,0))</f>
        <v>#N/A</v>
      </c>
      <c r="AI358" s="55" t="e">
        <f t="shared" si="36"/>
        <v>#N/A</v>
      </c>
      <c r="AJ358" s="15"/>
      <c r="AK358" s="55" t="e">
        <f>IF(AND(AA358&gt;0,AA358&lt;&gt;"",AD358&gt;0), ROUND( ((AD358/((1+($AD$4/VLOOKUP($AD$6,AMORT!$A$2:$B$11,2,0)))^AA358))),0),0)</f>
        <v>#N/A</v>
      </c>
    </row>
    <row r="359" spans="1:37" x14ac:dyDescent="0.2">
      <c r="A359" s="61" t="e">
        <f t="shared" si="33"/>
        <v>#N/A</v>
      </c>
      <c r="B359" s="62" t="e">
        <f>IF(A359="","",IF(OR($D$6="Diaria",$D$6="Semanal",$D$6="Decadal",$D$6="Quincenal"),B358+VLOOKUP($D$6,AMORT!$A$2:$D$11,4,0),IF(DAY($B$13)=DAY(EOMONTH($B$13,0)),EOMONTH(B358,VLOOKUP($D$6,AMORT!$A$2:$C$11,3,0)),EDATE($B$13,VLOOKUP($D$6,AMORT!$A$2:$C$11,3,0)*A359))))</f>
        <v>#N/A</v>
      </c>
      <c r="C359" s="55" t="e">
        <f>IF(A359="",IF(A358="","",SUM(C$13:C358)),G359+H359)</f>
        <v>#N/A</v>
      </c>
      <c r="D359" s="44"/>
      <c r="E359" s="55" t="e">
        <f>IF(A359="",IF(A358="","",SUM($E$13:E358)),ROUND(((I358*$D$8)/30)*VLOOKUP($D$6,AMORT!$A$2:$D$11,4,0),0))</f>
        <v>#N/A</v>
      </c>
      <c r="F359" s="55" t="e">
        <f>IF(A359="",IF(A358="","",SUM($F$13:F358)),IF(A359&lt;=MAX($I$6:$I$7),0,C359+E359))</f>
        <v>#N/A</v>
      </c>
      <c r="G359" s="55" t="e">
        <f>IF(A359="",IF(A358="","",SUM($G$13:G358)),IF(A359=$E$5,I358,IF($I$8="Cuota fija",IF(A359&lt;=MAX($I$6:$I$7),0,$D$7+D359-H359),IF($I$8="Capital Constante",IF(A359&lt;=MAX($I$6:$I$7),0,$D$3/(($C$5/VLOOKUP($D$6,AMORT!$A$2:$C$11,3,0))-MAX($I$6:$I$7))   ),C359-H359-E359)       )))</f>
        <v>#N/A</v>
      </c>
      <c r="H359" s="55" t="e">
        <f>IF(A359="",IF(A358="","",SUM($H$13:H358)),ROUND($E$4*I358,0))</f>
        <v>#N/A</v>
      </c>
      <c r="I359" s="55" t="e">
        <f t="shared" si="34"/>
        <v>#N/A</v>
      </c>
      <c r="J359" s="15"/>
      <c r="K359" s="55" t="e">
        <f>IF(AND(A359&gt;0,A359&lt;&gt;"",D359&gt;0), ROUND( ((D359/((1+($D$4/VLOOKUP($D$6,AMORT!$A$2:$B$11,2,0)))^A359))),0),0)</f>
        <v>#N/A</v>
      </c>
      <c r="N359" s="61" t="e">
        <f t="shared" si="37"/>
        <v>#N/A</v>
      </c>
      <c r="O359" s="62" t="e">
        <f>IF(N359="","",IF(OR($Q$6="Diaria",$Q$6="Semanal",$Q$6="Decadal",$Q$6="Quincenal"),O358+VLOOKUP($Q$6,AMORT!$A$2:$D$11,4,0),IF(DAY($O$13)=DAY(EOMONTH($O$13,0)),EOMONTH(O358,VLOOKUP($Q$6,AMORT!$A$2:$C$11,3,0)),EDATE($O$13,VLOOKUP($Q$6,AMORT!$A$2:$C$11,3,0)*N359))))</f>
        <v>#N/A</v>
      </c>
      <c r="P359" s="55" t="e">
        <f>IF(N359="",IF(N358="","",SUM(P$13:P358)),T359+U359)</f>
        <v>#N/A</v>
      </c>
      <c r="Q359" s="44"/>
      <c r="R359" s="55" t="e">
        <f>IF(N359="",IF(N358="","",SUM($R$13:R358)),ROUND(((V358*$Q$8)/30)*VLOOKUP($Q$6,AMORT!$A$2:$D$11,4,0),0))</f>
        <v>#N/A</v>
      </c>
      <c r="S359" s="55" t="e">
        <f>IF(N359="",IF(N358="","",SUM($S$13:S358)),IF(N359&lt;=MAX($V$6:$V$7),0,P359+R359))</f>
        <v>#N/A</v>
      </c>
      <c r="T359" s="55" t="e">
        <f>IF(N359="",IF(N358="","",SUM($T$13:T358)),IF(N359=$R$5,V358,IF($V$8="Cuota fija",IF(N359&lt;=MAX($V$6:$V$7),0,$Q$7+Q359-U359),IF($V$8="Capital Constante",IF(N359&lt;=MAX($V$6:$V$7),0,$Q$3/(($P$5/VLOOKUP($Q$6,AMORT!$A$2:$C$11,3,0))-MAX($V$6:$V$7))   ),P359-U359-R359)       )))</f>
        <v>#N/A</v>
      </c>
      <c r="U359" s="55" t="e">
        <f>IF(N359="",IF(N358="","",SUM($U$13:U358)),ROUND($R$4*V358,0))</f>
        <v>#N/A</v>
      </c>
      <c r="V359" s="55" t="e">
        <f t="shared" si="35"/>
        <v>#N/A</v>
      </c>
      <c r="W359" s="15"/>
      <c r="X359" s="55" t="e">
        <f>IF(AND(N359&gt;0,N359&lt;&gt;"",Q359&gt;0), ROUND( ((Q359/((1+($Q$4/VLOOKUP($Q$6,AMORT!$A$2:$B$11,2,0)))^N359))),0),0)</f>
        <v>#N/A</v>
      </c>
      <c r="AA359" s="61" t="e">
        <f t="shared" si="38"/>
        <v>#N/A</v>
      </c>
      <c r="AB359" s="62" t="e">
        <f>IF(AA359="","",IF(OR($AD$6="Diaria",$AD$6="Semanal",$AD$6="Decadal",$AD$6="Quincenal"),AB358+VLOOKUP($AD$6,AMORT!$A$2:$D$11,4,0),IF(DAY($B$13)=DAY(EOMONTH($B$13,0)),EOMONTH(AB358,VLOOKUP($AD$6,AMORT!$A$2:$C$11,3,0)),EDATE($B$13,VLOOKUP($AD$6,AMORT!$A$2:$C$11,3,0)*AA359))))</f>
        <v>#N/A</v>
      </c>
      <c r="AC359" s="55" t="e">
        <f>IF(AA359="",IF(AA358="","",SUM(AC$13:AC358)),AG359+AH359)</f>
        <v>#N/A</v>
      </c>
      <c r="AD359" s="44"/>
      <c r="AE359" s="55" t="e">
        <f>IF(AA359="",IF(AA358="","",SUM($AE$13:AE358)),ROUND(((AI358*$AD$8)/30)*VLOOKUP($AD$6,AMORT!$A$2:$D$11,4,0),0))</f>
        <v>#N/A</v>
      </c>
      <c r="AF359" s="55" t="e">
        <f>IF(AA359="",IF(AA358="","",SUM($AF$13:AF358)),IF(AA359&lt;=MAX($AI$6:$AI$7),0,AC359+AE359))</f>
        <v>#N/A</v>
      </c>
      <c r="AG359" s="55" t="e">
        <f>IF(AA359="",IF(AA358="","",SUM($AG$13:AG358)),IF(AA359=$AE$5,AI358,IF($AI$8="Cuota fija",IF(AA359&lt;=MAX($AI$6:$AI$7),0,$AD$7+AD359-AH359),IF($AI$8="Capital Constante",IF(AA359&lt;=MAX($AI$6:$AI$7),0,$AD$3/(($AC$5/VLOOKUP($AD$6,AMORT!$A$2:$C$11,3,0))-MAX($AI$6:$AI$7))   ),AC359-AH359-AE359)       )))</f>
        <v>#N/A</v>
      </c>
      <c r="AH359" s="55" t="e">
        <f>IF(AA359="",IF(AA358="","",SUM($AH$13:AH358)),ROUND($AE$4*AI358,0))</f>
        <v>#N/A</v>
      </c>
      <c r="AI359" s="55" t="e">
        <f t="shared" si="36"/>
        <v>#N/A</v>
      </c>
      <c r="AJ359" s="15"/>
      <c r="AK359" s="55" t="e">
        <f>IF(AND(AA359&gt;0,AA359&lt;&gt;"",AD359&gt;0), ROUND( ((AD359/((1+($AD$4/VLOOKUP($AD$6,AMORT!$A$2:$B$11,2,0)))^AA359))),0),0)</f>
        <v>#N/A</v>
      </c>
    </row>
    <row r="360" spans="1:37" x14ac:dyDescent="0.2">
      <c r="A360" s="61" t="e">
        <f t="shared" si="33"/>
        <v>#N/A</v>
      </c>
      <c r="B360" s="62" t="e">
        <f>IF(A360="","",IF(OR($D$6="Diaria",$D$6="Semanal",$D$6="Decadal",$D$6="Quincenal"),B359+VLOOKUP($D$6,AMORT!$A$2:$D$11,4,0),IF(DAY($B$13)=DAY(EOMONTH($B$13,0)),EOMONTH(B359,VLOOKUP($D$6,AMORT!$A$2:$C$11,3,0)),EDATE($B$13,VLOOKUP($D$6,AMORT!$A$2:$C$11,3,0)*A360))))</f>
        <v>#N/A</v>
      </c>
      <c r="C360" s="55" t="e">
        <f>IF(A360="",IF(A359="","",SUM(C$13:C359)),G360+H360)</f>
        <v>#N/A</v>
      </c>
      <c r="D360" s="44"/>
      <c r="E360" s="55" t="e">
        <f>IF(A360="",IF(A359="","",SUM($E$13:E359)),ROUND(((I359*$D$8)/30)*VLOOKUP($D$6,AMORT!$A$2:$D$11,4,0),0))</f>
        <v>#N/A</v>
      </c>
      <c r="F360" s="55" t="e">
        <f>IF(A360="",IF(A359="","",SUM($F$13:F359)),IF(A360&lt;=MAX($I$6:$I$7),0,C360+E360))</f>
        <v>#N/A</v>
      </c>
      <c r="G360" s="55" t="e">
        <f>IF(A360="",IF(A359="","",SUM($G$13:G359)),IF(A360=$E$5,I359,IF($I$8="Cuota fija",IF(A360&lt;=MAX($I$6:$I$7),0,$D$7+D360-H360),IF($I$8="Capital Constante",IF(A360&lt;=MAX($I$6:$I$7),0,$D$3/(($C$5/VLOOKUP($D$6,AMORT!$A$2:$C$11,3,0))-MAX($I$6:$I$7))   ),C360-H360-E360)       )))</f>
        <v>#N/A</v>
      </c>
      <c r="H360" s="55" t="e">
        <f>IF(A360="",IF(A359="","",SUM($H$13:H359)),ROUND($E$4*I359,0))</f>
        <v>#N/A</v>
      </c>
      <c r="I360" s="55" t="e">
        <f t="shared" si="34"/>
        <v>#N/A</v>
      </c>
      <c r="J360" s="15"/>
      <c r="K360" s="55" t="e">
        <f>IF(AND(A360&gt;0,A360&lt;&gt;"",D360&gt;0), ROUND( ((D360/((1+($D$4/VLOOKUP($D$6,AMORT!$A$2:$B$11,2,0)))^A360))),0),0)</f>
        <v>#N/A</v>
      </c>
      <c r="N360" s="61" t="e">
        <f t="shared" si="37"/>
        <v>#N/A</v>
      </c>
      <c r="O360" s="62" t="e">
        <f>IF(N360="","",IF(OR($Q$6="Diaria",$Q$6="Semanal",$Q$6="Decadal",$Q$6="Quincenal"),O359+VLOOKUP($Q$6,AMORT!$A$2:$D$11,4,0),IF(DAY($O$13)=DAY(EOMONTH($O$13,0)),EOMONTH(O359,VLOOKUP($Q$6,AMORT!$A$2:$C$11,3,0)),EDATE($O$13,VLOOKUP($Q$6,AMORT!$A$2:$C$11,3,0)*N360))))</f>
        <v>#N/A</v>
      </c>
      <c r="P360" s="55" t="e">
        <f>IF(N360="",IF(N359="","",SUM(P$13:P359)),T360+U360)</f>
        <v>#N/A</v>
      </c>
      <c r="Q360" s="44"/>
      <c r="R360" s="55" t="e">
        <f>IF(N360="",IF(N359="","",SUM($R$13:R359)),ROUND(((V359*$Q$8)/30)*VLOOKUP($Q$6,AMORT!$A$2:$D$11,4,0),0))</f>
        <v>#N/A</v>
      </c>
      <c r="S360" s="55" t="e">
        <f>IF(N360="",IF(N359="","",SUM($S$13:S359)),IF(N360&lt;=MAX($V$6:$V$7),0,P360+R360))</f>
        <v>#N/A</v>
      </c>
      <c r="T360" s="55" t="e">
        <f>IF(N360="",IF(N359="","",SUM($T$13:T359)),IF(N360=$R$5,V359,IF($V$8="Cuota fija",IF(N360&lt;=MAX($V$6:$V$7),0,$Q$7+Q360-U360),IF($V$8="Capital Constante",IF(N360&lt;=MAX($V$6:$V$7),0,$Q$3/(($P$5/VLOOKUP($Q$6,AMORT!$A$2:$C$11,3,0))-MAX($V$6:$V$7))   ),P360-U360-R360)       )))</f>
        <v>#N/A</v>
      </c>
      <c r="U360" s="55" t="e">
        <f>IF(N360="",IF(N359="","",SUM($U$13:U359)),ROUND($R$4*V359,0))</f>
        <v>#N/A</v>
      </c>
      <c r="V360" s="55" t="e">
        <f t="shared" si="35"/>
        <v>#N/A</v>
      </c>
      <c r="W360" s="15"/>
      <c r="X360" s="55" t="e">
        <f>IF(AND(N360&gt;0,N360&lt;&gt;"",Q360&gt;0), ROUND( ((Q360/((1+($Q$4/VLOOKUP($Q$6,AMORT!$A$2:$B$11,2,0)))^N360))),0),0)</f>
        <v>#N/A</v>
      </c>
      <c r="AA360" s="61" t="e">
        <f t="shared" si="38"/>
        <v>#N/A</v>
      </c>
      <c r="AB360" s="62" t="e">
        <f>IF(AA360="","",IF(OR($AD$6="Diaria",$AD$6="Semanal",$AD$6="Decadal",$AD$6="Quincenal"),AB359+VLOOKUP($AD$6,AMORT!$A$2:$D$11,4,0),IF(DAY($B$13)=DAY(EOMONTH($B$13,0)),EOMONTH(AB359,VLOOKUP($AD$6,AMORT!$A$2:$C$11,3,0)),EDATE($B$13,VLOOKUP($AD$6,AMORT!$A$2:$C$11,3,0)*AA360))))</f>
        <v>#N/A</v>
      </c>
      <c r="AC360" s="55" t="e">
        <f>IF(AA360="",IF(AA359="","",SUM(AC$13:AC359)),AG360+AH360)</f>
        <v>#N/A</v>
      </c>
      <c r="AD360" s="44"/>
      <c r="AE360" s="55" t="e">
        <f>IF(AA360="",IF(AA359="","",SUM($AE$13:AE359)),ROUND(((AI359*$AD$8)/30)*VLOOKUP($AD$6,AMORT!$A$2:$D$11,4,0),0))</f>
        <v>#N/A</v>
      </c>
      <c r="AF360" s="55" t="e">
        <f>IF(AA360="",IF(AA359="","",SUM($AF$13:AF359)),IF(AA360&lt;=MAX($AI$6:$AI$7),0,AC360+AE360))</f>
        <v>#N/A</v>
      </c>
      <c r="AG360" s="55" t="e">
        <f>IF(AA360="",IF(AA359="","",SUM($AG$13:AG359)),IF(AA360=$AE$5,AI359,IF($AI$8="Cuota fija",IF(AA360&lt;=MAX($AI$6:$AI$7),0,$AD$7+AD360-AH360),IF($AI$8="Capital Constante",IF(AA360&lt;=MAX($AI$6:$AI$7),0,$AD$3/(($AC$5/VLOOKUP($AD$6,AMORT!$A$2:$C$11,3,0))-MAX($AI$6:$AI$7))   ),AC360-AH360-AE360)       )))</f>
        <v>#N/A</v>
      </c>
      <c r="AH360" s="55" t="e">
        <f>IF(AA360="",IF(AA359="","",SUM($AH$13:AH359)),ROUND($AE$4*AI359,0))</f>
        <v>#N/A</v>
      </c>
      <c r="AI360" s="55" t="e">
        <f t="shared" si="36"/>
        <v>#N/A</v>
      </c>
      <c r="AJ360" s="15"/>
      <c r="AK360" s="55" t="e">
        <f>IF(AND(AA360&gt;0,AA360&lt;&gt;"",AD360&gt;0), ROUND( ((AD360/((1+($AD$4/VLOOKUP($AD$6,AMORT!$A$2:$B$11,2,0)))^AA360))),0),0)</f>
        <v>#N/A</v>
      </c>
    </row>
    <row r="361" spans="1:37" x14ac:dyDescent="0.2">
      <c r="A361" s="61" t="e">
        <f t="shared" si="33"/>
        <v>#N/A</v>
      </c>
      <c r="B361" s="62" t="e">
        <f>IF(A361="","",IF(OR($D$6="Diaria",$D$6="Semanal",$D$6="Decadal",$D$6="Quincenal"),B360+VLOOKUP($D$6,AMORT!$A$2:$D$11,4,0),IF(DAY($B$13)=DAY(EOMONTH($B$13,0)),EOMONTH(B360,VLOOKUP($D$6,AMORT!$A$2:$C$11,3,0)),EDATE($B$13,VLOOKUP($D$6,AMORT!$A$2:$C$11,3,0)*A361))))</f>
        <v>#N/A</v>
      </c>
      <c r="C361" s="55" t="e">
        <f>IF(A361="",IF(A360="","",SUM(C$13:C360)),G361+H361)</f>
        <v>#N/A</v>
      </c>
      <c r="D361" s="44"/>
      <c r="E361" s="55" t="e">
        <f>IF(A361="",IF(A360="","",SUM($E$13:E360)),ROUND(((I360*$D$8)/30)*VLOOKUP($D$6,AMORT!$A$2:$D$11,4,0),0))</f>
        <v>#N/A</v>
      </c>
      <c r="F361" s="55" t="e">
        <f>IF(A361="",IF(A360="","",SUM($F$13:F360)),IF(A361&lt;=MAX($I$6:$I$7),0,C361+E361))</f>
        <v>#N/A</v>
      </c>
      <c r="G361" s="55" t="e">
        <f>IF(A361="",IF(A360="","",SUM($G$13:G360)),IF(A361=$E$5,I360,IF($I$8="Cuota fija",IF(A361&lt;=MAX($I$6:$I$7),0,$D$7+D361-H361),IF($I$8="Capital Constante",IF(A361&lt;=MAX($I$6:$I$7),0,$D$3/(($C$5/VLOOKUP($D$6,AMORT!$A$2:$C$11,3,0))-MAX($I$6:$I$7))   ),C361-H361-E361)       )))</f>
        <v>#N/A</v>
      </c>
      <c r="H361" s="55" t="e">
        <f>IF(A361="",IF(A360="","",SUM($H$13:H360)),ROUND($E$4*I360,0))</f>
        <v>#N/A</v>
      </c>
      <c r="I361" s="55" t="e">
        <f t="shared" si="34"/>
        <v>#N/A</v>
      </c>
      <c r="J361" s="15"/>
      <c r="K361" s="55" t="e">
        <f>IF(AND(A361&gt;0,A361&lt;&gt;"",D361&gt;0), ROUND( ((D361/((1+($D$4/VLOOKUP($D$6,AMORT!$A$2:$B$11,2,0)))^A361))),0),0)</f>
        <v>#N/A</v>
      </c>
      <c r="N361" s="61" t="e">
        <f t="shared" si="37"/>
        <v>#N/A</v>
      </c>
      <c r="O361" s="62" t="e">
        <f>IF(N361="","",IF(OR($Q$6="Diaria",$Q$6="Semanal",$Q$6="Decadal",$Q$6="Quincenal"),O360+VLOOKUP($Q$6,AMORT!$A$2:$D$11,4,0),IF(DAY($O$13)=DAY(EOMONTH($O$13,0)),EOMONTH(O360,VLOOKUP($Q$6,AMORT!$A$2:$C$11,3,0)),EDATE($O$13,VLOOKUP($Q$6,AMORT!$A$2:$C$11,3,0)*N361))))</f>
        <v>#N/A</v>
      </c>
      <c r="P361" s="55" t="e">
        <f>IF(N361="",IF(N360="","",SUM(P$13:P360)),T361+U361)</f>
        <v>#N/A</v>
      </c>
      <c r="Q361" s="44"/>
      <c r="R361" s="55" t="e">
        <f>IF(N361="",IF(N360="","",SUM($R$13:R360)),ROUND(((V360*$Q$8)/30)*VLOOKUP($Q$6,AMORT!$A$2:$D$11,4,0),0))</f>
        <v>#N/A</v>
      </c>
      <c r="S361" s="55" t="e">
        <f>IF(N361="",IF(N360="","",SUM($S$13:S360)),IF(N361&lt;=MAX($V$6:$V$7),0,P361+R361))</f>
        <v>#N/A</v>
      </c>
      <c r="T361" s="55" t="e">
        <f>IF(N361="",IF(N360="","",SUM($T$13:T360)),IF(N361=$R$5,V360,IF($V$8="Cuota fija",IF(N361&lt;=MAX($V$6:$V$7),0,$Q$7+Q361-U361),IF($V$8="Capital Constante",IF(N361&lt;=MAX($V$6:$V$7),0,$Q$3/(($P$5/VLOOKUP($Q$6,AMORT!$A$2:$C$11,3,0))-MAX($V$6:$V$7))   ),P361-U361-R361)       )))</f>
        <v>#N/A</v>
      </c>
      <c r="U361" s="55" t="e">
        <f>IF(N361="",IF(N360="","",SUM($U$13:U360)),ROUND($R$4*V360,0))</f>
        <v>#N/A</v>
      </c>
      <c r="V361" s="55" t="e">
        <f t="shared" si="35"/>
        <v>#N/A</v>
      </c>
      <c r="W361" s="15"/>
      <c r="X361" s="55" t="e">
        <f>IF(AND(N361&gt;0,N361&lt;&gt;"",Q361&gt;0), ROUND( ((Q361/((1+($Q$4/VLOOKUP($Q$6,AMORT!$A$2:$B$11,2,0)))^N361))),0),0)</f>
        <v>#N/A</v>
      </c>
      <c r="AA361" s="61" t="e">
        <f t="shared" si="38"/>
        <v>#N/A</v>
      </c>
      <c r="AB361" s="62" t="e">
        <f>IF(AA361="","",IF(OR($AD$6="Diaria",$AD$6="Semanal",$AD$6="Decadal",$AD$6="Quincenal"),AB360+VLOOKUP($AD$6,AMORT!$A$2:$D$11,4,0),IF(DAY($B$13)=DAY(EOMONTH($B$13,0)),EOMONTH(AB360,VLOOKUP($AD$6,AMORT!$A$2:$C$11,3,0)),EDATE($B$13,VLOOKUP($AD$6,AMORT!$A$2:$C$11,3,0)*AA361))))</f>
        <v>#N/A</v>
      </c>
      <c r="AC361" s="55" t="e">
        <f>IF(AA361="",IF(AA360="","",SUM(AC$13:AC360)),AG361+AH361)</f>
        <v>#N/A</v>
      </c>
      <c r="AD361" s="44"/>
      <c r="AE361" s="55" t="e">
        <f>IF(AA361="",IF(AA360="","",SUM($AE$13:AE360)),ROUND(((AI360*$AD$8)/30)*VLOOKUP($AD$6,AMORT!$A$2:$D$11,4,0),0))</f>
        <v>#N/A</v>
      </c>
      <c r="AF361" s="55" t="e">
        <f>IF(AA361="",IF(AA360="","",SUM($AF$13:AF360)),IF(AA361&lt;=MAX($AI$6:$AI$7),0,AC361+AE361))</f>
        <v>#N/A</v>
      </c>
      <c r="AG361" s="55" t="e">
        <f>IF(AA361="",IF(AA360="","",SUM($AG$13:AG360)),IF(AA361=$AE$5,AI360,IF($AI$8="Cuota fija",IF(AA361&lt;=MAX($AI$6:$AI$7),0,$AD$7+AD361-AH361),IF($AI$8="Capital Constante",IF(AA361&lt;=MAX($AI$6:$AI$7),0,$AD$3/(($AC$5/VLOOKUP($AD$6,AMORT!$A$2:$C$11,3,0))-MAX($AI$6:$AI$7))   ),AC361-AH361-AE361)       )))</f>
        <v>#N/A</v>
      </c>
      <c r="AH361" s="55" t="e">
        <f>IF(AA361="",IF(AA360="","",SUM($AH$13:AH360)),ROUND($AE$4*AI360,0))</f>
        <v>#N/A</v>
      </c>
      <c r="AI361" s="55" t="e">
        <f t="shared" si="36"/>
        <v>#N/A</v>
      </c>
      <c r="AJ361" s="15"/>
      <c r="AK361" s="55" t="e">
        <f>IF(AND(AA361&gt;0,AA361&lt;&gt;"",AD361&gt;0), ROUND( ((AD361/((1+($AD$4/VLOOKUP($AD$6,AMORT!$A$2:$B$11,2,0)))^AA361))),0),0)</f>
        <v>#N/A</v>
      </c>
    </row>
    <row r="362" spans="1:37" x14ac:dyDescent="0.2">
      <c r="A362" s="61" t="e">
        <f t="shared" si="33"/>
        <v>#N/A</v>
      </c>
      <c r="B362" s="62" t="e">
        <f>IF(A362="","",IF(OR($D$6="Diaria",$D$6="Semanal",$D$6="Decadal",$D$6="Quincenal"),B361+VLOOKUP($D$6,AMORT!$A$2:$D$11,4,0),IF(DAY($B$13)=DAY(EOMONTH($B$13,0)),EOMONTH(B361,VLOOKUP($D$6,AMORT!$A$2:$C$11,3,0)),EDATE($B$13,VLOOKUP($D$6,AMORT!$A$2:$C$11,3,0)*A362))))</f>
        <v>#N/A</v>
      </c>
      <c r="C362" s="55" t="e">
        <f>IF(A362="",IF(A361="","",SUM(C$13:C361)),G362+H362)</f>
        <v>#N/A</v>
      </c>
      <c r="D362" s="44"/>
      <c r="E362" s="55" t="e">
        <f>IF(A362="",IF(A361="","",SUM($E$13:E361)),ROUND(((I361*$D$8)/30)*VLOOKUP($D$6,AMORT!$A$2:$D$11,4,0),0))</f>
        <v>#N/A</v>
      </c>
      <c r="F362" s="55" t="e">
        <f>IF(A362="",IF(A361="","",SUM($F$13:F361)),IF(A362&lt;=MAX($I$6:$I$7),0,C362+E362))</f>
        <v>#N/A</v>
      </c>
      <c r="G362" s="55" t="e">
        <f>IF(A362="",IF(A361="","",SUM($G$13:G361)),IF(A362=$E$5,I361,IF($I$8="Cuota fija",IF(A362&lt;=MAX($I$6:$I$7),0,$D$7+D362-H362),IF($I$8="Capital Constante",IF(A362&lt;=MAX($I$6:$I$7),0,$D$3/(($C$5/VLOOKUP($D$6,AMORT!$A$2:$C$11,3,0))-MAX($I$6:$I$7))   ),C362-H362-E362)       )))</f>
        <v>#N/A</v>
      </c>
      <c r="H362" s="55" t="e">
        <f>IF(A362="",IF(A361="","",SUM($H$13:H361)),ROUND($E$4*I361,0))</f>
        <v>#N/A</v>
      </c>
      <c r="I362" s="55" t="e">
        <f t="shared" si="34"/>
        <v>#N/A</v>
      </c>
      <c r="J362" s="15"/>
      <c r="K362" s="55" t="e">
        <f>IF(AND(A362&gt;0,A362&lt;&gt;"",D362&gt;0), ROUND( ((D362/((1+($D$4/VLOOKUP($D$6,AMORT!$A$2:$B$11,2,0)))^A362))),0),0)</f>
        <v>#N/A</v>
      </c>
      <c r="N362" s="61" t="e">
        <f t="shared" si="37"/>
        <v>#N/A</v>
      </c>
      <c r="O362" s="62" t="e">
        <f>IF(N362="","",IF(OR($Q$6="Diaria",$Q$6="Semanal",$Q$6="Decadal",$Q$6="Quincenal"),O361+VLOOKUP($Q$6,AMORT!$A$2:$D$11,4,0),IF(DAY($O$13)=DAY(EOMONTH($O$13,0)),EOMONTH(O361,VLOOKUP($Q$6,AMORT!$A$2:$C$11,3,0)),EDATE($O$13,VLOOKUP($Q$6,AMORT!$A$2:$C$11,3,0)*N362))))</f>
        <v>#N/A</v>
      </c>
      <c r="P362" s="55" t="e">
        <f>IF(N362="",IF(N361="","",SUM(P$13:P361)),T362+U362)</f>
        <v>#N/A</v>
      </c>
      <c r="Q362" s="44"/>
      <c r="R362" s="55" t="e">
        <f>IF(N362="",IF(N361="","",SUM($R$13:R361)),ROUND(((V361*$Q$8)/30)*VLOOKUP($Q$6,AMORT!$A$2:$D$11,4,0),0))</f>
        <v>#N/A</v>
      </c>
      <c r="S362" s="55" t="e">
        <f>IF(N362="",IF(N361="","",SUM($S$13:S361)),IF(N362&lt;=MAX($V$6:$V$7),0,P362+R362))</f>
        <v>#N/A</v>
      </c>
      <c r="T362" s="55" t="e">
        <f>IF(N362="",IF(N361="","",SUM($T$13:T361)),IF(N362=$R$5,V361,IF($V$8="Cuota fija",IF(N362&lt;=MAX($V$6:$V$7),0,$Q$7+Q362-U362),IF($V$8="Capital Constante",IF(N362&lt;=MAX($V$6:$V$7),0,$Q$3/(($P$5/VLOOKUP($Q$6,AMORT!$A$2:$C$11,3,0))-MAX($V$6:$V$7))   ),P362-U362-R362)       )))</f>
        <v>#N/A</v>
      </c>
      <c r="U362" s="55" t="e">
        <f>IF(N362="",IF(N361="","",SUM($U$13:U361)),ROUND($R$4*V361,0))</f>
        <v>#N/A</v>
      </c>
      <c r="V362" s="55" t="e">
        <f t="shared" si="35"/>
        <v>#N/A</v>
      </c>
      <c r="W362" s="15"/>
      <c r="X362" s="55" t="e">
        <f>IF(AND(N362&gt;0,N362&lt;&gt;"",Q362&gt;0), ROUND( ((Q362/((1+($Q$4/VLOOKUP($Q$6,AMORT!$A$2:$B$11,2,0)))^N362))),0),0)</f>
        <v>#N/A</v>
      </c>
      <c r="AA362" s="61" t="e">
        <f t="shared" si="38"/>
        <v>#N/A</v>
      </c>
      <c r="AB362" s="62" t="e">
        <f>IF(AA362="","",IF(OR($AD$6="Diaria",$AD$6="Semanal",$AD$6="Decadal",$AD$6="Quincenal"),AB361+VLOOKUP($AD$6,AMORT!$A$2:$D$11,4,0),IF(DAY($B$13)=DAY(EOMONTH($B$13,0)),EOMONTH(AB361,VLOOKUP($AD$6,AMORT!$A$2:$C$11,3,0)),EDATE($B$13,VLOOKUP($AD$6,AMORT!$A$2:$C$11,3,0)*AA362))))</f>
        <v>#N/A</v>
      </c>
      <c r="AC362" s="55" t="e">
        <f>IF(AA362="",IF(AA361="","",SUM(AC$13:AC361)),AG362+AH362)</f>
        <v>#N/A</v>
      </c>
      <c r="AD362" s="44"/>
      <c r="AE362" s="55" t="e">
        <f>IF(AA362="",IF(AA361="","",SUM($AE$13:AE361)),ROUND(((AI361*$AD$8)/30)*VLOOKUP($AD$6,AMORT!$A$2:$D$11,4,0),0))</f>
        <v>#N/A</v>
      </c>
      <c r="AF362" s="55" t="e">
        <f>IF(AA362="",IF(AA361="","",SUM($AF$13:AF361)),IF(AA362&lt;=MAX($AI$6:$AI$7),0,AC362+AE362))</f>
        <v>#N/A</v>
      </c>
      <c r="AG362" s="55" t="e">
        <f>IF(AA362="",IF(AA361="","",SUM($AG$13:AG361)),IF(AA362=$AE$5,AI361,IF($AI$8="Cuota fija",IF(AA362&lt;=MAX($AI$6:$AI$7),0,$AD$7+AD362-AH362),IF($AI$8="Capital Constante",IF(AA362&lt;=MAX($AI$6:$AI$7),0,$AD$3/(($AC$5/VLOOKUP($AD$6,AMORT!$A$2:$C$11,3,0))-MAX($AI$6:$AI$7))   ),AC362-AH362-AE362)       )))</f>
        <v>#N/A</v>
      </c>
      <c r="AH362" s="55" t="e">
        <f>IF(AA362="",IF(AA361="","",SUM($AH$13:AH361)),ROUND($AE$4*AI361,0))</f>
        <v>#N/A</v>
      </c>
      <c r="AI362" s="55" t="e">
        <f t="shared" si="36"/>
        <v>#N/A</v>
      </c>
      <c r="AJ362" s="15"/>
      <c r="AK362" s="55" t="e">
        <f>IF(AND(AA362&gt;0,AA362&lt;&gt;"",AD362&gt;0), ROUND( ((AD362/((1+($AD$4/VLOOKUP($AD$6,AMORT!$A$2:$B$11,2,0)))^AA362))),0),0)</f>
        <v>#N/A</v>
      </c>
    </row>
    <row r="363" spans="1:37" x14ac:dyDescent="0.2">
      <c r="A363" s="61" t="e">
        <f t="shared" si="33"/>
        <v>#N/A</v>
      </c>
      <c r="B363" s="62" t="e">
        <f>IF(A363="","",IF(OR($D$6="Diaria",$D$6="Semanal",$D$6="Decadal",$D$6="Quincenal"),B362+VLOOKUP($D$6,AMORT!$A$2:$D$11,4,0),IF(DAY($B$13)=DAY(EOMONTH($B$13,0)),EOMONTH(B362,VLOOKUP($D$6,AMORT!$A$2:$C$11,3,0)),EDATE($B$13,VLOOKUP($D$6,AMORT!$A$2:$C$11,3,0)*A363))))</f>
        <v>#N/A</v>
      </c>
      <c r="C363" s="55" t="e">
        <f>IF(A363="",IF(A362="","",SUM(C$13:C362)),G363+H363)</f>
        <v>#N/A</v>
      </c>
      <c r="D363" s="44"/>
      <c r="E363" s="55" t="e">
        <f>IF(A363="",IF(A362="","",SUM($E$13:E362)),ROUND(((I362*$D$8)/30)*VLOOKUP($D$6,AMORT!$A$2:$D$11,4,0),0))</f>
        <v>#N/A</v>
      </c>
      <c r="F363" s="55" t="e">
        <f>IF(A363="",IF(A362="","",SUM($F$13:F362)),IF(A363&lt;=MAX($I$6:$I$7),0,C363+E363))</f>
        <v>#N/A</v>
      </c>
      <c r="G363" s="55" t="e">
        <f>IF(A363="",IF(A362="","",SUM($G$13:G362)),IF(A363=$E$5,I362,IF($I$8="Cuota fija",IF(A363&lt;=MAX($I$6:$I$7),0,$D$7+D363-H363),IF($I$8="Capital Constante",IF(A363&lt;=MAX($I$6:$I$7),0,$D$3/(($C$5/VLOOKUP($D$6,AMORT!$A$2:$C$11,3,0))-MAX($I$6:$I$7))   ),C363-H363-E363)       )))</f>
        <v>#N/A</v>
      </c>
      <c r="H363" s="55" t="e">
        <f>IF(A363="",IF(A362="","",SUM($H$13:H362)),ROUND($E$4*I362,0))</f>
        <v>#N/A</v>
      </c>
      <c r="I363" s="55" t="e">
        <f t="shared" si="34"/>
        <v>#N/A</v>
      </c>
      <c r="J363" s="15"/>
      <c r="K363" s="55" t="e">
        <f>IF(AND(A363&gt;0,A363&lt;&gt;"",D363&gt;0), ROUND( ((D363/((1+($D$4/VLOOKUP($D$6,AMORT!$A$2:$B$11,2,0)))^A363))),0),0)</f>
        <v>#N/A</v>
      </c>
      <c r="N363" s="61" t="e">
        <f t="shared" si="37"/>
        <v>#N/A</v>
      </c>
      <c r="O363" s="62" t="e">
        <f>IF(N363="","",IF(OR($Q$6="Diaria",$Q$6="Semanal",$Q$6="Decadal",$Q$6="Quincenal"),O362+VLOOKUP($Q$6,AMORT!$A$2:$D$11,4,0),IF(DAY($O$13)=DAY(EOMONTH($O$13,0)),EOMONTH(O362,VLOOKUP($Q$6,AMORT!$A$2:$C$11,3,0)),EDATE($O$13,VLOOKUP($Q$6,AMORT!$A$2:$C$11,3,0)*N363))))</f>
        <v>#N/A</v>
      </c>
      <c r="P363" s="55" t="e">
        <f>IF(N363="",IF(N362="","",SUM(P$13:P362)),T363+U363)</f>
        <v>#N/A</v>
      </c>
      <c r="Q363" s="44"/>
      <c r="R363" s="55" t="e">
        <f>IF(N363="",IF(N362="","",SUM($R$13:R362)),ROUND(((V362*$Q$8)/30)*VLOOKUP($Q$6,AMORT!$A$2:$D$11,4,0),0))</f>
        <v>#N/A</v>
      </c>
      <c r="S363" s="55" t="e">
        <f>IF(N363="",IF(N362="","",SUM($S$13:S362)),IF(N363&lt;=MAX($V$6:$V$7),0,P363+R363))</f>
        <v>#N/A</v>
      </c>
      <c r="T363" s="55" t="e">
        <f>IF(N363="",IF(N362="","",SUM($T$13:T362)),IF(N363=$R$5,V362,IF($V$8="Cuota fija",IF(N363&lt;=MAX($V$6:$V$7),0,$Q$7+Q363-U363),IF($V$8="Capital Constante",IF(N363&lt;=MAX($V$6:$V$7),0,$Q$3/(($P$5/VLOOKUP($Q$6,AMORT!$A$2:$C$11,3,0))-MAX($V$6:$V$7))   ),P363-U363-R363)       )))</f>
        <v>#N/A</v>
      </c>
      <c r="U363" s="55" t="e">
        <f>IF(N363="",IF(N362="","",SUM($U$13:U362)),ROUND($R$4*V362,0))</f>
        <v>#N/A</v>
      </c>
      <c r="V363" s="55" t="e">
        <f t="shared" si="35"/>
        <v>#N/A</v>
      </c>
      <c r="W363" s="15"/>
      <c r="X363" s="55" t="e">
        <f>IF(AND(N363&gt;0,N363&lt;&gt;"",Q363&gt;0), ROUND( ((Q363/((1+($Q$4/VLOOKUP($Q$6,AMORT!$A$2:$B$11,2,0)))^N363))),0),0)</f>
        <v>#N/A</v>
      </c>
      <c r="AA363" s="61" t="e">
        <f t="shared" si="38"/>
        <v>#N/A</v>
      </c>
      <c r="AB363" s="62" t="e">
        <f>IF(AA363="","",IF(OR($AD$6="Diaria",$AD$6="Semanal",$AD$6="Decadal",$AD$6="Quincenal"),AB362+VLOOKUP($AD$6,AMORT!$A$2:$D$11,4,0),IF(DAY($B$13)=DAY(EOMONTH($B$13,0)),EOMONTH(AB362,VLOOKUP($AD$6,AMORT!$A$2:$C$11,3,0)),EDATE($B$13,VLOOKUP($AD$6,AMORT!$A$2:$C$11,3,0)*AA363))))</f>
        <v>#N/A</v>
      </c>
      <c r="AC363" s="55" t="e">
        <f>IF(AA363="",IF(AA362="","",SUM(AC$13:AC362)),AG363+AH363)</f>
        <v>#N/A</v>
      </c>
      <c r="AD363" s="44"/>
      <c r="AE363" s="55" t="e">
        <f>IF(AA363="",IF(AA362="","",SUM($AE$13:AE362)),ROUND(((AI362*$AD$8)/30)*VLOOKUP($AD$6,AMORT!$A$2:$D$11,4,0),0))</f>
        <v>#N/A</v>
      </c>
      <c r="AF363" s="55" t="e">
        <f>IF(AA363="",IF(AA362="","",SUM($AF$13:AF362)),IF(AA363&lt;=MAX($AI$6:$AI$7),0,AC363+AE363))</f>
        <v>#N/A</v>
      </c>
      <c r="AG363" s="55" t="e">
        <f>IF(AA363="",IF(AA362="","",SUM($AG$13:AG362)),IF(AA363=$AE$5,AI362,IF($AI$8="Cuota fija",IF(AA363&lt;=MAX($AI$6:$AI$7),0,$AD$7+AD363-AH363),IF($AI$8="Capital Constante",IF(AA363&lt;=MAX($AI$6:$AI$7),0,$AD$3/(($AC$5/VLOOKUP($AD$6,AMORT!$A$2:$C$11,3,0))-MAX($AI$6:$AI$7))   ),AC363-AH363-AE363)       )))</f>
        <v>#N/A</v>
      </c>
      <c r="AH363" s="55" t="e">
        <f>IF(AA363="",IF(AA362="","",SUM($AH$13:AH362)),ROUND($AE$4*AI362,0))</f>
        <v>#N/A</v>
      </c>
      <c r="AI363" s="55" t="e">
        <f t="shared" si="36"/>
        <v>#N/A</v>
      </c>
      <c r="AJ363" s="15"/>
      <c r="AK363" s="55" t="e">
        <f>IF(AND(AA363&gt;0,AA363&lt;&gt;"",AD363&gt;0), ROUND( ((AD363/((1+($AD$4/VLOOKUP($AD$6,AMORT!$A$2:$B$11,2,0)))^AA363))),0),0)</f>
        <v>#N/A</v>
      </c>
    </row>
    <row r="364" spans="1:37" x14ac:dyDescent="0.2">
      <c r="A364" s="61" t="e">
        <f t="shared" si="33"/>
        <v>#N/A</v>
      </c>
      <c r="B364" s="62" t="e">
        <f>IF(A364="","",IF(OR($D$6="Diaria",$D$6="Semanal",$D$6="Decadal",$D$6="Quincenal"),B363+VLOOKUP($D$6,AMORT!$A$2:$D$11,4,0),IF(DAY($B$13)=DAY(EOMONTH($B$13,0)),EOMONTH(B363,VLOOKUP($D$6,AMORT!$A$2:$C$11,3,0)),EDATE($B$13,VLOOKUP($D$6,AMORT!$A$2:$C$11,3,0)*A364))))</f>
        <v>#N/A</v>
      </c>
      <c r="C364" s="55" t="e">
        <f>IF(A364="",IF(A363="","",SUM(C$13:C363)),G364+H364)</f>
        <v>#N/A</v>
      </c>
      <c r="D364" s="44"/>
      <c r="E364" s="55" t="e">
        <f>IF(A364="",IF(A363="","",SUM($E$13:E363)),ROUND(((I363*$D$8)/30)*VLOOKUP($D$6,AMORT!$A$2:$D$11,4,0),0))</f>
        <v>#N/A</v>
      </c>
      <c r="F364" s="55" t="e">
        <f>IF(A364="",IF(A363="","",SUM($F$13:F363)),IF(A364&lt;=MAX($I$6:$I$7),0,C364+E364))</f>
        <v>#N/A</v>
      </c>
      <c r="G364" s="55" t="e">
        <f>IF(A364="",IF(A363="","",SUM($G$13:G363)),IF(A364=$E$5,I363,IF($I$8="Cuota fija",IF(A364&lt;=MAX($I$6:$I$7),0,$D$7+D364-H364),IF($I$8="Capital Constante",IF(A364&lt;=MAX($I$6:$I$7),0,$D$3/(($C$5/VLOOKUP($D$6,AMORT!$A$2:$C$11,3,0))-MAX($I$6:$I$7))   ),C364-H364-E364)       )))</f>
        <v>#N/A</v>
      </c>
      <c r="H364" s="55" t="e">
        <f>IF(A364="",IF(A363="","",SUM($H$13:H363)),ROUND($E$4*I363,0))</f>
        <v>#N/A</v>
      </c>
      <c r="I364" s="55" t="e">
        <f t="shared" si="34"/>
        <v>#N/A</v>
      </c>
      <c r="J364" s="15"/>
      <c r="K364" s="55" t="e">
        <f>IF(AND(A364&gt;0,A364&lt;&gt;"",D364&gt;0), ROUND( ((D364/((1+($D$4/VLOOKUP($D$6,AMORT!$A$2:$B$11,2,0)))^A364))),0),0)</f>
        <v>#N/A</v>
      </c>
      <c r="N364" s="61" t="e">
        <f t="shared" si="37"/>
        <v>#N/A</v>
      </c>
      <c r="O364" s="62" t="e">
        <f>IF(N364="","",IF(OR($Q$6="Diaria",$Q$6="Semanal",$Q$6="Decadal",$Q$6="Quincenal"),O363+VLOOKUP($Q$6,AMORT!$A$2:$D$11,4,0),IF(DAY($O$13)=DAY(EOMONTH($O$13,0)),EOMONTH(O363,VLOOKUP($Q$6,AMORT!$A$2:$C$11,3,0)),EDATE($O$13,VLOOKUP($Q$6,AMORT!$A$2:$C$11,3,0)*N364))))</f>
        <v>#N/A</v>
      </c>
      <c r="P364" s="55" t="e">
        <f>IF(N364="",IF(N363="","",SUM(P$13:P363)),T364+U364)</f>
        <v>#N/A</v>
      </c>
      <c r="Q364" s="44"/>
      <c r="R364" s="55" t="e">
        <f>IF(N364="",IF(N363="","",SUM($R$13:R363)),ROUND(((V363*$Q$8)/30)*VLOOKUP($Q$6,AMORT!$A$2:$D$11,4,0),0))</f>
        <v>#N/A</v>
      </c>
      <c r="S364" s="55" t="e">
        <f>IF(N364="",IF(N363="","",SUM($S$13:S363)),IF(N364&lt;=MAX($V$6:$V$7),0,P364+R364))</f>
        <v>#N/A</v>
      </c>
      <c r="T364" s="55" t="e">
        <f>IF(N364="",IF(N363="","",SUM($T$13:T363)),IF(N364=$R$5,V363,IF($V$8="Cuota fija",IF(N364&lt;=MAX($V$6:$V$7),0,$Q$7+Q364-U364),IF($V$8="Capital Constante",IF(N364&lt;=MAX($V$6:$V$7),0,$Q$3/(($P$5/VLOOKUP($Q$6,AMORT!$A$2:$C$11,3,0))-MAX($V$6:$V$7))   ),P364-U364-R364)       )))</f>
        <v>#N/A</v>
      </c>
      <c r="U364" s="55" t="e">
        <f>IF(N364="",IF(N363="","",SUM($U$13:U363)),ROUND($R$4*V363,0))</f>
        <v>#N/A</v>
      </c>
      <c r="V364" s="55" t="e">
        <f t="shared" si="35"/>
        <v>#N/A</v>
      </c>
      <c r="W364" s="15"/>
      <c r="X364" s="55" t="e">
        <f>IF(AND(N364&gt;0,N364&lt;&gt;"",Q364&gt;0), ROUND( ((Q364/((1+($Q$4/VLOOKUP($Q$6,AMORT!$A$2:$B$11,2,0)))^N364))),0),0)</f>
        <v>#N/A</v>
      </c>
      <c r="AA364" s="61" t="e">
        <f t="shared" si="38"/>
        <v>#N/A</v>
      </c>
      <c r="AB364" s="62" t="e">
        <f>IF(AA364="","",IF(OR($AD$6="Diaria",$AD$6="Semanal",$AD$6="Decadal",$AD$6="Quincenal"),AB363+VLOOKUP($AD$6,AMORT!$A$2:$D$11,4,0),IF(DAY($B$13)=DAY(EOMONTH($B$13,0)),EOMONTH(AB363,VLOOKUP($AD$6,AMORT!$A$2:$C$11,3,0)),EDATE($B$13,VLOOKUP($AD$6,AMORT!$A$2:$C$11,3,0)*AA364))))</f>
        <v>#N/A</v>
      </c>
      <c r="AC364" s="55" t="e">
        <f>IF(AA364="",IF(AA363="","",SUM(AC$13:AC363)),AG364+AH364)</f>
        <v>#N/A</v>
      </c>
      <c r="AD364" s="44"/>
      <c r="AE364" s="55" t="e">
        <f>IF(AA364="",IF(AA363="","",SUM($AE$13:AE363)),ROUND(((AI363*$AD$8)/30)*VLOOKUP($AD$6,AMORT!$A$2:$D$11,4,0),0))</f>
        <v>#N/A</v>
      </c>
      <c r="AF364" s="55" t="e">
        <f>IF(AA364="",IF(AA363="","",SUM($AF$13:AF363)),IF(AA364&lt;=MAX($AI$6:$AI$7),0,AC364+AE364))</f>
        <v>#N/A</v>
      </c>
      <c r="AG364" s="55" t="e">
        <f>IF(AA364="",IF(AA363="","",SUM($AG$13:AG363)),IF(AA364=$AE$5,AI363,IF($AI$8="Cuota fija",IF(AA364&lt;=MAX($AI$6:$AI$7),0,$AD$7+AD364-AH364),IF($AI$8="Capital Constante",IF(AA364&lt;=MAX($AI$6:$AI$7),0,$AD$3/(($AC$5/VLOOKUP($AD$6,AMORT!$A$2:$C$11,3,0))-MAX($AI$6:$AI$7))   ),AC364-AH364-AE364)       )))</f>
        <v>#N/A</v>
      </c>
      <c r="AH364" s="55" t="e">
        <f>IF(AA364="",IF(AA363="","",SUM($AH$13:AH363)),ROUND($AE$4*AI363,0))</f>
        <v>#N/A</v>
      </c>
      <c r="AI364" s="55" t="e">
        <f t="shared" si="36"/>
        <v>#N/A</v>
      </c>
      <c r="AJ364" s="15"/>
      <c r="AK364" s="55" t="e">
        <f>IF(AND(AA364&gt;0,AA364&lt;&gt;"",AD364&gt;0), ROUND( ((AD364/((1+($AD$4/VLOOKUP($AD$6,AMORT!$A$2:$B$11,2,0)))^AA364))),0),0)</f>
        <v>#N/A</v>
      </c>
    </row>
    <row r="365" spans="1:37" x14ac:dyDescent="0.2">
      <c r="A365" s="61" t="e">
        <f t="shared" si="33"/>
        <v>#N/A</v>
      </c>
      <c r="B365" s="62" t="e">
        <f>IF(A365="","",IF(OR($D$6="Diaria",$D$6="Semanal",$D$6="Decadal",$D$6="Quincenal"),B364+VLOOKUP($D$6,AMORT!$A$2:$D$11,4,0),IF(DAY($B$13)=DAY(EOMONTH($B$13,0)),EOMONTH(B364,VLOOKUP($D$6,AMORT!$A$2:$C$11,3,0)),EDATE($B$13,VLOOKUP($D$6,AMORT!$A$2:$C$11,3,0)*A365))))</f>
        <v>#N/A</v>
      </c>
      <c r="C365" s="55" t="e">
        <f>IF(A365="",IF(A364="","",SUM(C$13:C364)),G365+H365)</f>
        <v>#N/A</v>
      </c>
      <c r="D365" s="44"/>
      <c r="E365" s="55" t="e">
        <f>IF(A365="",IF(A364="","",SUM($E$13:E364)),ROUND(((I364*$D$8)/30)*VLOOKUP($D$6,AMORT!$A$2:$D$11,4,0),0))</f>
        <v>#N/A</v>
      </c>
      <c r="F365" s="55" t="e">
        <f>IF(A365="",IF(A364="","",SUM($F$13:F364)),IF(A365&lt;=MAX($I$6:$I$7),0,C365+E365))</f>
        <v>#N/A</v>
      </c>
      <c r="G365" s="55" t="e">
        <f>IF(A365="",IF(A364="","",SUM($G$13:G364)),IF(A365=$E$5,I364,IF($I$8="Cuota fija",IF(A365&lt;=MAX($I$6:$I$7),0,$D$7+D365-H365),IF($I$8="Capital Constante",IF(A365&lt;=MAX($I$6:$I$7),0,$D$3/(($C$5/VLOOKUP($D$6,AMORT!$A$2:$C$11,3,0))-MAX($I$6:$I$7))   ),C365-H365-E365)       )))</f>
        <v>#N/A</v>
      </c>
      <c r="H365" s="55" t="e">
        <f>IF(A365="",IF(A364="","",SUM($H$13:H364)),ROUND($E$4*I364,0))</f>
        <v>#N/A</v>
      </c>
      <c r="I365" s="55" t="e">
        <f t="shared" si="34"/>
        <v>#N/A</v>
      </c>
      <c r="J365" s="15"/>
      <c r="K365" s="55" t="e">
        <f>IF(AND(A365&gt;0,A365&lt;&gt;"",D365&gt;0), ROUND( ((D365/((1+($D$4/VLOOKUP($D$6,AMORT!$A$2:$B$11,2,0)))^A365))),0),0)</f>
        <v>#N/A</v>
      </c>
      <c r="N365" s="61" t="e">
        <f t="shared" si="37"/>
        <v>#N/A</v>
      </c>
      <c r="O365" s="62" t="e">
        <f>IF(N365="","",IF(OR($Q$6="Diaria",$Q$6="Semanal",$Q$6="Decadal",$Q$6="Quincenal"),O364+VLOOKUP($Q$6,AMORT!$A$2:$D$11,4,0),IF(DAY($O$13)=DAY(EOMONTH($O$13,0)),EOMONTH(O364,VLOOKUP($Q$6,AMORT!$A$2:$C$11,3,0)),EDATE($O$13,VLOOKUP($Q$6,AMORT!$A$2:$C$11,3,0)*N365))))</f>
        <v>#N/A</v>
      </c>
      <c r="P365" s="55" t="e">
        <f>IF(N365="",IF(N364="","",SUM(P$13:P364)),T365+U365)</f>
        <v>#N/A</v>
      </c>
      <c r="Q365" s="44"/>
      <c r="R365" s="55" t="e">
        <f>IF(N365="",IF(N364="","",SUM($R$13:R364)),ROUND(((V364*$Q$8)/30)*VLOOKUP($Q$6,AMORT!$A$2:$D$11,4,0),0))</f>
        <v>#N/A</v>
      </c>
      <c r="S365" s="55" t="e">
        <f>IF(N365="",IF(N364="","",SUM($S$13:S364)),IF(N365&lt;=MAX($V$6:$V$7),0,P365+R365))</f>
        <v>#N/A</v>
      </c>
      <c r="T365" s="55" t="e">
        <f>IF(N365="",IF(N364="","",SUM($T$13:T364)),IF(N365=$R$5,V364,IF($V$8="Cuota fija",IF(N365&lt;=MAX($V$6:$V$7),0,$Q$7+Q365-U365),IF($V$8="Capital Constante",IF(N365&lt;=MAX($V$6:$V$7),0,$Q$3/(($P$5/VLOOKUP($Q$6,AMORT!$A$2:$C$11,3,0))-MAX($V$6:$V$7))   ),P365-U365-R365)       )))</f>
        <v>#N/A</v>
      </c>
      <c r="U365" s="55" t="e">
        <f>IF(N365="",IF(N364="","",SUM($U$13:U364)),ROUND($R$4*V364,0))</f>
        <v>#N/A</v>
      </c>
      <c r="V365" s="55" t="e">
        <f t="shared" si="35"/>
        <v>#N/A</v>
      </c>
      <c r="W365" s="15"/>
      <c r="X365" s="55" t="e">
        <f>IF(AND(N365&gt;0,N365&lt;&gt;"",Q365&gt;0), ROUND( ((Q365/((1+($Q$4/VLOOKUP($Q$6,AMORT!$A$2:$B$11,2,0)))^N365))),0),0)</f>
        <v>#N/A</v>
      </c>
      <c r="AA365" s="61" t="e">
        <f t="shared" si="38"/>
        <v>#N/A</v>
      </c>
      <c r="AB365" s="62" t="e">
        <f>IF(AA365="","",IF(OR($AD$6="Diaria",$AD$6="Semanal",$AD$6="Decadal",$AD$6="Quincenal"),AB364+VLOOKUP($AD$6,AMORT!$A$2:$D$11,4,0),IF(DAY($B$13)=DAY(EOMONTH($B$13,0)),EOMONTH(AB364,VLOOKUP($AD$6,AMORT!$A$2:$C$11,3,0)),EDATE($B$13,VLOOKUP($AD$6,AMORT!$A$2:$C$11,3,0)*AA365))))</f>
        <v>#N/A</v>
      </c>
      <c r="AC365" s="55" t="e">
        <f>IF(AA365="",IF(AA364="","",SUM(AC$13:AC364)),AG365+AH365)</f>
        <v>#N/A</v>
      </c>
      <c r="AD365" s="44"/>
      <c r="AE365" s="55" t="e">
        <f>IF(AA365="",IF(AA364="","",SUM($AE$13:AE364)),ROUND(((AI364*$AD$8)/30)*VLOOKUP($AD$6,AMORT!$A$2:$D$11,4,0),0))</f>
        <v>#N/A</v>
      </c>
      <c r="AF365" s="55" t="e">
        <f>IF(AA365="",IF(AA364="","",SUM($AF$13:AF364)),IF(AA365&lt;=MAX($AI$6:$AI$7),0,AC365+AE365))</f>
        <v>#N/A</v>
      </c>
      <c r="AG365" s="55" t="e">
        <f>IF(AA365="",IF(AA364="","",SUM($AG$13:AG364)),IF(AA365=$AE$5,AI364,IF($AI$8="Cuota fija",IF(AA365&lt;=MAX($AI$6:$AI$7),0,$AD$7+AD365-AH365),IF($AI$8="Capital Constante",IF(AA365&lt;=MAX($AI$6:$AI$7),0,$AD$3/(($AC$5/VLOOKUP($AD$6,AMORT!$A$2:$C$11,3,0))-MAX($AI$6:$AI$7))   ),AC365-AH365-AE365)       )))</f>
        <v>#N/A</v>
      </c>
      <c r="AH365" s="55" t="e">
        <f>IF(AA365="",IF(AA364="","",SUM($AH$13:AH364)),ROUND($AE$4*AI364,0))</f>
        <v>#N/A</v>
      </c>
      <c r="AI365" s="55" t="e">
        <f t="shared" si="36"/>
        <v>#N/A</v>
      </c>
      <c r="AJ365" s="15"/>
      <c r="AK365" s="55" t="e">
        <f>IF(AND(AA365&gt;0,AA365&lt;&gt;"",AD365&gt;0), ROUND( ((AD365/((1+($AD$4/VLOOKUP($AD$6,AMORT!$A$2:$B$11,2,0)))^AA365))),0),0)</f>
        <v>#N/A</v>
      </c>
    </row>
    <row r="366" spans="1:37" x14ac:dyDescent="0.2">
      <c r="A366" s="61" t="e">
        <f t="shared" si="33"/>
        <v>#N/A</v>
      </c>
      <c r="B366" s="62" t="e">
        <f>IF(A366="","",IF(OR($D$6="Diaria",$D$6="Semanal",$D$6="Decadal",$D$6="Quincenal"),B365+VLOOKUP($D$6,AMORT!$A$2:$D$11,4,0),IF(DAY($B$13)=DAY(EOMONTH($B$13,0)),EOMONTH(B365,VLOOKUP($D$6,AMORT!$A$2:$C$11,3,0)),EDATE($B$13,VLOOKUP($D$6,AMORT!$A$2:$C$11,3,0)*A366))))</f>
        <v>#N/A</v>
      </c>
      <c r="C366" s="55" t="e">
        <f>IF(A366="",IF(A365="","",SUM(C$13:C365)),G366+H366)</f>
        <v>#N/A</v>
      </c>
      <c r="D366" s="44"/>
      <c r="E366" s="55" t="e">
        <f>IF(A366="",IF(A365="","",SUM($E$13:E365)),ROUND(((I365*$D$8)/30)*VLOOKUP($D$6,AMORT!$A$2:$D$11,4,0),0))</f>
        <v>#N/A</v>
      </c>
      <c r="F366" s="55" t="e">
        <f>IF(A366="",IF(A365="","",SUM($F$13:F365)),IF(A366&lt;=MAX($I$6:$I$7),0,C366+E366))</f>
        <v>#N/A</v>
      </c>
      <c r="G366" s="55" t="e">
        <f>IF(A366="",IF(A365="","",SUM($G$13:G365)),IF(A366=$E$5,I365,IF($I$8="Cuota fija",IF(A366&lt;=MAX($I$6:$I$7),0,$D$7+D366-H366),IF($I$8="Capital Constante",IF(A366&lt;=MAX($I$6:$I$7),0,$D$3/(($C$5/VLOOKUP($D$6,AMORT!$A$2:$C$11,3,0))-MAX($I$6:$I$7))   ),C366-H366-E366)       )))</f>
        <v>#N/A</v>
      </c>
      <c r="H366" s="55" t="e">
        <f>IF(A366="",IF(A365="","",SUM($H$13:H365)),ROUND($E$4*I365,0))</f>
        <v>#N/A</v>
      </c>
      <c r="I366" s="55" t="e">
        <f t="shared" si="34"/>
        <v>#N/A</v>
      </c>
      <c r="J366" s="15"/>
      <c r="K366" s="55" t="e">
        <f>IF(AND(A366&gt;0,A366&lt;&gt;"",D366&gt;0), ROUND( ((D366/((1+($D$4/VLOOKUP($D$6,AMORT!$A$2:$B$11,2,0)))^A366))),0),0)</f>
        <v>#N/A</v>
      </c>
      <c r="N366" s="61" t="e">
        <f t="shared" si="37"/>
        <v>#N/A</v>
      </c>
      <c r="O366" s="62" t="e">
        <f>IF(N366="","",IF(OR($Q$6="Diaria",$Q$6="Semanal",$Q$6="Decadal",$Q$6="Quincenal"),O365+VLOOKUP($Q$6,AMORT!$A$2:$D$11,4,0),IF(DAY($O$13)=DAY(EOMONTH($O$13,0)),EOMONTH(O365,VLOOKUP($Q$6,AMORT!$A$2:$C$11,3,0)),EDATE($O$13,VLOOKUP($Q$6,AMORT!$A$2:$C$11,3,0)*N366))))</f>
        <v>#N/A</v>
      </c>
      <c r="P366" s="55" t="e">
        <f>IF(N366="",IF(N365="","",SUM(P$13:P365)),T366+U366)</f>
        <v>#N/A</v>
      </c>
      <c r="Q366" s="44"/>
      <c r="R366" s="55" t="e">
        <f>IF(N366="",IF(N365="","",SUM($R$13:R365)),ROUND(((V365*$Q$8)/30)*VLOOKUP($Q$6,AMORT!$A$2:$D$11,4,0),0))</f>
        <v>#N/A</v>
      </c>
      <c r="S366" s="55" t="e">
        <f>IF(N366="",IF(N365="","",SUM($S$13:S365)),IF(N366&lt;=MAX($V$6:$V$7),0,P366+R366))</f>
        <v>#N/A</v>
      </c>
      <c r="T366" s="55" t="e">
        <f>IF(N366="",IF(N365="","",SUM($T$13:T365)),IF(N366=$R$5,V365,IF($V$8="Cuota fija",IF(N366&lt;=MAX($V$6:$V$7),0,$Q$7+Q366-U366),IF($V$8="Capital Constante",IF(N366&lt;=MAX($V$6:$V$7),0,$Q$3/(($P$5/VLOOKUP($Q$6,AMORT!$A$2:$C$11,3,0))-MAX($V$6:$V$7))   ),P366-U366-R366)       )))</f>
        <v>#N/A</v>
      </c>
      <c r="U366" s="55" t="e">
        <f>IF(N366="",IF(N365="","",SUM($U$13:U365)),ROUND($R$4*V365,0))</f>
        <v>#N/A</v>
      </c>
      <c r="V366" s="55" t="e">
        <f t="shared" si="35"/>
        <v>#N/A</v>
      </c>
      <c r="W366" s="15"/>
      <c r="X366" s="55" t="e">
        <f>IF(AND(N366&gt;0,N366&lt;&gt;"",Q366&gt;0), ROUND( ((Q366/((1+($Q$4/VLOOKUP($Q$6,AMORT!$A$2:$B$11,2,0)))^N366))),0),0)</f>
        <v>#N/A</v>
      </c>
      <c r="AA366" s="61" t="e">
        <f t="shared" si="38"/>
        <v>#N/A</v>
      </c>
      <c r="AB366" s="62" t="e">
        <f>IF(AA366="","",IF(OR($AD$6="Diaria",$AD$6="Semanal",$AD$6="Decadal",$AD$6="Quincenal"),AB365+VLOOKUP($AD$6,AMORT!$A$2:$D$11,4,0),IF(DAY($B$13)=DAY(EOMONTH($B$13,0)),EOMONTH(AB365,VLOOKUP($AD$6,AMORT!$A$2:$C$11,3,0)),EDATE($B$13,VLOOKUP($AD$6,AMORT!$A$2:$C$11,3,0)*AA366))))</f>
        <v>#N/A</v>
      </c>
      <c r="AC366" s="55" t="e">
        <f>IF(AA366="",IF(AA365="","",SUM(AC$13:AC365)),AG366+AH366)</f>
        <v>#N/A</v>
      </c>
      <c r="AD366" s="44"/>
      <c r="AE366" s="55" t="e">
        <f>IF(AA366="",IF(AA365="","",SUM($AE$13:AE365)),ROUND(((AI365*$AD$8)/30)*VLOOKUP($AD$6,AMORT!$A$2:$D$11,4,0),0))</f>
        <v>#N/A</v>
      </c>
      <c r="AF366" s="55" t="e">
        <f>IF(AA366="",IF(AA365="","",SUM($AF$13:AF365)),IF(AA366&lt;=MAX($AI$6:$AI$7),0,AC366+AE366))</f>
        <v>#N/A</v>
      </c>
      <c r="AG366" s="55" t="e">
        <f>IF(AA366="",IF(AA365="","",SUM($AG$13:AG365)),IF(AA366=$AE$5,AI365,IF($AI$8="Cuota fija",IF(AA366&lt;=MAX($AI$6:$AI$7),0,$AD$7+AD366-AH366),IF($AI$8="Capital Constante",IF(AA366&lt;=MAX($AI$6:$AI$7),0,$AD$3/(($AC$5/VLOOKUP($AD$6,AMORT!$A$2:$C$11,3,0))-MAX($AI$6:$AI$7))   ),AC366-AH366-AE366)       )))</f>
        <v>#N/A</v>
      </c>
      <c r="AH366" s="55" t="e">
        <f>IF(AA366="",IF(AA365="","",SUM($AH$13:AH365)),ROUND($AE$4*AI365,0))</f>
        <v>#N/A</v>
      </c>
      <c r="AI366" s="55" t="e">
        <f t="shared" si="36"/>
        <v>#N/A</v>
      </c>
      <c r="AJ366" s="15"/>
      <c r="AK366" s="55" t="e">
        <f>IF(AND(AA366&gt;0,AA366&lt;&gt;"",AD366&gt;0), ROUND( ((AD366/((1+($AD$4/VLOOKUP($AD$6,AMORT!$A$2:$B$11,2,0)))^AA366))),0),0)</f>
        <v>#N/A</v>
      </c>
    </row>
    <row r="367" spans="1:37" x14ac:dyDescent="0.2">
      <c r="A367" s="61" t="e">
        <f t="shared" si="33"/>
        <v>#N/A</v>
      </c>
      <c r="B367" s="62" t="e">
        <f>IF(A367="","",IF(OR($D$6="Diaria",$D$6="Semanal",$D$6="Decadal",$D$6="Quincenal"),B366+VLOOKUP($D$6,AMORT!$A$2:$D$11,4,0),IF(DAY($B$13)=DAY(EOMONTH($B$13,0)),EOMONTH(B366,VLOOKUP($D$6,AMORT!$A$2:$C$11,3,0)),EDATE($B$13,VLOOKUP($D$6,AMORT!$A$2:$C$11,3,0)*A367))))</f>
        <v>#N/A</v>
      </c>
      <c r="C367" s="55" t="e">
        <f>IF(A367="",IF(A366="","",SUM(C$13:C366)),G367+H367)</f>
        <v>#N/A</v>
      </c>
      <c r="D367" s="44"/>
      <c r="E367" s="55" t="e">
        <f>IF(A367="",IF(A366="","",SUM($E$13:E366)),ROUND(((I366*$D$8)/30)*VLOOKUP($D$6,AMORT!$A$2:$D$11,4,0),0))</f>
        <v>#N/A</v>
      </c>
      <c r="F367" s="55" t="e">
        <f>IF(A367="",IF(A366="","",SUM($F$13:F366)),IF(A367&lt;=MAX($I$6:$I$7),0,C367+E367))</f>
        <v>#N/A</v>
      </c>
      <c r="G367" s="55" t="e">
        <f>IF(A367="",IF(A366="","",SUM($G$13:G366)),IF(A367=$E$5,I366,IF($I$8="Cuota fija",IF(A367&lt;=MAX($I$6:$I$7),0,$D$7+D367-H367),IF($I$8="Capital Constante",IF(A367&lt;=MAX($I$6:$I$7),0,$D$3/(($C$5/VLOOKUP($D$6,AMORT!$A$2:$C$11,3,0))-MAX($I$6:$I$7))   ),C367-H367-E367)       )))</f>
        <v>#N/A</v>
      </c>
      <c r="H367" s="55" t="e">
        <f>IF(A367="",IF(A366="","",SUM($H$13:H366)),ROUND($E$4*I366,0))</f>
        <v>#N/A</v>
      </c>
      <c r="I367" s="55" t="e">
        <f t="shared" si="34"/>
        <v>#N/A</v>
      </c>
      <c r="J367" s="15"/>
      <c r="K367" s="55" t="e">
        <f>IF(AND(A367&gt;0,A367&lt;&gt;"",D367&gt;0), ROUND( ((D367/((1+($D$4/VLOOKUP($D$6,AMORT!$A$2:$B$11,2,0)))^A367))),0),0)</f>
        <v>#N/A</v>
      </c>
      <c r="N367" s="61" t="e">
        <f t="shared" si="37"/>
        <v>#N/A</v>
      </c>
      <c r="O367" s="62" t="e">
        <f>IF(N367="","",IF(OR($Q$6="Diaria",$Q$6="Semanal",$Q$6="Decadal",$Q$6="Quincenal"),O366+VLOOKUP($Q$6,AMORT!$A$2:$D$11,4,0),IF(DAY($O$13)=DAY(EOMONTH($O$13,0)),EOMONTH(O366,VLOOKUP($Q$6,AMORT!$A$2:$C$11,3,0)),EDATE($O$13,VLOOKUP($Q$6,AMORT!$A$2:$C$11,3,0)*N367))))</f>
        <v>#N/A</v>
      </c>
      <c r="P367" s="55" t="e">
        <f>IF(N367="",IF(N366="","",SUM(P$13:P366)),T367+U367)</f>
        <v>#N/A</v>
      </c>
      <c r="Q367" s="44"/>
      <c r="R367" s="55" t="e">
        <f>IF(N367="",IF(N366="","",SUM($R$13:R366)),ROUND(((V366*$Q$8)/30)*VLOOKUP($Q$6,AMORT!$A$2:$D$11,4,0),0))</f>
        <v>#N/A</v>
      </c>
      <c r="S367" s="55" t="e">
        <f>IF(N367="",IF(N366="","",SUM($S$13:S366)),IF(N367&lt;=MAX($V$6:$V$7),0,P367+R367))</f>
        <v>#N/A</v>
      </c>
      <c r="T367" s="55" t="e">
        <f>IF(N367="",IF(N366="","",SUM($T$13:T366)),IF(N367=$R$5,V366,IF($V$8="Cuota fija",IF(N367&lt;=MAX($V$6:$V$7),0,$Q$7+Q367-U367),IF($V$8="Capital Constante",IF(N367&lt;=MAX($V$6:$V$7),0,$Q$3/(($P$5/VLOOKUP($Q$6,AMORT!$A$2:$C$11,3,0))-MAX($V$6:$V$7))   ),P367-U367-R367)       )))</f>
        <v>#N/A</v>
      </c>
      <c r="U367" s="55" t="e">
        <f>IF(N367="",IF(N366="","",SUM($U$13:U366)),ROUND($R$4*V366,0))</f>
        <v>#N/A</v>
      </c>
      <c r="V367" s="55" t="e">
        <f t="shared" si="35"/>
        <v>#N/A</v>
      </c>
      <c r="W367" s="15"/>
      <c r="X367" s="55" t="e">
        <f>IF(AND(N367&gt;0,N367&lt;&gt;"",Q367&gt;0), ROUND( ((Q367/((1+($Q$4/VLOOKUP($Q$6,AMORT!$A$2:$B$11,2,0)))^N367))),0),0)</f>
        <v>#N/A</v>
      </c>
      <c r="AA367" s="61" t="e">
        <f t="shared" si="38"/>
        <v>#N/A</v>
      </c>
      <c r="AB367" s="62" t="e">
        <f>IF(AA367="","",IF(OR($AD$6="Diaria",$AD$6="Semanal",$AD$6="Decadal",$AD$6="Quincenal"),AB366+VLOOKUP($AD$6,AMORT!$A$2:$D$11,4,0),IF(DAY($B$13)=DAY(EOMONTH($B$13,0)),EOMONTH(AB366,VLOOKUP($AD$6,AMORT!$A$2:$C$11,3,0)),EDATE($B$13,VLOOKUP($AD$6,AMORT!$A$2:$C$11,3,0)*AA367))))</f>
        <v>#N/A</v>
      </c>
      <c r="AC367" s="55" t="e">
        <f>IF(AA367="",IF(AA366="","",SUM(AC$13:AC366)),AG367+AH367)</f>
        <v>#N/A</v>
      </c>
      <c r="AD367" s="44"/>
      <c r="AE367" s="55" t="e">
        <f>IF(AA367="",IF(AA366="","",SUM($AE$13:AE366)),ROUND(((AI366*$AD$8)/30)*VLOOKUP($AD$6,AMORT!$A$2:$D$11,4,0),0))</f>
        <v>#N/A</v>
      </c>
      <c r="AF367" s="55" t="e">
        <f>IF(AA367="",IF(AA366="","",SUM($AF$13:AF366)),IF(AA367&lt;=MAX($AI$6:$AI$7),0,AC367+AE367))</f>
        <v>#N/A</v>
      </c>
      <c r="AG367" s="55" t="e">
        <f>IF(AA367="",IF(AA366="","",SUM($AG$13:AG366)),IF(AA367=$AE$5,AI366,IF($AI$8="Cuota fija",IF(AA367&lt;=MAX($AI$6:$AI$7),0,$AD$7+AD367-AH367),IF($AI$8="Capital Constante",IF(AA367&lt;=MAX($AI$6:$AI$7),0,$AD$3/(($AC$5/VLOOKUP($AD$6,AMORT!$A$2:$C$11,3,0))-MAX($AI$6:$AI$7))   ),AC367-AH367-AE367)       )))</f>
        <v>#N/A</v>
      </c>
      <c r="AH367" s="55" t="e">
        <f>IF(AA367="",IF(AA366="","",SUM($AH$13:AH366)),ROUND($AE$4*AI366,0))</f>
        <v>#N/A</v>
      </c>
      <c r="AI367" s="55" t="e">
        <f t="shared" si="36"/>
        <v>#N/A</v>
      </c>
      <c r="AJ367" s="15"/>
      <c r="AK367" s="55" t="e">
        <f>IF(AND(AA367&gt;0,AA367&lt;&gt;"",AD367&gt;0), ROUND( ((AD367/((1+($AD$4/VLOOKUP($AD$6,AMORT!$A$2:$B$11,2,0)))^AA367))),0),0)</f>
        <v>#N/A</v>
      </c>
    </row>
    <row r="368" spans="1:37" x14ac:dyDescent="0.2">
      <c r="A368" s="61" t="e">
        <f t="shared" si="33"/>
        <v>#N/A</v>
      </c>
      <c r="B368" s="62" t="e">
        <f>IF(A368="","",IF(OR($D$6="Diaria",$D$6="Semanal",$D$6="Decadal",$D$6="Quincenal"),B367+VLOOKUP($D$6,AMORT!$A$2:$D$11,4,0),IF(DAY($B$13)=DAY(EOMONTH($B$13,0)),EOMONTH(B367,VLOOKUP($D$6,AMORT!$A$2:$C$11,3,0)),EDATE($B$13,VLOOKUP($D$6,AMORT!$A$2:$C$11,3,0)*A368))))</f>
        <v>#N/A</v>
      </c>
      <c r="C368" s="55" t="e">
        <f>IF(A368="",IF(A367="","",SUM(C$13:C367)),G368+H368)</f>
        <v>#N/A</v>
      </c>
      <c r="D368" s="44"/>
      <c r="E368" s="55" t="e">
        <f>IF(A368="",IF(A367="","",SUM($E$13:E367)),ROUND(((I367*$D$8)/30)*VLOOKUP($D$6,AMORT!$A$2:$D$11,4,0),0))</f>
        <v>#N/A</v>
      </c>
      <c r="F368" s="55" t="e">
        <f>IF(A368="",IF(A367="","",SUM($F$13:F367)),IF(A368&lt;=MAX($I$6:$I$7),0,C368+E368))</f>
        <v>#N/A</v>
      </c>
      <c r="G368" s="55" t="e">
        <f>IF(A368="",IF(A367="","",SUM($G$13:G367)),IF(A368=$E$5,I367,IF($I$8="Cuota fija",IF(A368&lt;=MAX($I$6:$I$7),0,$D$7+D368-H368),IF($I$8="Capital Constante",IF(A368&lt;=MAX($I$6:$I$7),0,$D$3/(($C$5/VLOOKUP($D$6,AMORT!$A$2:$C$11,3,0))-MAX($I$6:$I$7))   ),C368-H368-E368)       )))</f>
        <v>#N/A</v>
      </c>
      <c r="H368" s="55" t="e">
        <f>IF(A368="",IF(A367="","",SUM($H$13:H367)),ROUND($E$4*I367,0))</f>
        <v>#N/A</v>
      </c>
      <c r="I368" s="55" t="e">
        <f t="shared" si="34"/>
        <v>#N/A</v>
      </c>
      <c r="J368" s="15"/>
      <c r="K368" s="55" t="e">
        <f>IF(AND(A368&gt;0,A368&lt;&gt;"",D368&gt;0), ROUND( ((D368/((1+($D$4/VLOOKUP($D$6,AMORT!$A$2:$B$11,2,0)))^A368))),0),0)</f>
        <v>#N/A</v>
      </c>
      <c r="N368" s="61" t="e">
        <f t="shared" si="37"/>
        <v>#N/A</v>
      </c>
      <c r="O368" s="62" t="e">
        <f>IF(N368="","",IF(OR($Q$6="Diaria",$Q$6="Semanal",$Q$6="Decadal",$Q$6="Quincenal"),O367+VLOOKUP($Q$6,AMORT!$A$2:$D$11,4,0),IF(DAY($O$13)=DAY(EOMONTH($O$13,0)),EOMONTH(O367,VLOOKUP($Q$6,AMORT!$A$2:$C$11,3,0)),EDATE($O$13,VLOOKUP($Q$6,AMORT!$A$2:$C$11,3,0)*N368))))</f>
        <v>#N/A</v>
      </c>
      <c r="P368" s="55" t="e">
        <f>IF(N368="",IF(N367="","",SUM(P$13:P367)),T368+U368)</f>
        <v>#N/A</v>
      </c>
      <c r="Q368" s="44"/>
      <c r="R368" s="55" t="e">
        <f>IF(N368="",IF(N367="","",SUM($R$13:R367)),ROUND(((V367*$Q$8)/30)*VLOOKUP($Q$6,AMORT!$A$2:$D$11,4,0),0))</f>
        <v>#N/A</v>
      </c>
      <c r="S368" s="55" t="e">
        <f>IF(N368="",IF(N367="","",SUM($S$13:S367)),IF(N368&lt;=MAX($V$6:$V$7),0,P368+R368))</f>
        <v>#N/A</v>
      </c>
      <c r="T368" s="55" t="e">
        <f>IF(N368="",IF(N367="","",SUM($T$13:T367)),IF(N368=$R$5,V367,IF($V$8="Cuota fija",IF(N368&lt;=MAX($V$6:$V$7),0,$Q$7+Q368-U368),IF($V$8="Capital Constante",IF(N368&lt;=MAX($V$6:$V$7),0,$Q$3/(($P$5/VLOOKUP($Q$6,AMORT!$A$2:$C$11,3,0))-MAX($V$6:$V$7))   ),P368-U368-R368)       )))</f>
        <v>#N/A</v>
      </c>
      <c r="U368" s="55" t="e">
        <f>IF(N368="",IF(N367="","",SUM($U$13:U367)),ROUND($R$4*V367,0))</f>
        <v>#N/A</v>
      </c>
      <c r="V368" s="55" t="e">
        <f t="shared" si="35"/>
        <v>#N/A</v>
      </c>
      <c r="W368" s="15"/>
      <c r="X368" s="55" t="e">
        <f>IF(AND(N368&gt;0,N368&lt;&gt;"",Q368&gt;0), ROUND( ((Q368/((1+($Q$4/VLOOKUP($Q$6,AMORT!$A$2:$B$11,2,0)))^N368))),0),0)</f>
        <v>#N/A</v>
      </c>
      <c r="AA368" s="61" t="e">
        <f t="shared" si="38"/>
        <v>#N/A</v>
      </c>
      <c r="AB368" s="62" t="e">
        <f>IF(AA368="","",IF(OR($AD$6="Diaria",$AD$6="Semanal",$AD$6="Decadal",$AD$6="Quincenal"),AB367+VLOOKUP($AD$6,AMORT!$A$2:$D$11,4,0),IF(DAY($B$13)=DAY(EOMONTH($B$13,0)),EOMONTH(AB367,VLOOKUP($AD$6,AMORT!$A$2:$C$11,3,0)),EDATE($B$13,VLOOKUP($AD$6,AMORT!$A$2:$C$11,3,0)*AA368))))</f>
        <v>#N/A</v>
      </c>
      <c r="AC368" s="55" t="e">
        <f>IF(AA368="",IF(AA367="","",SUM(AC$13:AC367)),AG368+AH368)</f>
        <v>#N/A</v>
      </c>
      <c r="AD368" s="44"/>
      <c r="AE368" s="55" t="e">
        <f>IF(AA368="",IF(AA367="","",SUM($AE$13:AE367)),ROUND(((AI367*$AD$8)/30)*VLOOKUP($AD$6,AMORT!$A$2:$D$11,4,0),0))</f>
        <v>#N/A</v>
      </c>
      <c r="AF368" s="55" t="e">
        <f>IF(AA368="",IF(AA367="","",SUM($AF$13:AF367)),IF(AA368&lt;=MAX($AI$6:$AI$7),0,AC368+AE368))</f>
        <v>#N/A</v>
      </c>
      <c r="AG368" s="55" t="e">
        <f>IF(AA368="",IF(AA367="","",SUM($AG$13:AG367)),IF(AA368=$AE$5,AI367,IF($AI$8="Cuota fija",IF(AA368&lt;=MAX($AI$6:$AI$7),0,$AD$7+AD368-AH368),IF($AI$8="Capital Constante",IF(AA368&lt;=MAX($AI$6:$AI$7),0,$AD$3/(($AC$5/VLOOKUP($AD$6,AMORT!$A$2:$C$11,3,0))-MAX($AI$6:$AI$7))   ),AC368-AH368-AE368)       )))</f>
        <v>#N/A</v>
      </c>
      <c r="AH368" s="55" t="e">
        <f>IF(AA368="",IF(AA367="","",SUM($AH$13:AH367)),ROUND($AE$4*AI367,0))</f>
        <v>#N/A</v>
      </c>
      <c r="AI368" s="55" t="e">
        <f t="shared" si="36"/>
        <v>#N/A</v>
      </c>
      <c r="AJ368" s="15"/>
      <c r="AK368" s="55" t="e">
        <f>IF(AND(AA368&gt;0,AA368&lt;&gt;"",AD368&gt;0), ROUND( ((AD368/((1+($AD$4/VLOOKUP($AD$6,AMORT!$A$2:$B$11,2,0)))^AA368))),0),0)</f>
        <v>#N/A</v>
      </c>
    </row>
    <row r="369" spans="1:37" x14ac:dyDescent="0.2">
      <c r="A369" s="61" t="e">
        <f t="shared" si="33"/>
        <v>#N/A</v>
      </c>
      <c r="B369" s="62" t="e">
        <f>IF(A369="","",IF(OR($D$6="Diaria",$D$6="Semanal",$D$6="Decadal",$D$6="Quincenal"),B368+VLOOKUP($D$6,AMORT!$A$2:$D$11,4,0),IF(DAY($B$13)=DAY(EOMONTH($B$13,0)),EOMONTH(B368,VLOOKUP($D$6,AMORT!$A$2:$C$11,3,0)),EDATE($B$13,VLOOKUP($D$6,AMORT!$A$2:$C$11,3,0)*A369))))</f>
        <v>#N/A</v>
      </c>
      <c r="C369" s="55" t="e">
        <f>IF(A369="",IF(A368="","",SUM(C$13:C368)),G369+H369)</f>
        <v>#N/A</v>
      </c>
      <c r="D369" s="44"/>
      <c r="E369" s="55" t="e">
        <f>IF(A369="",IF(A368="","",SUM($E$13:E368)),ROUND(((I368*$D$8)/30)*VLOOKUP($D$6,AMORT!$A$2:$D$11,4,0),0))</f>
        <v>#N/A</v>
      </c>
      <c r="F369" s="55" t="e">
        <f>IF(A369="",IF(A368="","",SUM($F$13:F368)),IF(A369&lt;=MAX($I$6:$I$7),0,C369+E369))</f>
        <v>#N/A</v>
      </c>
      <c r="G369" s="55" t="e">
        <f>IF(A369="",IF(A368="","",SUM($G$13:G368)),IF(A369=$E$5,I368,IF($I$8="Cuota fija",IF(A369&lt;=MAX($I$6:$I$7),0,$D$7+D369-H369),IF($I$8="Capital Constante",IF(A369&lt;=MAX($I$6:$I$7),0,$D$3/(($C$5/VLOOKUP($D$6,AMORT!$A$2:$C$11,3,0))-MAX($I$6:$I$7))   ),C369-H369-E369)       )))</f>
        <v>#N/A</v>
      </c>
      <c r="H369" s="55" t="e">
        <f>IF(A369="",IF(A368="","",SUM($H$13:H368)),ROUND($E$4*I368,0))</f>
        <v>#N/A</v>
      </c>
      <c r="I369" s="55" t="e">
        <f t="shared" si="34"/>
        <v>#N/A</v>
      </c>
      <c r="J369" s="15"/>
      <c r="K369" s="55" t="e">
        <f>IF(AND(A369&gt;0,A369&lt;&gt;"",D369&gt;0), ROUND( ((D369/((1+($D$4/VLOOKUP($D$6,AMORT!$A$2:$B$11,2,0)))^A369))),0),0)</f>
        <v>#N/A</v>
      </c>
      <c r="N369" s="61" t="e">
        <f t="shared" si="37"/>
        <v>#N/A</v>
      </c>
      <c r="O369" s="62" t="e">
        <f>IF(N369="","",IF(OR($Q$6="Diaria",$Q$6="Semanal",$Q$6="Decadal",$Q$6="Quincenal"),O368+VLOOKUP($Q$6,AMORT!$A$2:$D$11,4,0),IF(DAY($O$13)=DAY(EOMONTH($O$13,0)),EOMONTH(O368,VLOOKUP($Q$6,AMORT!$A$2:$C$11,3,0)),EDATE($O$13,VLOOKUP($Q$6,AMORT!$A$2:$C$11,3,0)*N369))))</f>
        <v>#N/A</v>
      </c>
      <c r="P369" s="55" t="e">
        <f>IF(N369="",IF(N368="","",SUM(P$13:P368)),T369+U369)</f>
        <v>#N/A</v>
      </c>
      <c r="Q369" s="44"/>
      <c r="R369" s="55" t="e">
        <f>IF(N369="",IF(N368="","",SUM($R$13:R368)),ROUND(((V368*$Q$8)/30)*VLOOKUP($Q$6,AMORT!$A$2:$D$11,4,0),0))</f>
        <v>#N/A</v>
      </c>
      <c r="S369" s="55" t="e">
        <f>IF(N369="",IF(N368="","",SUM($S$13:S368)),IF(N369&lt;=MAX($V$6:$V$7),0,P369+R369))</f>
        <v>#N/A</v>
      </c>
      <c r="T369" s="55" t="e">
        <f>IF(N369="",IF(N368="","",SUM($T$13:T368)),IF(N369=$R$5,V368,IF($V$8="Cuota fija",IF(N369&lt;=MAX($V$6:$V$7),0,$Q$7+Q369-U369),IF($V$8="Capital Constante",IF(N369&lt;=MAX($V$6:$V$7),0,$Q$3/(($P$5/VLOOKUP($Q$6,AMORT!$A$2:$C$11,3,0))-MAX($V$6:$V$7))   ),P369-U369-R369)       )))</f>
        <v>#N/A</v>
      </c>
      <c r="U369" s="55" t="e">
        <f>IF(N369="",IF(N368="","",SUM($U$13:U368)),ROUND($R$4*V368,0))</f>
        <v>#N/A</v>
      </c>
      <c r="V369" s="55" t="e">
        <f t="shared" si="35"/>
        <v>#N/A</v>
      </c>
      <c r="W369" s="15"/>
      <c r="X369" s="55" t="e">
        <f>IF(AND(N369&gt;0,N369&lt;&gt;"",Q369&gt;0), ROUND( ((Q369/((1+($Q$4/VLOOKUP($Q$6,AMORT!$A$2:$B$11,2,0)))^N369))),0),0)</f>
        <v>#N/A</v>
      </c>
      <c r="AA369" s="61" t="e">
        <f t="shared" si="38"/>
        <v>#N/A</v>
      </c>
      <c r="AB369" s="62" t="e">
        <f>IF(AA369="","",IF(OR($AD$6="Diaria",$AD$6="Semanal",$AD$6="Decadal",$AD$6="Quincenal"),AB368+VLOOKUP($AD$6,AMORT!$A$2:$D$11,4,0),IF(DAY($B$13)=DAY(EOMONTH($B$13,0)),EOMONTH(AB368,VLOOKUP($AD$6,AMORT!$A$2:$C$11,3,0)),EDATE($B$13,VLOOKUP($AD$6,AMORT!$A$2:$C$11,3,0)*AA369))))</f>
        <v>#N/A</v>
      </c>
      <c r="AC369" s="55" t="e">
        <f>IF(AA369="",IF(AA368="","",SUM(AC$13:AC368)),AG369+AH369)</f>
        <v>#N/A</v>
      </c>
      <c r="AD369" s="44"/>
      <c r="AE369" s="55" t="e">
        <f>IF(AA369="",IF(AA368="","",SUM($AE$13:AE368)),ROUND(((AI368*$AD$8)/30)*VLOOKUP($AD$6,AMORT!$A$2:$D$11,4,0),0))</f>
        <v>#N/A</v>
      </c>
      <c r="AF369" s="55" t="e">
        <f>IF(AA369="",IF(AA368="","",SUM($AF$13:AF368)),IF(AA369&lt;=MAX($AI$6:$AI$7),0,AC369+AE369))</f>
        <v>#N/A</v>
      </c>
      <c r="AG369" s="55" t="e">
        <f>IF(AA369="",IF(AA368="","",SUM($AG$13:AG368)),IF(AA369=$AE$5,AI368,IF($AI$8="Cuota fija",IF(AA369&lt;=MAX($AI$6:$AI$7),0,$AD$7+AD369-AH369),IF($AI$8="Capital Constante",IF(AA369&lt;=MAX($AI$6:$AI$7),0,$AD$3/(($AC$5/VLOOKUP($AD$6,AMORT!$A$2:$C$11,3,0))-MAX($AI$6:$AI$7))   ),AC369-AH369-AE369)       )))</f>
        <v>#N/A</v>
      </c>
      <c r="AH369" s="55" t="e">
        <f>IF(AA369="",IF(AA368="","",SUM($AH$13:AH368)),ROUND($AE$4*AI368,0))</f>
        <v>#N/A</v>
      </c>
      <c r="AI369" s="55" t="e">
        <f t="shared" si="36"/>
        <v>#N/A</v>
      </c>
      <c r="AJ369" s="15"/>
      <c r="AK369" s="55" t="e">
        <f>IF(AND(AA369&gt;0,AA369&lt;&gt;"",AD369&gt;0), ROUND( ((AD369/((1+($AD$4/VLOOKUP($AD$6,AMORT!$A$2:$B$11,2,0)))^AA369))),0),0)</f>
        <v>#N/A</v>
      </c>
    </row>
    <row r="370" spans="1:37" x14ac:dyDescent="0.2">
      <c r="A370" s="61" t="e">
        <f t="shared" si="33"/>
        <v>#N/A</v>
      </c>
      <c r="B370" s="62" t="e">
        <f>IF(A370="","",IF(OR($D$6="Diaria",$D$6="Semanal",$D$6="Decadal",$D$6="Quincenal"),B369+VLOOKUP($D$6,AMORT!$A$2:$D$11,4,0),IF(DAY($B$13)=DAY(EOMONTH($B$13,0)),EOMONTH(B369,VLOOKUP($D$6,AMORT!$A$2:$C$11,3,0)),EDATE($B$13,VLOOKUP($D$6,AMORT!$A$2:$C$11,3,0)*A370))))</f>
        <v>#N/A</v>
      </c>
      <c r="C370" s="55" t="e">
        <f>IF(A370="",IF(A369="","",SUM(C$13:C369)),G370+H370)</f>
        <v>#N/A</v>
      </c>
      <c r="D370" s="44"/>
      <c r="E370" s="55" t="e">
        <f>IF(A370="",IF(A369="","",SUM($E$13:E369)),ROUND(((I369*$D$8)/30)*VLOOKUP($D$6,AMORT!$A$2:$D$11,4,0),0))</f>
        <v>#N/A</v>
      </c>
      <c r="F370" s="55" t="e">
        <f>IF(A370="",IF(A369="","",SUM($F$13:F369)),IF(A370&lt;=MAX($I$6:$I$7),0,C370+E370))</f>
        <v>#N/A</v>
      </c>
      <c r="G370" s="55" t="e">
        <f>IF(A370="",IF(A369="","",SUM($G$13:G369)),IF(A370=$E$5,I369,IF($I$8="Cuota fija",IF(A370&lt;=MAX($I$6:$I$7),0,$D$7+D370-H370),IF($I$8="Capital Constante",IF(A370&lt;=MAX($I$6:$I$7),0,$D$3/(($C$5/VLOOKUP($D$6,AMORT!$A$2:$C$11,3,0))-MAX($I$6:$I$7))   ),C370-H370-E370)       )))</f>
        <v>#N/A</v>
      </c>
      <c r="H370" s="55" t="e">
        <f>IF(A370="",IF(A369="","",SUM($H$13:H369)),ROUND($E$4*I369,0))</f>
        <v>#N/A</v>
      </c>
      <c r="I370" s="55" t="e">
        <f t="shared" si="34"/>
        <v>#N/A</v>
      </c>
      <c r="J370" s="15"/>
      <c r="K370" s="55" t="e">
        <f>IF(AND(A370&gt;0,A370&lt;&gt;"",D370&gt;0), ROUND( ((D370/((1+($D$4/VLOOKUP($D$6,AMORT!$A$2:$B$11,2,0)))^A370))),0),0)</f>
        <v>#N/A</v>
      </c>
      <c r="N370" s="61" t="e">
        <f t="shared" si="37"/>
        <v>#N/A</v>
      </c>
      <c r="O370" s="62" t="e">
        <f>IF(N370="","",IF(OR($Q$6="Diaria",$Q$6="Semanal",$Q$6="Decadal",$Q$6="Quincenal"),O369+VLOOKUP($Q$6,AMORT!$A$2:$D$11,4,0),IF(DAY($O$13)=DAY(EOMONTH($O$13,0)),EOMONTH(O369,VLOOKUP($Q$6,AMORT!$A$2:$C$11,3,0)),EDATE($O$13,VLOOKUP($Q$6,AMORT!$A$2:$C$11,3,0)*N370))))</f>
        <v>#N/A</v>
      </c>
      <c r="P370" s="55" t="e">
        <f>IF(N370="",IF(N369="","",SUM(P$13:P369)),T370+U370)</f>
        <v>#N/A</v>
      </c>
      <c r="Q370" s="44"/>
      <c r="R370" s="55" t="e">
        <f>IF(N370="",IF(N369="","",SUM($R$13:R369)),ROUND(((V369*$Q$8)/30)*VLOOKUP($Q$6,AMORT!$A$2:$D$11,4,0),0))</f>
        <v>#N/A</v>
      </c>
      <c r="S370" s="55" t="e">
        <f>IF(N370="",IF(N369="","",SUM($S$13:S369)),IF(N370&lt;=MAX($V$6:$V$7),0,P370+R370))</f>
        <v>#N/A</v>
      </c>
      <c r="T370" s="55" t="e">
        <f>IF(N370="",IF(N369="","",SUM($T$13:T369)),IF(N370=$R$5,V369,IF($V$8="Cuota fija",IF(N370&lt;=MAX($V$6:$V$7),0,$Q$7+Q370-U370),IF($V$8="Capital Constante",IF(N370&lt;=MAX($V$6:$V$7),0,$Q$3/(($P$5/VLOOKUP($Q$6,AMORT!$A$2:$C$11,3,0))-MAX($V$6:$V$7))   ),P370-U370-R370)       )))</f>
        <v>#N/A</v>
      </c>
      <c r="U370" s="55" t="e">
        <f>IF(N370="",IF(N369="","",SUM($U$13:U369)),ROUND($R$4*V369,0))</f>
        <v>#N/A</v>
      </c>
      <c r="V370" s="55" t="e">
        <f t="shared" si="35"/>
        <v>#N/A</v>
      </c>
      <c r="W370" s="15"/>
      <c r="X370" s="55" t="e">
        <f>IF(AND(N370&gt;0,N370&lt;&gt;"",Q370&gt;0), ROUND( ((Q370/((1+($Q$4/VLOOKUP($Q$6,AMORT!$A$2:$B$11,2,0)))^N370))),0),0)</f>
        <v>#N/A</v>
      </c>
      <c r="AA370" s="61" t="e">
        <f t="shared" si="38"/>
        <v>#N/A</v>
      </c>
      <c r="AB370" s="62" t="e">
        <f>IF(AA370="","",IF(OR($AD$6="Diaria",$AD$6="Semanal",$AD$6="Decadal",$AD$6="Quincenal"),AB369+VLOOKUP($AD$6,AMORT!$A$2:$D$11,4,0),IF(DAY($B$13)=DAY(EOMONTH($B$13,0)),EOMONTH(AB369,VLOOKUP($AD$6,AMORT!$A$2:$C$11,3,0)),EDATE($B$13,VLOOKUP($AD$6,AMORT!$A$2:$C$11,3,0)*AA370))))</f>
        <v>#N/A</v>
      </c>
      <c r="AC370" s="55" t="e">
        <f>IF(AA370="",IF(AA369="","",SUM(AC$13:AC369)),AG370+AH370)</f>
        <v>#N/A</v>
      </c>
      <c r="AD370" s="44"/>
      <c r="AE370" s="55" t="e">
        <f>IF(AA370="",IF(AA369="","",SUM($AE$13:AE369)),ROUND(((AI369*$AD$8)/30)*VLOOKUP($AD$6,AMORT!$A$2:$D$11,4,0),0))</f>
        <v>#N/A</v>
      </c>
      <c r="AF370" s="55" t="e">
        <f>IF(AA370="",IF(AA369="","",SUM($AF$13:AF369)),IF(AA370&lt;=MAX($AI$6:$AI$7),0,AC370+AE370))</f>
        <v>#N/A</v>
      </c>
      <c r="AG370" s="55" t="e">
        <f>IF(AA370="",IF(AA369="","",SUM($AG$13:AG369)),IF(AA370=$AE$5,AI369,IF($AI$8="Cuota fija",IF(AA370&lt;=MAX($AI$6:$AI$7),0,$AD$7+AD370-AH370),IF($AI$8="Capital Constante",IF(AA370&lt;=MAX($AI$6:$AI$7),0,$AD$3/(($AC$5/VLOOKUP($AD$6,AMORT!$A$2:$C$11,3,0))-MAX($AI$6:$AI$7))   ),AC370-AH370-AE370)       )))</f>
        <v>#N/A</v>
      </c>
      <c r="AH370" s="55" t="e">
        <f>IF(AA370="",IF(AA369="","",SUM($AH$13:AH369)),ROUND($AE$4*AI369,0))</f>
        <v>#N/A</v>
      </c>
      <c r="AI370" s="55" t="e">
        <f t="shared" si="36"/>
        <v>#N/A</v>
      </c>
      <c r="AJ370" s="15"/>
      <c r="AK370" s="55" t="e">
        <f>IF(AND(AA370&gt;0,AA370&lt;&gt;"",AD370&gt;0), ROUND( ((AD370/((1+($AD$4/VLOOKUP($AD$6,AMORT!$A$2:$B$11,2,0)))^AA370))),0),0)</f>
        <v>#N/A</v>
      </c>
    </row>
    <row r="371" spans="1:37" x14ac:dyDescent="0.2">
      <c r="A371" s="61" t="e">
        <f t="shared" si="33"/>
        <v>#N/A</v>
      </c>
      <c r="B371" s="62" t="e">
        <f>IF(A371="","",IF(OR($D$6="Diaria",$D$6="Semanal",$D$6="Decadal",$D$6="Quincenal"),B370+VLOOKUP($D$6,AMORT!$A$2:$D$11,4,0),IF(DAY($B$13)=DAY(EOMONTH($B$13,0)),EOMONTH(B370,VLOOKUP($D$6,AMORT!$A$2:$C$11,3,0)),EDATE($B$13,VLOOKUP($D$6,AMORT!$A$2:$C$11,3,0)*A371))))</f>
        <v>#N/A</v>
      </c>
      <c r="C371" s="55" t="e">
        <f>IF(A371="",IF(A370="","",SUM(C$13:C370)),G371+H371)</f>
        <v>#N/A</v>
      </c>
      <c r="D371" s="44"/>
      <c r="E371" s="55" t="e">
        <f>IF(A371="",IF(A370="","",SUM($E$13:E370)),ROUND(((I370*$D$8)/30)*VLOOKUP($D$6,AMORT!$A$2:$D$11,4,0),0))</f>
        <v>#N/A</v>
      </c>
      <c r="F371" s="55" t="e">
        <f>IF(A371="",IF(A370="","",SUM($F$13:F370)),IF(A371&lt;=MAX($I$6:$I$7),0,C371+E371))</f>
        <v>#N/A</v>
      </c>
      <c r="G371" s="55" t="e">
        <f>IF(A371="",IF(A370="","",SUM($G$13:G370)),IF(A371=$E$5,I370,IF($I$8="Cuota fija",IF(A371&lt;=MAX($I$6:$I$7),0,$D$7+D371-H371),IF($I$8="Capital Constante",IF(A371&lt;=MAX($I$6:$I$7),0,$D$3/(($C$5/VLOOKUP($D$6,AMORT!$A$2:$C$11,3,0))-MAX($I$6:$I$7))   ),C371-H371-E371)       )))</f>
        <v>#N/A</v>
      </c>
      <c r="H371" s="55" t="e">
        <f>IF(A371="",IF(A370="","",SUM($H$13:H370)),ROUND($E$4*I370,0))</f>
        <v>#N/A</v>
      </c>
      <c r="I371" s="55" t="e">
        <f t="shared" si="34"/>
        <v>#N/A</v>
      </c>
      <c r="J371" s="15"/>
      <c r="K371" s="55" t="e">
        <f>IF(AND(A371&gt;0,A371&lt;&gt;"",D371&gt;0), ROUND( ((D371/((1+($D$4/VLOOKUP($D$6,AMORT!$A$2:$B$11,2,0)))^A371))),0),0)</f>
        <v>#N/A</v>
      </c>
      <c r="N371" s="61" t="e">
        <f t="shared" si="37"/>
        <v>#N/A</v>
      </c>
      <c r="O371" s="62" t="e">
        <f>IF(N371="","",IF(OR($Q$6="Diaria",$Q$6="Semanal",$Q$6="Decadal",$Q$6="Quincenal"),O370+VLOOKUP($Q$6,AMORT!$A$2:$D$11,4,0),IF(DAY($O$13)=DAY(EOMONTH($O$13,0)),EOMONTH(O370,VLOOKUP($Q$6,AMORT!$A$2:$C$11,3,0)),EDATE($O$13,VLOOKUP($Q$6,AMORT!$A$2:$C$11,3,0)*N371))))</f>
        <v>#N/A</v>
      </c>
      <c r="P371" s="55" t="e">
        <f>IF(N371="",IF(N370="","",SUM(P$13:P370)),T371+U371)</f>
        <v>#N/A</v>
      </c>
      <c r="Q371" s="44"/>
      <c r="R371" s="55" t="e">
        <f>IF(N371="",IF(N370="","",SUM($R$13:R370)),ROUND(((V370*$Q$8)/30)*VLOOKUP($Q$6,AMORT!$A$2:$D$11,4,0),0))</f>
        <v>#N/A</v>
      </c>
      <c r="S371" s="55" t="e">
        <f>IF(N371="",IF(N370="","",SUM($S$13:S370)),IF(N371&lt;=MAX($V$6:$V$7),0,P371+R371))</f>
        <v>#N/A</v>
      </c>
      <c r="T371" s="55" t="e">
        <f>IF(N371="",IF(N370="","",SUM($T$13:T370)),IF(N371=$R$5,V370,IF($V$8="Cuota fija",IF(N371&lt;=MAX($V$6:$V$7),0,$Q$7+Q371-U371),IF($V$8="Capital Constante",IF(N371&lt;=MAX($V$6:$V$7),0,$Q$3/(($P$5/VLOOKUP($Q$6,AMORT!$A$2:$C$11,3,0))-MAX($V$6:$V$7))   ),P371-U371-R371)       )))</f>
        <v>#N/A</v>
      </c>
      <c r="U371" s="55" t="e">
        <f>IF(N371="",IF(N370="","",SUM($U$13:U370)),ROUND($R$4*V370,0))</f>
        <v>#N/A</v>
      </c>
      <c r="V371" s="55" t="e">
        <f t="shared" si="35"/>
        <v>#N/A</v>
      </c>
      <c r="W371" s="15"/>
      <c r="X371" s="55" t="e">
        <f>IF(AND(N371&gt;0,N371&lt;&gt;"",Q371&gt;0), ROUND( ((Q371/((1+($Q$4/VLOOKUP($Q$6,AMORT!$A$2:$B$11,2,0)))^N371))),0),0)</f>
        <v>#N/A</v>
      </c>
      <c r="AA371" s="61" t="e">
        <f t="shared" si="38"/>
        <v>#N/A</v>
      </c>
      <c r="AB371" s="62" t="e">
        <f>IF(AA371="","",IF(OR($AD$6="Diaria",$AD$6="Semanal",$AD$6="Decadal",$AD$6="Quincenal"),AB370+VLOOKUP($AD$6,AMORT!$A$2:$D$11,4,0),IF(DAY($B$13)=DAY(EOMONTH($B$13,0)),EOMONTH(AB370,VLOOKUP($AD$6,AMORT!$A$2:$C$11,3,0)),EDATE($B$13,VLOOKUP($AD$6,AMORT!$A$2:$C$11,3,0)*AA371))))</f>
        <v>#N/A</v>
      </c>
      <c r="AC371" s="55" t="e">
        <f>IF(AA371="",IF(AA370="","",SUM(AC$13:AC370)),AG371+AH371)</f>
        <v>#N/A</v>
      </c>
      <c r="AD371" s="44"/>
      <c r="AE371" s="55" t="e">
        <f>IF(AA371="",IF(AA370="","",SUM($AE$13:AE370)),ROUND(((AI370*$AD$8)/30)*VLOOKUP($AD$6,AMORT!$A$2:$D$11,4,0),0))</f>
        <v>#N/A</v>
      </c>
      <c r="AF371" s="55" t="e">
        <f>IF(AA371="",IF(AA370="","",SUM($AF$13:AF370)),IF(AA371&lt;=MAX($AI$6:$AI$7),0,AC371+AE371))</f>
        <v>#N/A</v>
      </c>
      <c r="AG371" s="55" t="e">
        <f>IF(AA371="",IF(AA370="","",SUM($AG$13:AG370)),IF(AA371=$AE$5,AI370,IF($AI$8="Cuota fija",IF(AA371&lt;=MAX($AI$6:$AI$7),0,$AD$7+AD371-AH371),IF($AI$8="Capital Constante",IF(AA371&lt;=MAX($AI$6:$AI$7),0,$AD$3/(($AC$5/VLOOKUP($AD$6,AMORT!$A$2:$C$11,3,0))-MAX($AI$6:$AI$7))   ),AC371-AH371-AE371)       )))</f>
        <v>#N/A</v>
      </c>
      <c r="AH371" s="55" t="e">
        <f>IF(AA371="",IF(AA370="","",SUM($AH$13:AH370)),ROUND($AE$4*AI370,0))</f>
        <v>#N/A</v>
      </c>
      <c r="AI371" s="55" t="e">
        <f t="shared" si="36"/>
        <v>#N/A</v>
      </c>
      <c r="AJ371" s="15"/>
      <c r="AK371" s="55" t="e">
        <f>IF(AND(AA371&gt;0,AA371&lt;&gt;"",AD371&gt;0), ROUND( ((AD371/((1+($AD$4/VLOOKUP($AD$6,AMORT!$A$2:$B$11,2,0)))^AA371))),0),0)</f>
        <v>#N/A</v>
      </c>
    </row>
    <row r="372" spans="1:37" x14ac:dyDescent="0.2">
      <c r="A372" s="61" t="e">
        <f t="shared" si="33"/>
        <v>#N/A</v>
      </c>
      <c r="B372" s="62" t="e">
        <f>IF(A372="","",IF(OR($D$6="Diaria",$D$6="Semanal",$D$6="Decadal",$D$6="Quincenal"),B371+VLOOKUP($D$6,AMORT!$A$2:$D$11,4,0),IF(DAY($B$13)=DAY(EOMONTH($B$13,0)),EOMONTH(B371,VLOOKUP($D$6,AMORT!$A$2:$C$11,3,0)),EDATE($B$13,VLOOKUP($D$6,AMORT!$A$2:$C$11,3,0)*A372))))</f>
        <v>#N/A</v>
      </c>
      <c r="C372" s="55" t="e">
        <f>IF(A372="",IF(A371="","",SUM(C$13:C371)),G372+H372)</f>
        <v>#N/A</v>
      </c>
      <c r="D372" s="44"/>
      <c r="E372" s="55" t="e">
        <f>IF(A372="",IF(A371="","",SUM($E$13:E371)),ROUND(((I371*$D$8)/30)*VLOOKUP($D$6,AMORT!$A$2:$D$11,4,0),0))</f>
        <v>#N/A</v>
      </c>
      <c r="F372" s="55" t="e">
        <f>IF(A372="",IF(A371="","",SUM($F$13:F371)),IF(A372&lt;=MAX($I$6:$I$7),0,C372+E372))</f>
        <v>#N/A</v>
      </c>
      <c r="G372" s="55" t="e">
        <f>IF(A372="",IF(A371="","",SUM($G$13:G371)),IF(A372=$E$5,I371,IF($I$8="Cuota fija",IF(A372&lt;=MAX($I$6:$I$7),0,$D$7+D372-H372),IF($I$8="Capital Constante",IF(A372&lt;=MAX($I$6:$I$7),0,$D$3/(($C$5/VLOOKUP($D$6,AMORT!$A$2:$C$11,3,0))-MAX($I$6:$I$7))   ),C372-H372-E372)       )))</f>
        <v>#N/A</v>
      </c>
      <c r="H372" s="55" t="e">
        <f>IF(A372="",IF(A371="","",SUM($H$13:H371)),ROUND($E$4*I371,0))</f>
        <v>#N/A</v>
      </c>
      <c r="I372" s="55" t="e">
        <f t="shared" si="34"/>
        <v>#N/A</v>
      </c>
      <c r="J372" s="15"/>
      <c r="K372" s="55" t="e">
        <f>IF(AND(A372&gt;0,A372&lt;&gt;"",D372&gt;0), ROUND( ((D372/((1+($D$4/VLOOKUP($D$6,AMORT!$A$2:$B$11,2,0)))^A372))),0),0)</f>
        <v>#N/A</v>
      </c>
      <c r="N372" s="61" t="e">
        <f t="shared" si="37"/>
        <v>#N/A</v>
      </c>
      <c r="O372" s="62" t="e">
        <f>IF(N372="","",IF(OR($Q$6="Diaria",$Q$6="Semanal",$Q$6="Decadal",$Q$6="Quincenal"),O371+VLOOKUP($Q$6,AMORT!$A$2:$D$11,4,0),IF(DAY($O$13)=DAY(EOMONTH($O$13,0)),EOMONTH(O371,VLOOKUP($Q$6,AMORT!$A$2:$C$11,3,0)),EDATE($O$13,VLOOKUP($Q$6,AMORT!$A$2:$C$11,3,0)*N372))))</f>
        <v>#N/A</v>
      </c>
      <c r="P372" s="55" t="e">
        <f>IF(N372="",IF(N371="","",SUM(P$13:P371)),T372+U372)</f>
        <v>#N/A</v>
      </c>
      <c r="Q372" s="44"/>
      <c r="R372" s="55" t="e">
        <f>IF(N372="",IF(N371="","",SUM($R$13:R371)),ROUND(((V371*$Q$8)/30)*VLOOKUP($Q$6,AMORT!$A$2:$D$11,4,0),0))</f>
        <v>#N/A</v>
      </c>
      <c r="S372" s="55" t="e">
        <f>IF(N372="",IF(N371="","",SUM($S$13:S371)),IF(N372&lt;=MAX($V$6:$V$7),0,P372+R372))</f>
        <v>#N/A</v>
      </c>
      <c r="T372" s="55" t="e">
        <f>IF(N372="",IF(N371="","",SUM($T$13:T371)),IF(N372=$R$5,V371,IF($V$8="Cuota fija",IF(N372&lt;=MAX($V$6:$V$7),0,$Q$7+Q372-U372),IF($V$8="Capital Constante",IF(N372&lt;=MAX($V$6:$V$7),0,$Q$3/(($P$5/VLOOKUP($Q$6,AMORT!$A$2:$C$11,3,0))-MAX($V$6:$V$7))   ),P372-U372-R372)       )))</f>
        <v>#N/A</v>
      </c>
      <c r="U372" s="55" t="e">
        <f>IF(N372="",IF(N371="","",SUM($U$13:U371)),ROUND($R$4*V371,0))</f>
        <v>#N/A</v>
      </c>
      <c r="V372" s="55" t="e">
        <f t="shared" si="35"/>
        <v>#N/A</v>
      </c>
      <c r="W372" s="15"/>
      <c r="X372" s="55" t="e">
        <f>IF(AND(N372&gt;0,N372&lt;&gt;"",Q372&gt;0), ROUND( ((Q372/((1+($Q$4/VLOOKUP($Q$6,AMORT!$A$2:$B$11,2,0)))^N372))),0),0)</f>
        <v>#N/A</v>
      </c>
      <c r="AA372" s="61" t="e">
        <f t="shared" si="38"/>
        <v>#N/A</v>
      </c>
      <c r="AB372" s="62" t="e">
        <f>IF(AA372="","",IF(OR($AD$6="Diaria",$AD$6="Semanal",$AD$6="Decadal",$AD$6="Quincenal"),AB371+VLOOKUP($AD$6,AMORT!$A$2:$D$11,4,0),IF(DAY($B$13)=DAY(EOMONTH($B$13,0)),EOMONTH(AB371,VLOOKUP($AD$6,AMORT!$A$2:$C$11,3,0)),EDATE($B$13,VLOOKUP($AD$6,AMORT!$A$2:$C$11,3,0)*AA372))))</f>
        <v>#N/A</v>
      </c>
      <c r="AC372" s="55" t="e">
        <f>IF(AA372="",IF(AA371="","",SUM(AC$13:AC371)),AG372+AH372)</f>
        <v>#N/A</v>
      </c>
      <c r="AD372" s="44"/>
      <c r="AE372" s="55" t="e">
        <f>IF(AA372="",IF(AA371="","",SUM($AE$13:AE371)),ROUND(((AI371*$AD$8)/30)*VLOOKUP($AD$6,AMORT!$A$2:$D$11,4,0),0))</f>
        <v>#N/A</v>
      </c>
      <c r="AF372" s="55" t="e">
        <f>IF(AA372="",IF(AA371="","",SUM($AF$13:AF371)),IF(AA372&lt;=MAX($AI$6:$AI$7),0,AC372+AE372))</f>
        <v>#N/A</v>
      </c>
      <c r="AG372" s="55" t="e">
        <f>IF(AA372="",IF(AA371="","",SUM($AG$13:AG371)),IF(AA372=$AE$5,AI371,IF($AI$8="Cuota fija",IF(AA372&lt;=MAX($AI$6:$AI$7),0,$AD$7+AD372-AH372),IF($AI$8="Capital Constante",IF(AA372&lt;=MAX($AI$6:$AI$7),0,$AD$3/(($AC$5/VLOOKUP($AD$6,AMORT!$A$2:$C$11,3,0))-MAX($AI$6:$AI$7))   ),AC372-AH372-AE372)       )))</f>
        <v>#N/A</v>
      </c>
      <c r="AH372" s="55" t="e">
        <f>IF(AA372="",IF(AA371="","",SUM($AH$13:AH371)),ROUND($AE$4*AI371,0))</f>
        <v>#N/A</v>
      </c>
      <c r="AI372" s="55" t="e">
        <f t="shared" si="36"/>
        <v>#N/A</v>
      </c>
      <c r="AJ372" s="15"/>
      <c r="AK372" s="55" t="e">
        <f>IF(AND(AA372&gt;0,AA372&lt;&gt;"",AD372&gt;0), ROUND( ((AD372/((1+($AD$4/VLOOKUP($AD$6,AMORT!$A$2:$B$11,2,0)))^AA372))),0),0)</f>
        <v>#N/A</v>
      </c>
    </row>
    <row r="373" spans="1:37" x14ac:dyDescent="0.2">
      <c r="A373" s="61" t="e">
        <f t="shared" si="33"/>
        <v>#N/A</v>
      </c>
      <c r="B373" s="62" t="e">
        <f>IF(A373="","",IF(OR($D$6="Diaria",$D$6="Semanal",$D$6="Decadal",$D$6="Quincenal"),B372+VLOOKUP($D$6,AMORT!$A$2:$D$11,4,0),IF(DAY($B$13)=DAY(EOMONTH($B$13,0)),EOMONTH(B372,VLOOKUP($D$6,AMORT!$A$2:$C$11,3,0)),EDATE($B$13,VLOOKUP($D$6,AMORT!$A$2:$C$11,3,0)*A373))))</f>
        <v>#N/A</v>
      </c>
      <c r="C373" s="55" t="e">
        <f>IF(A373="",IF(A372="","",SUM(C$13:C372)),G373+H373)</f>
        <v>#N/A</v>
      </c>
      <c r="D373" s="44"/>
      <c r="E373" s="55" t="e">
        <f>IF(A373="",IF(A372="","",SUM($E$13:E372)),ROUND(((I372*$D$8)/30)*VLOOKUP($D$6,AMORT!$A$2:$D$11,4,0),0))</f>
        <v>#N/A</v>
      </c>
      <c r="F373" s="55" t="e">
        <f>IF(A373="",IF(A372="","",SUM($F$13:F372)),IF(A373&lt;=MAX($I$6:$I$7),0,C373+E373))</f>
        <v>#N/A</v>
      </c>
      <c r="G373" s="55" t="e">
        <f>IF(A373="",IF(A372="","",SUM($G$13:G372)),IF(A373=$E$5,I372,IF($I$8="Cuota fija",IF(A373&lt;=MAX($I$6:$I$7),0,$D$7+D373-H373),IF($I$8="Capital Constante",IF(A373&lt;=MAX($I$6:$I$7),0,$D$3/(($C$5/VLOOKUP($D$6,AMORT!$A$2:$C$11,3,0))-MAX($I$6:$I$7))   ),C373-H373-E373)       )))</f>
        <v>#N/A</v>
      </c>
      <c r="H373" s="55" t="e">
        <f>IF(A373="",IF(A372="","",SUM($H$13:H372)),ROUND($E$4*I372,0))</f>
        <v>#N/A</v>
      </c>
      <c r="I373" s="55" t="e">
        <f t="shared" si="34"/>
        <v>#N/A</v>
      </c>
      <c r="J373" s="15"/>
      <c r="K373" s="55" t="e">
        <f>IF(AND(A373&gt;0,A373&lt;&gt;"",D373&gt;0), ROUND( ((D373/((1+($D$4/VLOOKUP($D$6,AMORT!$A$2:$B$11,2,0)))^A373))),0),0)</f>
        <v>#N/A</v>
      </c>
      <c r="N373" s="61" t="e">
        <f t="shared" si="37"/>
        <v>#N/A</v>
      </c>
      <c r="O373" s="62" t="e">
        <f>IF(N373="","",IF(OR($Q$6="Diaria",$Q$6="Semanal",$Q$6="Decadal",$Q$6="Quincenal"),O372+VLOOKUP($Q$6,AMORT!$A$2:$D$11,4,0),IF(DAY($O$13)=DAY(EOMONTH($O$13,0)),EOMONTH(O372,VLOOKUP($Q$6,AMORT!$A$2:$C$11,3,0)),EDATE($O$13,VLOOKUP($Q$6,AMORT!$A$2:$C$11,3,0)*N373))))</f>
        <v>#N/A</v>
      </c>
      <c r="P373" s="55" t="e">
        <f>IF(N373="",IF(N372="","",SUM(P$13:P372)),T373+U373)</f>
        <v>#N/A</v>
      </c>
      <c r="Q373" s="44"/>
      <c r="R373" s="55" t="e">
        <f>IF(N373="",IF(N372="","",SUM($R$13:R372)),ROUND(((V372*$Q$8)/30)*VLOOKUP($Q$6,AMORT!$A$2:$D$11,4,0),0))</f>
        <v>#N/A</v>
      </c>
      <c r="S373" s="55" t="e">
        <f>IF(N373="",IF(N372="","",SUM($S$13:S372)),IF(N373&lt;=MAX($V$6:$V$7),0,P373+R373))</f>
        <v>#N/A</v>
      </c>
      <c r="T373" s="55" t="e">
        <f>IF(N373="",IF(N372="","",SUM($T$13:T372)),IF(N373=$R$5,V372,IF($V$8="Cuota fija",IF(N373&lt;=MAX($V$6:$V$7),0,$Q$7+Q373-U373),IF($V$8="Capital Constante",IF(N373&lt;=MAX($V$6:$V$7),0,$Q$3/(($P$5/VLOOKUP($Q$6,AMORT!$A$2:$C$11,3,0))-MAX($V$6:$V$7))   ),P373-U373-R373)       )))</f>
        <v>#N/A</v>
      </c>
      <c r="U373" s="55" t="e">
        <f>IF(N373="",IF(N372="","",SUM($U$13:U372)),ROUND($R$4*V372,0))</f>
        <v>#N/A</v>
      </c>
      <c r="V373" s="55" t="e">
        <f t="shared" si="35"/>
        <v>#N/A</v>
      </c>
      <c r="W373" s="15"/>
      <c r="X373" s="55" t="e">
        <f>IF(AND(N373&gt;0,N373&lt;&gt;"",Q373&gt;0), ROUND( ((Q373/((1+($Q$4/VLOOKUP($Q$6,AMORT!$A$2:$B$11,2,0)))^N373))),0),0)</f>
        <v>#N/A</v>
      </c>
      <c r="AA373" s="61" t="e">
        <f t="shared" si="38"/>
        <v>#N/A</v>
      </c>
      <c r="AB373" s="62" t="e">
        <f>IF(AA373="","",IF(OR($AD$6="Diaria",$AD$6="Semanal",$AD$6="Decadal",$AD$6="Quincenal"),AB372+VLOOKUP($AD$6,AMORT!$A$2:$D$11,4,0),IF(DAY($B$13)=DAY(EOMONTH($B$13,0)),EOMONTH(AB372,VLOOKUP($AD$6,AMORT!$A$2:$C$11,3,0)),EDATE($B$13,VLOOKUP($AD$6,AMORT!$A$2:$C$11,3,0)*AA373))))</f>
        <v>#N/A</v>
      </c>
      <c r="AC373" s="55" t="e">
        <f>IF(AA373="",IF(AA372="","",SUM(AC$13:AC372)),AG373+AH373)</f>
        <v>#N/A</v>
      </c>
      <c r="AD373" s="44"/>
      <c r="AE373" s="55" t="e">
        <f>IF(AA373="",IF(AA372="","",SUM($AE$13:AE372)),ROUND(((AI372*$AD$8)/30)*VLOOKUP($AD$6,AMORT!$A$2:$D$11,4,0),0))</f>
        <v>#N/A</v>
      </c>
      <c r="AF373" s="55" t="e">
        <f>IF(AA373="",IF(AA372="","",SUM($AF$13:AF372)),IF(AA373&lt;=MAX($AI$6:$AI$7),0,AC373+AE373))</f>
        <v>#N/A</v>
      </c>
      <c r="AG373" s="55" t="e">
        <f>IF(AA373="",IF(AA372="","",SUM($AG$13:AG372)),IF(AA373=$AE$5,AI372,IF($AI$8="Cuota fija",IF(AA373&lt;=MAX($AI$6:$AI$7),0,$AD$7+AD373-AH373),IF($AI$8="Capital Constante",IF(AA373&lt;=MAX($AI$6:$AI$7),0,$AD$3/(($AC$5/VLOOKUP($AD$6,AMORT!$A$2:$C$11,3,0))-MAX($AI$6:$AI$7))   ),AC373-AH373-AE373)       )))</f>
        <v>#N/A</v>
      </c>
      <c r="AH373" s="55" t="e">
        <f>IF(AA373="",IF(AA372="","",SUM($AH$13:AH372)),ROUND($AE$4*AI372,0))</f>
        <v>#N/A</v>
      </c>
      <c r="AI373" s="55" t="e">
        <f t="shared" si="36"/>
        <v>#N/A</v>
      </c>
      <c r="AJ373" s="15"/>
      <c r="AK373" s="55" t="e">
        <f>IF(AND(AA373&gt;0,AA373&lt;&gt;"",AD373&gt;0), ROUND( ((AD373/((1+($AD$4/VLOOKUP($AD$6,AMORT!$A$2:$B$11,2,0)))^AA373))),0),0)</f>
        <v>#N/A</v>
      </c>
    </row>
    <row r="374" spans="1:37" x14ac:dyDescent="0.2">
      <c r="A374" s="61" t="e">
        <f t="shared" si="33"/>
        <v>#N/A</v>
      </c>
      <c r="B374" s="62" t="e">
        <f>IF(A374="","",IF(OR($D$6="Diaria",$D$6="Semanal",$D$6="Decadal",$D$6="Quincenal"),B373+VLOOKUP($D$6,AMORT!$A$2:$D$11,4,0),IF(DAY($B$13)=DAY(EOMONTH($B$13,0)),EOMONTH(B373,VLOOKUP($D$6,AMORT!$A$2:$C$11,3,0)),EDATE($B$13,VLOOKUP($D$6,AMORT!$A$2:$C$11,3,0)*A374))))</f>
        <v>#N/A</v>
      </c>
      <c r="C374" s="55" t="e">
        <f>IF(A374="",IF(A373="","",SUM(C$13:C373)),G374+H374)</f>
        <v>#N/A</v>
      </c>
      <c r="D374" s="44"/>
      <c r="E374" s="55" t="e">
        <f>IF(A374="",IF(A373="","",SUM($E$13:E373)),ROUND(((I373*$D$8)/30)*VLOOKUP($D$6,AMORT!$A$2:$D$11,4,0),0))</f>
        <v>#N/A</v>
      </c>
      <c r="F374" s="55" t="e">
        <f>IF(A374="",IF(A373="","",SUM($F$13:F373)),IF(A374&lt;=MAX($I$6:$I$7),0,C374+E374))</f>
        <v>#N/A</v>
      </c>
      <c r="G374" s="55" t="e">
        <f>IF(A374="",IF(A373="","",SUM($G$13:G373)),IF(A374=$E$5,I373,IF($I$8="Cuota fija",IF(A374&lt;=MAX($I$6:$I$7),0,$D$7+D374-H374),IF($I$8="Capital Constante",IF(A374&lt;=MAX($I$6:$I$7),0,$D$3/(($C$5/VLOOKUP($D$6,AMORT!$A$2:$C$11,3,0))-MAX($I$6:$I$7))   ),C374-H374-E374)       )))</f>
        <v>#N/A</v>
      </c>
      <c r="H374" s="55" t="e">
        <f>IF(A374="",IF(A373="","",SUM($H$13:H373)),ROUND($E$4*I373,0))</f>
        <v>#N/A</v>
      </c>
      <c r="I374" s="55" t="e">
        <f t="shared" si="34"/>
        <v>#N/A</v>
      </c>
      <c r="J374" s="15"/>
      <c r="K374" s="55" t="e">
        <f>IF(AND(A374&gt;0,A374&lt;&gt;"",D374&gt;0), ROUND( ((D374/((1+($D$4/VLOOKUP($D$6,AMORT!$A$2:$B$11,2,0)))^A374))),0),0)</f>
        <v>#N/A</v>
      </c>
      <c r="N374" s="61" t="e">
        <f t="shared" si="37"/>
        <v>#N/A</v>
      </c>
      <c r="O374" s="62" t="e">
        <f>IF(N374="","",IF(OR($Q$6="Diaria",$Q$6="Semanal",$Q$6="Decadal",$Q$6="Quincenal"),O373+VLOOKUP($Q$6,AMORT!$A$2:$D$11,4,0),IF(DAY($O$13)=DAY(EOMONTH($O$13,0)),EOMONTH(O373,VLOOKUP($Q$6,AMORT!$A$2:$C$11,3,0)),EDATE($O$13,VLOOKUP($Q$6,AMORT!$A$2:$C$11,3,0)*N374))))</f>
        <v>#N/A</v>
      </c>
      <c r="P374" s="55" t="e">
        <f>IF(N374="",IF(N373="","",SUM(P$13:P373)),T374+U374)</f>
        <v>#N/A</v>
      </c>
      <c r="Q374" s="44"/>
      <c r="R374" s="55" t="e">
        <f>IF(N374="",IF(N373="","",SUM($R$13:R373)),ROUND(((V373*$Q$8)/30)*VLOOKUP($Q$6,AMORT!$A$2:$D$11,4,0),0))</f>
        <v>#N/A</v>
      </c>
      <c r="S374" s="55" t="e">
        <f>IF(N374="",IF(N373="","",SUM($S$13:S373)),IF(N374&lt;=MAX($V$6:$V$7),0,P374+R374))</f>
        <v>#N/A</v>
      </c>
      <c r="T374" s="55" t="e">
        <f>IF(N374="",IF(N373="","",SUM($T$13:T373)),IF(N374=$R$5,V373,IF($V$8="Cuota fija",IF(N374&lt;=MAX($V$6:$V$7),0,$Q$7+Q374-U374),IF($V$8="Capital Constante",IF(N374&lt;=MAX($V$6:$V$7),0,$Q$3/(($P$5/VLOOKUP($Q$6,AMORT!$A$2:$C$11,3,0))-MAX($V$6:$V$7))   ),P374-U374-R374)       )))</f>
        <v>#N/A</v>
      </c>
      <c r="U374" s="55" t="e">
        <f>IF(N374="",IF(N373="","",SUM($U$13:U373)),ROUND($R$4*V373,0))</f>
        <v>#N/A</v>
      </c>
      <c r="V374" s="55" t="e">
        <f t="shared" si="35"/>
        <v>#N/A</v>
      </c>
      <c r="W374" s="15"/>
      <c r="X374" s="55" t="e">
        <f>IF(AND(N374&gt;0,N374&lt;&gt;"",Q374&gt;0), ROUND( ((Q374/((1+($Q$4/VLOOKUP($Q$6,AMORT!$A$2:$B$11,2,0)))^N374))),0),0)</f>
        <v>#N/A</v>
      </c>
      <c r="AA374" s="61" t="e">
        <f t="shared" si="38"/>
        <v>#N/A</v>
      </c>
      <c r="AB374" s="62" t="e">
        <f>IF(AA374="","",IF(OR($AD$6="Diaria",$AD$6="Semanal",$AD$6="Decadal",$AD$6="Quincenal"),AB373+VLOOKUP($AD$6,AMORT!$A$2:$D$11,4,0),IF(DAY($B$13)=DAY(EOMONTH($B$13,0)),EOMONTH(AB373,VLOOKUP($AD$6,AMORT!$A$2:$C$11,3,0)),EDATE($B$13,VLOOKUP($AD$6,AMORT!$A$2:$C$11,3,0)*AA374))))</f>
        <v>#N/A</v>
      </c>
      <c r="AC374" s="55" t="e">
        <f>IF(AA374="",IF(AA373="","",SUM(AC$13:AC373)),AG374+AH374)</f>
        <v>#N/A</v>
      </c>
      <c r="AD374" s="44"/>
      <c r="AE374" s="55" t="e">
        <f>IF(AA374="",IF(AA373="","",SUM($AE$13:AE373)),ROUND(((AI373*$AD$8)/30)*VLOOKUP($AD$6,AMORT!$A$2:$D$11,4,0),0))</f>
        <v>#N/A</v>
      </c>
      <c r="AF374" s="55" t="e">
        <f>IF(AA374="",IF(AA373="","",SUM($AF$13:AF373)),IF(AA374&lt;=MAX($AI$6:$AI$7),0,AC374+AE374))</f>
        <v>#N/A</v>
      </c>
      <c r="AG374" s="55" t="e">
        <f>IF(AA374="",IF(AA373="","",SUM($AG$13:AG373)),IF(AA374=$AE$5,AI373,IF($AI$8="Cuota fija",IF(AA374&lt;=MAX($AI$6:$AI$7),0,$AD$7+AD374-AH374),IF($AI$8="Capital Constante",IF(AA374&lt;=MAX($AI$6:$AI$7),0,$AD$3/(($AC$5/VLOOKUP($AD$6,AMORT!$A$2:$C$11,3,0))-MAX($AI$6:$AI$7))   ),AC374-AH374-AE374)       )))</f>
        <v>#N/A</v>
      </c>
      <c r="AH374" s="55" t="e">
        <f>IF(AA374="",IF(AA373="","",SUM($AH$13:AH373)),ROUND($AE$4*AI373,0))</f>
        <v>#N/A</v>
      </c>
      <c r="AI374" s="55" t="e">
        <f t="shared" si="36"/>
        <v>#N/A</v>
      </c>
      <c r="AJ374" s="15"/>
      <c r="AK374" s="55" t="e">
        <f>IF(AND(AA374&gt;0,AA374&lt;&gt;"",AD374&gt;0), ROUND( ((AD374/((1+($AD$4/VLOOKUP($AD$6,AMORT!$A$2:$B$11,2,0)))^AA374))),0),0)</f>
        <v>#N/A</v>
      </c>
    </row>
    <row r="375" spans="1:37" x14ac:dyDescent="0.2">
      <c r="A375" s="61" t="e">
        <f t="shared" si="33"/>
        <v>#N/A</v>
      </c>
      <c r="B375" s="62" t="e">
        <f>IF(A375="","",IF(OR($D$6="Diaria",$D$6="Semanal",$D$6="Decadal",$D$6="Quincenal"),B374+VLOOKUP($D$6,AMORT!$A$2:$D$11,4,0),IF(DAY($B$13)=DAY(EOMONTH($B$13,0)),EOMONTH(B374,VLOOKUP($D$6,AMORT!$A$2:$C$11,3,0)),EDATE($B$13,VLOOKUP($D$6,AMORT!$A$2:$C$11,3,0)*A375))))</f>
        <v>#N/A</v>
      </c>
      <c r="C375" s="55" t="e">
        <f>IF(A375="",IF(A374="","",SUM(C$13:C374)),G375+H375)</f>
        <v>#N/A</v>
      </c>
      <c r="D375" s="44"/>
      <c r="E375" s="55" t="e">
        <f>IF(A375="",IF(A374="","",SUM($E$13:E374)),ROUND(((I374*$D$8)/30)*VLOOKUP($D$6,AMORT!$A$2:$D$11,4,0),0))</f>
        <v>#N/A</v>
      </c>
      <c r="F375" s="55" t="e">
        <f>IF(A375="",IF(A374="","",SUM($F$13:F374)),IF(A375&lt;=MAX($I$6:$I$7),0,C375+E375))</f>
        <v>#N/A</v>
      </c>
      <c r="G375" s="55" t="e">
        <f>IF(A375="",IF(A374="","",SUM($G$13:G374)),IF(A375=$E$5,I374,IF($I$8="Cuota fija",IF(A375&lt;=MAX($I$6:$I$7),0,$D$7+D375-H375),IF($I$8="Capital Constante",IF(A375&lt;=MAX($I$6:$I$7),0,$D$3/(($C$5/VLOOKUP($D$6,AMORT!$A$2:$C$11,3,0))-MAX($I$6:$I$7))   ),C375-H375-E375)       )))</f>
        <v>#N/A</v>
      </c>
      <c r="H375" s="55" t="e">
        <f>IF(A375="",IF(A374="","",SUM($H$13:H374)),ROUND($E$4*I374,0))</f>
        <v>#N/A</v>
      </c>
      <c r="I375" s="55" t="e">
        <f t="shared" si="34"/>
        <v>#N/A</v>
      </c>
      <c r="J375" s="15"/>
      <c r="K375" s="55" t="e">
        <f>IF(AND(A375&gt;0,A375&lt;&gt;"",D375&gt;0), ROUND( ((D375/((1+($D$4/VLOOKUP($D$6,AMORT!$A$2:$B$11,2,0)))^A375))),0),0)</f>
        <v>#N/A</v>
      </c>
      <c r="N375" s="61" t="e">
        <f t="shared" si="37"/>
        <v>#N/A</v>
      </c>
      <c r="O375" s="62" t="e">
        <f>IF(N375="","",IF(OR($Q$6="Diaria",$Q$6="Semanal",$Q$6="Decadal",$Q$6="Quincenal"),O374+VLOOKUP($Q$6,AMORT!$A$2:$D$11,4,0),IF(DAY($O$13)=DAY(EOMONTH($O$13,0)),EOMONTH(O374,VLOOKUP($Q$6,AMORT!$A$2:$C$11,3,0)),EDATE($O$13,VLOOKUP($Q$6,AMORT!$A$2:$C$11,3,0)*N375))))</f>
        <v>#N/A</v>
      </c>
      <c r="P375" s="55" t="e">
        <f>IF(N375="",IF(N374="","",SUM(P$13:P374)),T375+U375)</f>
        <v>#N/A</v>
      </c>
      <c r="Q375" s="44"/>
      <c r="R375" s="55" t="e">
        <f>IF(N375="",IF(N374="","",SUM($R$13:R374)),ROUND(((V374*$Q$8)/30)*VLOOKUP($Q$6,AMORT!$A$2:$D$11,4,0),0))</f>
        <v>#N/A</v>
      </c>
      <c r="S375" s="55" t="e">
        <f>IF(N375="",IF(N374="","",SUM($S$13:S374)),IF(N375&lt;=MAX($V$6:$V$7),0,P375+R375))</f>
        <v>#N/A</v>
      </c>
      <c r="T375" s="55" t="e">
        <f>IF(N375="",IF(N374="","",SUM($T$13:T374)),IF(N375=$R$5,V374,IF($V$8="Cuota fija",IF(N375&lt;=MAX($V$6:$V$7),0,$Q$7+Q375-U375),IF($V$8="Capital Constante",IF(N375&lt;=MAX($V$6:$V$7),0,$Q$3/(($P$5/VLOOKUP($Q$6,AMORT!$A$2:$C$11,3,0))-MAX($V$6:$V$7))   ),P375-U375-R375)       )))</f>
        <v>#N/A</v>
      </c>
      <c r="U375" s="55" t="e">
        <f>IF(N375="",IF(N374="","",SUM($U$13:U374)),ROUND($R$4*V374,0))</f>
        <v>#N/A</v>
      </c>
      <c r="V375" s="55" t="e">
        <f t="shared" si="35"/>
        <v>#N/A</v>
      </c>
      <c r="W375" s="15"/>
      <c r="X375" s="55" t="e">
        <f>IF(AND(N375&gt;0,N375&lt;&gt;"",Q375&gt;0), ROUND( ((Q375/((1+($Q$4/VLOOKUP($Q$6,AMORT!$A$2:$B$11,2,0)))^N375))),0),0)</f>
        <v>#N/A</v>
      </c>
      <c r="AA375" s="61" t="e">
        <f t="shared" si="38"/>
        <v>#N/A</v>
      </c>
      <c r="AB375" s="62" t="e">
        <f>IF(AA375="","",IF(OR($AD$6="Diaria",$AD$6="Semanal",$AD$6="Decadal",$AD$6="Quincenal"),AB374+VLOOKUP($AD$6,AMORT!$A$2:$D$11,4,0),IF(DAY($B$13)=DAY(EOMONTH($B$13,0)),EOMONTH(AB374,VLOOKUP($AD$6,AMORT!$A$2:$C$11,3,0)),EDATE($B$13,VLOOKUP($AD$6,AMORT!$A$2:$C$11,3,0)*AA375))))</f>
        <v>#N/A</v>
      </c>
      <c r="AC375" s="55" t="e">
        <f>IF(AA375="",IF(AA374="","",SUM(AC$13:AC374)),AG375+AH375)</f>
        <v>#N/A</v>
      </c>
      <c r="AD375" s="44"/>
      <c r="AE375" s="55" t="e">
        <f>IF(AA375="",IF(AA374="","",SUM($AE$13:AE374)),ROUND(((AI374*$AD$8)/30)*VLOOKUP($AD$6,AMORT!$A$2:$D$11,4,0),0))</f>
        <v>#N/A</v>
      </c>
      <c r="AF375" s="55" t="e">
        <f>IF(AA375="",IF(AA374="","",SUM($AF$13:AF374)),IF(AA375&lt;=MAX($AI$6:$AI$7),0,AC375+AE375))</f>
        <v>#N/A</v>
      </c>
      <c r="AG375" s="55" t="e">
        <f>IF(AA375="",IF(AA374="","",SUM($AG$13:AG374)),IF(AA375=$AE$5,AI374,IF($AI$8="Cuota fija",IF(AA375&lt;=MAX($AI$6:$AI$7),0,$AD$7+AD375-AH375),IF($AI$8="Capital Constante",IF(AA375&lt;=MAX($AI$6:$AI$7),0,$AD$3/(($AC$5/VLOOKUP($AD$6,AMORT!$A$2:$C$11,3,0))-MAX($AI$6:$AI$7))   ),AC375-AH375-AE375)       )))</f>
        <v>#N/A</v>
      </c>
      <c r="AH375" s="55" t="e">
        <f>IF(AA375="",IF(AA374="","",SUM($AH$13:AH374)),ROUND($AE$4*AI374,0))</f>
        <v>#N/A</v>
      </c>
      <c r="AI375" s="55" t="e">
        <f t="shared" si="36"/>
        <v>#N/A</v>
      </c>
      <c r="AJ375" s="15"/>
      <c r="AK375" s="55" t="e">
        <f>IF(AND(AA375&gt;0,AA375&lt;&gt;"",AD375&gt;0), ROUND( ((AD375/((1+($AD$4/VLOOKUP($AD$6,AMORT!$A$2:$B$11,2,0)))^AA375))),0),0)</f>
        <v>#N/A</v>
      </c>
    </row>
    <row r="376" spans="1:37" x14ac:dyDescent="0.2">
      <c r="A376" s="61" t="e">
        <f t="shared" si="33"/>
        <v>#N/A</v>
      </c>
      <c r="B376" s="62" t="e">
        <f>IF(A376="","",IF(OR($D$6="Diaria",$D$6="Semanal",$D$6="Decadal",$D$6="Quincenal"),B375+VLOOKUP($D$6,AMORT!$A$2:$D$11,4,0),IF(DAY($B$13)=DAY(EOMONTH($B$13,0)),EOMONTH(B375,VLOOKUP($D$6,AMORT!$A$2:$C$11,3,0)),EDATE($B$13,VLOOKUP($D$6,AMORT!$A$2:$C$11,3,0)*A376))))</f>
        <v>#N/A</v>
      </c>
      <c r="C376" s="55" t="e">
        <f>IF(A376="",IF(A375="","",SUM(C$13:C375)),G376+H376)</f>
        <v>#N/A</v>
      </c>
      <c r="D376" s="44"/>
      <c r="E376" s="55" t="e">
        <f>IF(A376="",IF(A375="","",SUM($E$13:E375)),ROUND(((I375*$D$8)/30)*VLOOKUP($D$6,AMORT!$A$2:$D$11,4,0),0))</f>
        <v>#N/A</v>
      </c>
      <c r="F376" s="55" t="e">
        <f>IF(A376="",IF(A375="","",SUM($F$13:F375)),IF(A376&lt;=MAX($I$6:$I$7),0,C376+E376))</f>
        <v>#N/A</v>
      </c>
      <c r="G376" s="55" t="e">
        <f>IF(A376="",IF(A375="","",SUM($G$13:G375)),IF(A376=$E$5,I375,IF($I$8="Cuota fija",IF(A376&lt;=MAX($I$6:$I$7),0,$D$7+D376-H376),IF($I$8="Capital Constante",IF(A376&lt;=MAX($I$6:$I$7),0,$D$3/(($C$5/VLOOKUP($D$6,AMORT!$A$2:$C$11,3,0))-MAX($I$6:$I$7))   ),C376-H376-E376)       )))</f>
        <v>#N/A</v>
      </c>
      <c r="H376" s="55" t="e">
        <f>IF(A376="",IF(A375="","",SUM($H$13:H375)),ROUND($E$4*I375,0))</f>
        <v>#N/A</v>
      </c>
      <c r="I376" s="55" t="e">
        <f t="shared" si="34"/>
        <v>#N/A</v>
      </c>
      <c r="J376" s="15"/>
      <c r="K376" s="55" t="e">
        <f>IF(AND(A376&gt;0,A376&lt;&gt;"",D376&gt;0), ROUND( ((D376/((1+($D$4/VLOOKUP($D$6,AMORT!$A$2:$B$11,2,0)))^A376))),0),0)</f>
        <v>#N/A</v>
      </c>
      <c r="N376" s="61" t="e">
        <f t="shared" si="37"/>
        <v>#N/A</v>
      </c>
      <c r="O376" s="62" t="e">
        <f>IF(N376="","",IF(OR($Q$6="Diaria",$Q$6="Semanal",$Q$6="Decadal",$Q$6="Quincenal"),O375+VLOOKUP($Q$6,AMORT!$A$2:$D$11,4,0),IF(DAY($O$13)=DAY(EOMONTH($O$13,0)),EOMONTH(O375,VLOOKUP($Q$6,AMORT!$A$2:$C$11,3,0)),EDATE($O$13,VLOOKUP($Q$6,AMORT!$A$2:$C$11,3,0)*N376))))</f>
        <v>#N/A</v>
      </c>
      <c r="P376" s="55" t="e">
        <f>IF(N376="",IF(N375="","",SUM(P$13:P375)),T376+U376)</f>
        <v>#N/A</v>
      </c>
      <c r="Q376" s="44"/>
      <c r="R376" s="55" t="e">
        <f>IF(N376="",IF(N375="","",SUM($R$13:R375)),ROUND(((V375*$Q$8)/30)*VLOOKUP($Q$6,AMORT!$A$2:$D$11,4,0),0))</f>
        <v>#N/A</v>
      </c>
      <c r="S376" s="55" t="e">
        <f>IF(N376="",IF(N375="","",SUM($S$13:S375)),IF(N376&lt;=MAX($V$6:$V$7),0,P376+R376))</f>
        <v>#N/A</v>
      </c>
      <c r="T376" s="55" t="e">
        <f>IF(N376="",IF(N375="","",SUM($T$13:T375)),IF(N376=$R$5,V375,IF($V$8="Cuota fija",IF(N376&lt;=MAX($V$6:$V$7),0,$Q$7+Q376-U376),IF($V$8="Capital Constante",IF(N376&lt;=MAX($V$6:$V$7),0,$Q$3/(($P$5/VLOOKUP($Q$6,AMORT!$A$2:$C$11,3,0))-MAX($V$6:$V$7))   ),P376-U376-R376)       )))</f>
        <v>#N/A</v>
      </c>
      <c r="U376" s="55" t="e">
        <f>IF(N376="",IF(N375="","",SUM($U$13:U375)),ROUND($R$4*V375,0))</f>
        <v>#N/A</v>
      </c>
      <c r="V376" s="55" t="e">
        <f t="shared" si="35"/>
        <v>#N/A</v>
      </c>
      <c r="W376" s="15"/>
      <c r="X376" s="55" t="e">
        <f>IF(AND(N376&gt;0,N376&lt;&gt;"",Q376&gt;0), ROUND( ((Q376/((1+($Q$4/VLOOKUP($Q$6,AMORT!$A$2:$B$11,2,0)))^N376))),0),0)</f>
        <v>#N/A</v>
      </c>
      <c r="AA376" s="61" t="e">
        <f t="shared" si="38"/>
        <v>#N/A</v>
      </c>
      <c r="AB376" s="62" t="e">
        <f>IF(AA376="","",IF(OR($AD$6="Diaria",$AD$6="Semanal",$AD$6="Decadal",$AD$6="Quincenal"),AB375+VLOOKUP($AD$6,AMORT!$A$2:$D$11,4,0),IF(DAY($B$13)=DAY(EOMONTH($B$13,0)),EOMONTH(AB375,VLOOKUP($AD$6,AMORT!$A$2:$C$11,3,0)),EDATE($B$13,VLOOKUP($AD$6,AMORT!$A$2:$C$11,3,0)*AA376))))</f>
        <v>#N/A</v>
      </c>
      <c r="AC376" s="55" t="e">
        <f>IF(AA376="",IF(AA375="","",SUM(AC$13:AC375)),AG376+AH376)</f>
        <v>#N/A</v>
      </c>
      <c r="AD376" s="44"/>
      <c r="AE376" s="55" t="e">
        <f>IF(AA376="",IF(AA375="","",SUM($AE$13:AE375)),ROUND(((AI375*$AD$8)/30)*VLOOKUP($AD$6,AMORT!$A$2:$D$11,4,0),0))</f>
        <v>#N/A</v>
      </c>
      <c r="AF376" s="55" t="e">
        <f>IF(AA376="",IF(AA375="","",SUM($AF$13:AF375)),IF(AA376&lt;=MAX($AI$6:$AI$7),0,AC376+AE376))</f>
        <v>#N/A</v>
      </c>
      <c r="AG376" s="55" t="e">
        <f>IF(AA376="",IF(AA375="","",SUM($AG$13:AG375)),IF(AA376=$AE$5,AI375,IF($AI$8="Cuota fija",IF(AA376&lt;=MAX($AI$6:$AI$7),0,$AD$7+AD376-AH376),IF($AI$8="Capital Constante",IF(AA376&lt;=MAX($AI$6:$AI$7),0,$AD$3/(($AC$5/VLOOKUP($AD$6,AMORT!$A$2:$C$11,3,0))-MAX($AI$6:$AI$7))   ),AC376-AH376-AE376)       )))</f>
        <v>#N/A</v>
      </c>
      <c r="AH376" s="55" t="e">
        <f>IF(AA376="",IF(AA375="","",SUM($AH$13:AH375)),ROUND($AE$4*AI375,0))</f>
        <v>#N/A</v>
      </c>
      <c r="AI376" s="55" t="e">
        <f t="shared" si="36"/>
        <v>#N/A</v>
      </c>
      <c r="AJ376" s="15"/>
      <c r="AK376" s="55" t="e">
        <f>IF(AND(AA376&gt;0,AA376&lt;&gt;"",AD376&gt;0), ROUND( ((AD376/((1+($AD$4/VLOOKUP($AD$6,AMORT!$A$2:$B$11,2,0)))^AA376))),0),0)</f>
        <v>#N/A</v>
      </c>
    </row>
    <row r="377" spans="1:37" x14ac:dyDescent="0.2">
      <c r="A377" s="61" t="e">
        <f t="shared" si="33"/>
        <v>#N/A</v>
      </c>
      <c r="B377" s="62" t="e">
        <f>IF(A377="","",IF(OR($D$6="Diaria",$D$6="Semanal",$D$6="Decadal",$D$6="Quincenal"),B376+VLOOKUP($D$6,AMORT!$A$2:$D$11,4,0),IF(DAY($B$13)=DAY(EOMONTH($B$13,0)),EOMONTH(B376,VLOOKUP($D$6,AMORT!$A$2:$C$11,3,0)),EDATE($B$13,VLOOKUP($D$6,AMORT!$A$2:$C$11,3,0)*A377))))</f>
        <v>#N/A</v>
      </c>
      <c r="C377" s="55" t="e">
        <f>IF(A377="",IF(A376="","",SUM(C$13:C376)),G377+H377)</f>
        <v>#N/A</v>
      </c>
      <c r="D377" s="44"/>
      <c r="E377" s="55" t="e">
        <f>IF(A377="",IF(A376="","",SUM($E$13:E376)),ROUND(((I376*$D$8)/30)*VLOOKUP($D$6,AMORT!$A$2:$D$11,4,0),0))</f>
        <v>#N/A</v>
      </c>
      <c r="F377" s="55" t="e">
        <f>IF(A377="",IF(A376="","",SUM($F$13:F376)),IF(A377&lt;=MAX($I$6:$I$7),0,C377+E377))</f>
        <v>#N/A</v>
      </c>
      <c r="G377" s="55" t="e">
        <f>IF(A377="",IF(A376="","",SUM($G$13:G376)),IF(A377=$E$5,I376,IF($I$8="Cuota fija",IF(A377&lt;=MAX($I$6:$I$7),0,$D$7+D377-H377),IF($I$8="Capital Constante",IF(A377&lt;=MAX($I$6:$I$7),0,$D$3/(($C$5/VLOOKUP($D$6,AMORT!$A$2:$C$11,3,0))-MAX($I$6:$I$7))   ),C377-H377-E377)       )))</f>
        <v>#N/A</v>
      </c>
      <c r="H377" s="55" t="e">
        <f>IF(A377="",IF(A376="","",SUM($H$13:H376)),ROUND($E$4*I376,0))</f>
        <v>#N/A</v>
      </c>
      <c r="I377" s="55" t="e">
        <f t="shared" si="34"/>
        <v>#N/A</v>
      </c>
      <c r="J377" s="15"/>
      <c r="K377" s="55" t="e">
        <f>IF(AND(A377&gt;0,A377&lt;&gt;"",D377&gt;0), ROUND( ((D377/((1+($D$4/VLOOKUP($D$6,AMORT!$A$2:$B$11,2,0)))^A377))),0),0)</f>
        <v>#N/A</v>
      </c>
      <c r="N377" s="61" t="e">
        <f t="shared" si="37"/>
        <v>#N/A</v>
      </c>
      <c r="O377" s="62" t="e">
        <f>IF(N377="","",IF(OR($Q$6="Diaria",$Q$6="Semanal",$Q$6="Decadal",$Q$6="Quincenal"),O376+VLOOKUP($Q$6,AMORT!$A$2:$D$11,4,0),IF(DAY($O$13)=DAY(EOMONTH($O$13,0)),EOMONTH(O376,VLOOKUP($Q$6,AMORT!$A$2:$C$11,3,0)),EDATE($O$13,VLOOKUP($Q$6,AMORT!$A$2:$C$11,3,0)*N377))))</f>
        <v>#N/A</v>
      </c>
      <c r="P377" s="55" t="e">
        <f>IF(N377="",IF(N376="","",SUM(P$13:P376)),T377+U377)</f>
        <v>#N/A</v>
      </c>
      <c r="Q377" s="44"/>
      <c r="R377" s="55" t="e">
        <f>IF(N377="",IF(N376="","",SUM($R$13:R376)),ROUND(((V376*$Q$8)/30)*VLOOKUP($Q$6,AMORT!$A$2:$D$11,4,0),0))</f>
        <v>#N/A</v>
      </c>
      <c r="S377" s="55" t="e">
        <f>IF(N377="",IF(N376="","",SUM($S$13:S376)),IF(N377&lt;=MAX($V$6:$V$7),0,P377+R377))</f>
        <v>#N/A</v>
      </c>
      <c r="T377" s="55" t="e">
        <f>IF(N377="",IF(N376="","",SUM($T$13:T376)),IF(N377=$R$5,V376,IF($V$8="Cuota fija",IF(N377&lt;=MAX($V$6:$V$7),0,$Q$7+Q377-U377),IF($V$8="Capital Constante",IF(N377&lt;=MAX($V$6:$V$7),0,$Q$3/(($P$5/VLOOKUP($Q$6,AMORT!$A$2:$C$11,3,0))-MAX($V$6:$V$7))   ),P377-U377-R377)       )))</f>
        <v>#N/A</v>
      </c>
      <c r="U377" s="55" t="e">
        <f>IF(N377="",IF(N376="","",SUM($U$13:U376)),ROUND($R$4*V376,0))</f>
        <v>#N/A</v>
      </c>
      <c r="V377" s="55" t="e">
        <f t="shared" si="35"/>
        <v>#N/A</v>
      </c>
      <c r="W377" s="15"/>
      <c r="X377" s="55" t="e">
        <f>IF(AND(N377&gt;0,N377&lt;&gt;"",Q377&gt;0), ROUND( ((Q377/((1+($Q$4/VLOOKUP($Q$6,AMORT!$A$2:$B$11,2,0)))^N377))),0),0)</f>
        <v>#N/A</v>
      </c>
      <c r="AA377" s="61" t="e">
        <f t="shared" si="38"/>
        <v>#N/A</v>
      </c>
      <c r="AB377" s="62" t="e">
        <f>IF(AA377="","",IF(OR($AD$6="Diaria",$AD$6="Semanal",$AD$6="Decadal",$AD$6="Quincenal"),AB376+VLOOKUP($AD$6,AMORT!$A$2:$D$11,4,0),IF(DAY($B$13)=DAY(EOMONTH($B$13,0)),EOMONTH(AB376,VLOOKUP($AD$6,AMORT!$A$2:$C$11,3,0)),EDATE($B$13,VLOOKUP($AD$6,AMORT!$A$2:$C$11,3,0)*AA377))))</f>
        <v>#N/A</v>
      </c>
      <c r="AC377" s="55" t="e">
        <f>IF(AA377="",IF(AA376="","",SUM(AC$13:AC376)),AG377+AH377)</f>
        <v>#N/A</v>
      </c>
      <c r="AD377" s="44"/>
      <c r="AE377" s="55" t="e">
        <f>IF(AA377="",IF(AA376="","",SUM($AE$13:AE376)),ROUND(((AI376*$AD$8)/30)*VLOOKUP($AD$6,AMORT!$A$2:$D$11,4,0),0))</f>
        <v>#N/A</v>
      </c>
      <c r="AF377" s="55" t="e">
        <f>IF(AA377="",IF(AA376="","",SUM($AF$13:AF376)),IF(AA377&lt;=MAX($AI$6:$AI$7),0,AC377+AE377))</f>
        <v>#N/A</v>
      </c>
      <c r="AG377" s="55" t="e">
        <f>IF(AA377="",IF(AA376="","",SUM($AG$13:AG376)),IF(AA377=$AE$5,AI376,IF($AI$8="Cuota fija",IF(AA377&lt;=MAX($AI$6:$AI$7),0,$AD$7+AD377-AH377),IF($AI$8="Capital Constante",IF(AA377&lt;=MAX($AI$6:$AI$7),0,$AD$3/(($AC$5/VLOOKUP($AD$6,AMORT!$A$2:$C$11,3,0))-MAX($AI$6:$AI$7))   ),AC377-AH377-AE377)       )))</f>
        <v>#N/A</v>
      </c>
      <c r="AH377" s="55" t="e">
        <f>IF(AA377="",IF(AA376="","",SUM($AH$13:AH376)),ROUND($AE$4*AI376,0))</f>
        <v>#N/A</v>
      </c>
      <c r="AI377" s="55" t="e">
        <f t="shared" si="36"/>
        <v>#N/A</v>
      </c>
      <c r="AJ377" s="15"/>
      <c r="AK377" s="55" t="e">
        <f>IF(AND(AA377&gt;0,AA377&lt;&gt;"",AD377&gt;0), ROUND( ((AD377/((1+($AD$4/VLOOKUP($AD$6,AMORT!$A$2:$B$11,2,0)))^AA377))),0),0)</f>
        <v>#N/A</v>
      </c>
    </row>
    <row r="378" spans="1:37" x14ac:dyDescent="0.2">
      <c r="A378" s="61" t="e">
        <f t="shared" si="33"/>
        <v>#N/A</v>
      </c>
      <c r="B378" s="62" t="e">
        <f>IF(A378="","",IF(OR($D$6="Diaria",$D$6="Semanal",$D$6="Decadal",$D$6="Quincenal"),B377+VLOOKUP($D$6,AMORT!$A$2:$D$11,4,0),IF(DAY($B$13)=DAY(EOMONTH($B$13,0)),EOMONTH(B377,VLOOKUP($D$6,AMORT!$A$2:$C$11,3,0)),EDATE($B$13,VLOOKUP($D$6,AMORT!$A$2:$C$11,3,0)*A378))))</f>
        <v>#N/A</v>
      </c>
      <c r="C378" s="55" t="e">
        <f>IF(A378="",IF(A377="","",SUM(C$13:C377)),G378+H378)</f>
        <v>#N/A</v>
      </c>
      <c r="D378" s="44"/>
      <c r="E378" s="55" t="e">
        <f>IF(A378="",IF(A377="","",SUM($E$13:E377)),ROUND(((I377*$D$8)/30)*VLOOKUP($D$6,AMORT!$A$2:$D$11,4,0),0))</f>
        <v>#N/A</v>
      </c>
      <c r="F378" s="55" t="e">
        <f>IF(A378="",IF(A377="","",SUM($F$13:F377)),IF(A378&lt;=MAX($I$6:$I$7),0,C378+E378))</f>
        <v>#N/A</v>
      </c>
      <c r="G378" s="55" t="e">
        <f>IF(A378="",IF(A377="","",SUM($G$13:G377)),IF(A378=$E$5,I377,IF($I$8="Cuota fija",IF(A378&lt;=MAX($I$6:$I$7),0,$D$7+D378-H378),IF($I$8="Capital Constante",IF(A378&lt;=MAX($I$6:$I$7),0,$D$3/(($C$5/VLOOKUP($D$6,AMORT!$A$2:$C$11,3,0))-MAX($I$6:$I$7))   ),C378-H378-E378)       )))</f>
        <v>#N/A</v>
      </c>
      <c r="H378" s="55" t="e">
        <f>IF(A378="",IF(A377="","",SUM($H$13:H377)),ROUND($E$4*I377,0))</f>
        <v>#N/A</v>
      </c>
      <c r="I378" s="55" t="e">
        <f t="shared" si="34"/>
        <v>#N/A</v>
      </c>
      <c r="J378" s="15"/>
      <c r="K378" s="55" t="e">
        <f>IF(AND(A378&gt;0,A378&lt;&gt;"",D378&gt;0), ROUND( ((D378/((1+($D$4/VLOOKUP($D$6,AMORT!$A$2:$B$11,2,0)))^A378))),0),0)</f>
        <v>#N/A</v>
      </c>
      <c r="N378" s="61" t="e">
        <f t="shared" si="37"/>
        <v>#N/A</v>
      </c>
      <c r="O378" s="62" t="e">
        <f>IF(N378="","",IF(OR($Q$6="Diaria",$Q$6="Semanal",$Q$6="Decadal",$Q$6="Quincenal"),O377+VLOOKUP($Q$6,AMORT!$A$2:$D$11,4,0),IF(DAY($O$13)=DAY(EOMONTH($O$13,0)),EOMONTH(O377,VLOOKUP($Q$6,AMORT!$A$2:$C$11,3,0)),EDATE($O$13,VLOOKUP($Q$6,AMORT!$A$2:$C$11,3,0)*N378))))</f>
        <v>#N/A</v>
      </c>
      <c r="P378" s="55" t="e">
        <f>IF(N378="",IF(N377="","",SUM(P$13:P377)),T378+U378)</f>
        <v>#N/A</v>
      </c>
      <c r="Q378" s="44"/>
      <c r="R378" s="55" t="e">
        <f>IF(N378="",IF(N377="","",SUM($R$13:R377)),ROUND(((V377*$Q$8)/30)*VLOOKUP($Q$6,AMORT!$A$2:$D$11,4,0),0))</f>
        <v>#N/A</v>
      </c>
      <c r="S378" s="55" t="e">
        <f>IF(N378="",IF(N377="","",SUM($S$13:S377)),IF(N378&lt;=MAX($V$6:$V$7),0,P378+R378))</f>
        <v>#N/A</v>
      </c>
      <c r="T378" s="55" t="e">
        <f>IF(N378="",IF(N377="","",SUM($T$13:T377)),IF(N378=$R$5,V377,IF($V$8="Cuota fija",IF(N378&lt;=MAX($V$6:$V$7),0,$Q$7+Q378-U378),IF($V$8="Capital Constante",IF(N378&lt;=MAX($V$6:$V$7),0,$Q$3/(($P$5/VLOOKUP($Q$6,AMORT!$A$2:$C$11,3,0))-MAX($V$6:$V$7))   ),P378-U378-R378)       )))</f>
        <v>#N/A</v>
      </c>
      <c r="U378" s="55" t="e">
        <f>IF(N378="",IF(N377="","",SUM($U$13:U377)),ROUND($R$4*V377,0))</f>
        <v>#N/A</v>
      </c>
      <c r="V378" s="55" t="e">
        <f t="shared" si="35"/>
        <v>#N/A</v>
      </c>
      <c r="W378" s="15"/>
      <c r="X378" s="55" t="e">
        <f>IF(AND(N378&gt;0,N378&lt;&gt;"",Q378&gt;0), ROUND( ((Q378/((1+($Q$4/VLOOKUP($Q$6,AMORT!$A$2:$B$11,2,0)))^N378))),0),0)</f>
        <v>#N/A</v>
      </c>
      <c r="AA378" s="61" t="e">
        <f t="shared" si="38"/>
        <v>#N/A</v>
      </c>
      <c r="AB378" s="62" t="e">
        <f>IF(AA378="","",IF(OR($AD$6="Diaria",$AD$6="Semanal",$AD$6="Decadal",$AD$6="Quincenal"),AB377+VLOOKUP($AD$6,AMORT!$A$2:$D$11,4,0),IF(DAY($B$13)=DAY(EOMONTH($B$13,0)),EOMONTH(AB377,VLOOKUP($AD$6,AMORT!$A$2:$C$11,3,0)),EDATE($B$13,VLOOKUP($AD$6,AMORT!$A$2:$C$11,3,0)*AA378))))</f>
        <v>#N/A</v>
      </c>
      <c r="AC378" s="55" t="e">
        <f>IF(AA378="",IF(AA377="","",SUM(AC$13:AC377)),AG378+AH378)</f>
        <v>#N/A</v>
      </c>
      <c r="AD378" s="44"/>
      <c r="AE378" s="55" t="e">
        <f>IF(AA378="",IF(AA377="","",SUM($AE$13:AE377)),ROUND(((AI377*$AD$8)/30)*VLOOKUP($AD$6,AMORT!$A$2:$D$11,4,0),0))</f>
        <v>#N/A</v>
      </c>
      <c r="AF378" s="55" t="e">
        <f>IF(AA378="",IF(AA377="","",SUM($AF$13:AF377)),IF(AA378&lt;=MAX($AI$6:$AI$7),0,AC378+AE378))</f>
        <v>#N/A</v>
      </c>
      <c r="AG378" s="55" t="e">
        <f>IF(AA378="",IF(AA377="","",SUM($AG$13:AG377)),IF(AA378=$AE$5,AI377,IF($AI$8="Cuota fija",IF(AA378&lt;=MAX($AI$6:$AI$7),0,$AD$7+AD378-AH378),IF($AI$8="Capital Constante",IF(AA378&lt;=MAX($AI$6:$AI$7),0,$AD$3/(($AC$5/VLOOKUP($AD$6,AMORT!$A$2:$C$11,3,0))-MAX($AI$6:$AI$7))   ),AC378-AH378-AE378)       )))</f>
        <v>#N/A</v>
      </c>
      <c r="AH378" s="55" t="e">
        <f>IF(AA378="",IF(AA377="","",SUM($AH$13:AH377)),ROUND($AE$4*AI377,0))</f>
        <v>#N/A</v>
      </c>
      <c r="AI378" s="55" t="e">
        <f t="shared" si="36"/>
        <v>#N/A</v>
      </c>
      <c r="AJ378" s="15"/>
      <c r="AK378" s="55" t="e">
        <f>IF(AND(AA378&gt;0,AA378&lt;&gt;"",AD378&gt;0), ROUND( ((AD378/((1+($AD$4/VLOOKUP($AD$6,AMORT!$A$2:$B$11,2,0)))^AA378))),0),0)</f>
        <v>#N/A</v>
      </c>
    </row>
    <row r="379" spans="1:37" x14ac:dyDescent="0.2">
      <c r="A379" s="61" t="e">
        <f t="shared" si="33"/>
        <v>#N/A</v>
      </c>
      <c r="B379" s="62" t="e">
        <f>IF(A379="","",IF(OR($D$6="Diaria",$D$6="Semanal",$D$6="Decadal",$D$6="Quincenal"),B378+VLOOKUP($D$6,AMORT!$A$2:$D$11,4,0),IF(DAY($B$13)=DAY(EOMONTH($B$13,0)),EOMONTH(B378,VLOOKUP($D$6,AMORT!$A$2:$C$11,3,0)),EDATE($B$13,VLOOKUP($D$6,AMORT!$A$2:$C$11,3,0)*A379))))</f>
        <v>#N/A</v>
      </c>
      <c r="C379" s="55" t="e">
        <f>IF(A379="",IF(A378="","",SUM(C$13:C378)),G379+H379)</f>
        <v>#N/A</v>
      </c>
      <c r="D379" s="44"/>
      <c r="E379" s="55" t="e">
        <f>IF(A379="",IF(A378="","",SUM($E$13:E378)),ROUND(((I378*$D$8)/30)*VLOOKUP($D$6,AMORT!$A$2:$D$11,4,0),0))</f>
        <v>#N/A</v>
      </c>
      <c r="F379" s="55" t="e">
        <f>IF(A379="",IF(A378="","",SUM($F$13:F378)),IF(A379&lt;=MAX($I$6:$I$7),0,C379+E379))</f>
        <v>#N/A</v>
      </c>
      <c r="G379" s="55" t="e">
        <f>IF(A379="",IF(A378="","",SUM($G$13:G378)),IF(A379=$E$5,I378,IF($I$8="Cuota fija",IF(A379&lt;=MAX($I$6:$I$7),0,$D$7+D379-H379),IF($I$8="Capital Constante",IF(A379&lt;=MAX($I$6:$I$7),0,$D$3/(($C$5/VLOOKUP($D$6,AMORT!$A$2:$C$11,3,0))-MAX($I$6:$I$7))   ),C379-H379-E379)       )))</f>
        <v>#N/A</v>
      </c>
      <c r="H379" s="55" t="e">
        <f>IF(A379="",IF(A378="","",SUM($H$13:H378)),ROUND($E$4*I378,0))</f>
        <v>#N/A</v>
      </c>
      <c r="I379" s="55" t="e">
        <f t="shared" si="34"/>
        <v>#N/A</v>
      </c>
      <c r="J379" s="15"/>
      <c r="K379" s="55" t="e">
        <f>IF(AND(A379&gt;0,A379&lt;&gt;"",D379&gt;0), ROUND( ((D379/((1+($D$4/VLOOKUP($D$6,AMORT!$A$2:$B$11,2,0)))^A379))),0),0)</f>
        <v>#N/A</v>
      </c>
      <c r="N379" s="61" t="e">
        <f t="shared" si="37"/>
        <v>#N/A</v>
      </c>
      <c r="O379" s="62" t="e">
        <f>IF(N379="","",IF(OR($Q$6="Diaria",$Q$6="Semanal",$Q$6="Decadal",$Q$6="Quincenal"),O378+VLOOKUP($Q$6,AMORT!$A$2:$D$11,4,0),IF(DAY($O$13)=DAY(EOMONTH($O$13,0)),EOMONTH(O378,VLOOKUP($Q$6,AMORT!$A$2:$C$11,3,0)),EDATE($O$13,VLOOKUP($Q$6,AMORT!$A$2:$C$11,3,0)*N379))))</f>
        <v>#N/A</v>
      </c>
      <c r="P379" s="55" t="e">
        <f>IF(N379="",IF(N378="","",SUM(P$13:P378)),T379+U379)</f>
        <v>#N/A</v>
      </c>
      <c r="Q379" s="44"/>
      <c r="R379" s="55" t="e">
        <f>IF(N379="",IF(N378="","",SUM($R$13:R378)),ROUND(((V378*$Q$8)/30)*VLOOKUP($Q$6,AMORT!$A$2:$D$11,4,0),0))</f>
        <v>#N/A</v>
      </c>
      <c r="S379" s="55" t="e">
        <f>IF(N379="",IF(N378="","",SUM($S$13:S378)),IF(N379&lt;=MAX($V$6:$V$7),0,P379+R379))</f>
        <v>#N/A</v>
      </c>
      <c r="T379" s="55" t="e">
        <f>IF(N379="",IF(N378="","",SUM($T$13:T378)),IF(N379=$R$5,V378,IF($V$8="Cuota fija",IF(N379&lt;=MAX($V$6:$V$7),0,$Q$7+Q379-U379),IF($V$8="Capital Constante",IF(N379&lt;=MAX($V$6:$V$7),0,$Q$3/(($P$5/VLOOKUP($Q$6,AMORT!$A$2:$C$11,3,0))-MAX($V$6:$V$7))   ),P379-U379-R379)       )))</f>
        <v>#N/A</v>
      </c>
      <c r="U379" s="55" t="e">
        <f>IF(N379="",IF(N378="","",SUM($U$13:U378)),ROUND($R$4*V378,0))</f>
        <v>#N/A</v>
      </c>
      <c r="V379" s="55" t="e">
        <f t="shared" si="35"/>
        <v>#N/A</v>
      </c>
      <c r="W379" s="15"/>
      <c r="X379" s="55" t="e">
        <f>IF(AND(N379&gt;0,N379&lt;&gt;"",Q379&gt;0), ROUND( ((Q379/((1+($Q$4/VLOOKUP($Q$6,AMORT!$A$2:$B$11,2,0)))^N379))),0),0)</f>
        <v>#N/A</v>
      </c>
      <c r="AA379" s="61" t="e">
        <f t="shared" si="38"/>
        <v>#N/A</v>
      </c>
      <c r="AB379" s="62" t="e">
        <f>IF(AA379="","",IF(OR($AD$6="Diaria",$AD$6="Semanal",$AD$6="Decadal",$AD$6="Quincenal"),AB378+VLOOKUP($AD$6,AMORT!$A$2:$D$11,4,0),IF(DAY($B$13)=DAY(EOMONTH($B$13,0)),EOMONTH(AB378,VLOOKUP($AD$6,AMORT!$A$2:$C$11,3,0)),EDATE($B$13,VLOOKUP($AD$6,AMORT!$A$2:$C$11,3,0)*AA379))))</f>
        <v>#N/A</v>
      </c>
      <c r="AC379" s="55" t="e">
        <f>IF(AA379="",IF(AA378="","",SUM(AC$13:AC378)),AG379+AH379)</f>
        <v>#N/A</v>
      </c>
      <c r="AD379" s="44"/>
      <c r="AE379" s="55" t="e">
        <f>IF(AA379="",IF(AA378="","",SUM($AE$13:AE378)),ROUND(((AI378*$AD$8)/30)*VLOOKUP($AD$6,AMORT!$A$2:$D$11,4,0),0))</f>
        <v>#N/A</v>
      </c>
      <c r="AF379" s="55" t="e">
        <f>IF(AA379="",IF(AA378="","",SUM($AF$13:AF378)),IF(AA379&lt;=MAX($AI$6:$AI$7),0,AC379+AE379))</f>
        <v>#N/A</v>
      </c>
      <c r="AG379" s="55" t="e">
        <f>IF(AA379="",IF(AA378="","",SUM($AG$13:AG378)),IF(AA379=$AE$5,AI378,IF($AI$8="Cuota fija",IF(AA379&lt;=MAX($AI$6:$AI$7),0,$AD$7+AD379-AH379),IF($AI$8="Capital Constante",IF(AA379&lt;=MAX($AI$6:$AI$7),0,$AD$3/(($AC$5/VLOOKUP($AD$6,AMORT!$A$2:$C$11,3,0))-MAX($AI$6:$AI$7))   ),AC379-AH379-AE379)       )))</f>
        <v>#N/A</v>
      </c>
      <c r="AH379" s="55" t="e">
        <f>IF(AA379="",IF(AA378="","",SUM($AH$13:AH378)),ROUND($AE$4*AI378,0))</f>
        <v>#N/A</v>
      </c>
      <c r="AI379" s="55" t="e">
        <f t="shared" si="36"/>
        <v>#N/A</v>
      </c>
      <c r="AJ379" s="15"/>
      <c r="AK379" s="55" t="e">
        <f>IF(AND(AA379&gt;0,AA379&lt;&gt;"",AD379&gt;0), ROUND( ((AD379/((1+($AD$4/VLOOKUP($AD$6,AMORT!$A$2:$B$11,2,0)))^AA379))),0),0)</f>
        <v>#N/A</v>
      </c>
    </row>
    <row r="380" spans="1:37" x14ac:dyDescent="0.2">
      <c r="A380" s="61" t="e">
        <f t="shared" si="33"/>
        <v>#N/A</v>
      </c>
      <c r="B380" s="62" t="e">
        <f>IF(A380="","",IF(OR($D$6="Diaria",$D$6="Semanal",$D$6="Decadal",$D$6="Quincenal"),B379+VLOOKUP($D$6,AMORT!$A$2:$D$11,4,0),IF(DAY($B$13)=DAY(EOMONTH($B$13,0)),EOMONTH(B379,VLOOKUP($D$6,AMORT!$A$2:$C$11,3,0)),EDATE($B$13,VLOOKUP($D$6,AMORT!$A$2:$C$11,3,0)*A380))))</f>
        <v>#N/A</v>
      </c>
      <c r="C380" s="55" t="e">
        <f>IF(A380="",IF(A379="","",SUM(C$13:C379)),G380+H380)</f>
        <v>#N/A</v>
      </c>
      <c r="D380" s="44"/>
      <c r="E380" s="55" t="e">
        <f>IF(A380="",IF(A379="","",SUM($E$13:E379)),ROUND(((I379*$D$8)/30)*VLOOKUP($D$6,AMORT!$A$2:$D$11,4,0),0))</f>
        <v>#N/A</v>
      </c>
      <c r="F380" s="55" t="e">
        <f>IF(A380="",IF(A379="","",SUM($F$13:F379)),IF(A380&lt;=MAX($I$6:$I$7),0,C380+E380))</f>
        <v>#N/A</v>
      </c>
      <c r="G380" s="55" t="e">
        <f>IF(A380="",IF(A379="","",SUM($G$13:G379)),IF(A380=$E$5,I379,IF($I$8="Cuota fija",IF(A380&lt;=MAX($I$6:$I$7),0,$D$7+D380-H380),IF($I$8="Capital Constante",IF(A380&lt;=MAX($I$6:$I$7),0,$D$3/(($C$5/VLOOKUP($D$6,AMORT!$A$2:$C$11,3,0))-MAX($I$6:$I$7))   ),C380-H380-E380)       )))</f>
        <v>#N/A</v>
      </c>
      <c r="H380" s="55" t="e">
        <f>IF(A380="",IF(A379="","",SUM($H$13:H379)),ROUND($E$4*I379,0))</f>
        <v>#N/A</v>
      </c>
      <c r="I380" s="55" t="e">
        <f t="shared" si="34"/>
        <v>#N/A</v>
      </c>
      <c r="J380" s="15"/>
      <c r="K380" s="55" t="e">
        <f>IF(AND(A380&gt;0,A380&lt;&gt;"",D380&gt;0), ROUND( ((D380/((1+($D$4/VLOOKUP($D$6,AMORT!$A$2:$B$11,2,0)))^A380))),0),0)</f>
        <v>#N/A</v>
      </c>
      <c r="N380" s="61" t="e">
        <f t="shared" si="37"/>
        <v>#N/A</v>
      </c>
      <c r="O380" s="62" t="e">
        <f>IF(N380="","",IF(OR($Q$6="Diaria",$Q$6="Semanal",$Q$6="Decadal",$Q$6="Quincenal"),O379+VLOOKUP($Q$6,AMORT!$A$2:$D$11,4,0),IF(DAY($O$13)=DAY(EOMONTH($O$13,0)),EOMONTH(O379,VLOOKUP($Q$6,AMORT!$A$2:$C$11,3,0)),EDATE($O$13,VLOOKUP($Q$6,AMORT!$A$2:$C$11,3,0)*N380))))</f>
        <v>#N/A</v>
      </c>
      <c r="P380" s="55" t="e">
        <f>IF(N380="",IF(N379="","",SUM(P$13:P379)),T380+U380)</f>
        <v>#N/A</v>
      </c>
      <c r="Q380" s="44"/>
      <c r="R380" s="55" t="e">
        <f>IF(N380="",IF(N379="","",SUM($R$13:R379)),ROUND(((V379*$Q$8)/30)*VLOOKUP($Q$6,AMORT!$A$2:$D$11,4,0),0))</f>
        <v>#N/A</v>
      </c>
      <c r="S380" s="55" t="e">
        <f>IF(N380="",IF(N379="","",SUM($S$13:S379)),IF(N380&lt;=MAX($V$6:$V$7),0,P380+R380))</f>
        <v>#N/A</v>
      </c>
      <c r="T380" s="55" t="e">
        <f>IF(N380="",IF(N379="","",SUM($T$13:T379)),IF(N380=$R$5,V379,IF($V$8="Cuota fija",IF(N380&lt;=MAX($V$6:$V$7),0,$Q$7+Q380-U380),IF($V$8="Capital Constante",IF(N380&lt;=MAX($V$6:$V$7),0,$Q$3/(($P$5/VLOOKUP($Q$6,AMORT!$A$2:$C$11,3,0))-MAX($V$6:$V$7))   ),P380-U380-R380)       )))</f>
        <v>#N/A</v>
      </c>
      <c r="U380" s="55" t="e">
        <f>IF(N380="",IF(N379="","",SUM($U$13:U379)),ROUND($R$4*V379,0))</f>
        <v>#N/A</v>
      </c>
      <c r="V380" s="55" t="e">
        <f t="shared" si="35"/>
        <v>#N/A</v>
      </c>
      <c r="W380" s="15"/>
      <c r="X380" s="55" t="e">
        <f>IF(AND(N380&gt;0,N380&lt;&gt;"",Q380&gt;0), ROUND( ((Q380/((1+($Q$4/VLOOKUP($Q$6,AMORT!$A$2:$B$11,2,0)))^N380))),0),0)</f>
        <v>#N/A</v>
      </c>
      <c r="AA380" s="61" t="e">
        <f t="shared" si="38"/>
        <v>#N/A</v>
      </c>
      <c r="AB380" s="62" t="e">
        <f>IF(AA380="","",IF(OR($AD$6="Diaria",$AD$6="Semanal",$AD$6="Decadal",$AD$6="Quincenal"),AB379+VLOOKUP($AD$6,AMORT!$A$2:$D$11,4,0),IF(DAY($B$13)=DAY(EOMONTH($B$13,0)),EOMONTH(AB379,VLOOKUP($AD$6,AMORT!$A$2:$C$11,3,0)),EDATE($B$13,VLOOKUP($AD$6,AMORT!$A$2:$C$11,3,0)*AA380))))</f>
        <v>#N/A</v>
      </c>
      <c r="AC380" s="55" t="e">
        <f>IF(AA380="",IF(AA379="","",SUM(AC$13:AC379)),AG380+AH380)</f>
        <v>#N/A</v>
      </c>
      <c r="AD380" s="44"/>
      <c r="AE380" s="55" t="e">
        <f>IF(AA380="",IF(AA379="","",SUM($AE$13:AE379)),ROUND(((AI379*$AD$8)/30)*VLOOKUP($AD$6,AMORT!$A$2:$D$11,4,0),0))</f>
        <v>#N/A</v>
      </c>
      <c r="AF380" s="55" t="e">
        <f>IF(AA380="",IF(AA379="","",SUM($AF$13:AF379)),IF(AA380&lt;=MAX($AI$6:$AI$7),0,AC380+AE380))</f>
        <v>#N/A</v>
      </c>
      <c r="AG380" s="55" t="e">
        <f>IF(AA380="",IF(AA379="","",SUM($AG$13:AG379)),IF(AA380=$AE$5,AI379,IF($AI$8="Cuota fija",IF(AA380&lt;=MAX($AI$6:$AI$7),0,$AD$7+AD380-AH380),IF($AI$8="Capital Constante",IF(AA380&lt;=MAX($AI$6:$AI$7),0,$AD$3/(($AC$5/VLOOKUP($AD$6,AMORT!$A$2:$C$11,3,0))-MAX($AI$6:$AI$7))   ),AC380-AH380-AE380)       )))</f>
        <v>#N/A</v>
      </c>
      <c r="AH380" s="55" t="e">
        <f>IF(AA380="",IF(AA379="","",SUM($AH$13:AH379)),ROUND($AE$4*AI379,0))</f>
        <v>#N/A</v>
      </c>
      <c r="AI380" s="55" t="e">
        <f t="shared" si="36"/>
        <v>#N/A</v>
      </c>
      <c r="AJ380" s="15"/>
      <c r="AK380" s="55" t="e">
        <f>IF(AND(AA380&gt;0,AA380&lt;&gt;"",AD380&gt;0), ROUND( ((AD380/((1+($AD$4/VLOOKUP($AD$6,AMORT!$A$2:$B$11,2,0)))^AA380))),0),0)</f>
        <v>#N/A</v>
      </c>
    </row>
    <row r="381" spans="1:37" x14ac:dyDescent="0.2">
      <c r="A381" s="61" t="e">
        <f t="shared" si="33"/>
        <v>#N/A</v>
      </c>
      <c r="B381" s="62" t="e">
        <f>IF(A381="","",IF(OR($D$6="Diaria",$D$6="Semanal",$D$6="Decadal",$D$6="Quincenal"),B380+VLOOKUP($D$6,AMORT!$A$2:$D$11,4,0),IF(DAY($B$13)=DAY(EOMONTH($B$13,0)),EOMONTH(B380,VLOOKUP($D$6,AMORT!$A$2:$C$11,3,0)),EDATE($B$13,VLOOKUP($D$6,AMORT!$A$2:$C$11,3,0)*A381))))</f>
        <v>#N/A</v>
      </c>
      <c r="C381" s="55" t="e">
        <f>IF(A381="",IF(A380="","",SUM(C$13:C380)),G381+H381)</f>
        <v>#N/A</v>
      </c>
      <c r="D381" s="44"/>
      <c r="E381" s="55" t="e">
        <f>IF(A381="",IF(A380="","",SUM($E$13:E380)),ROUND(((I380*$D$8)/30)*VLOOKUP($D$6,AMORT!$A$2:$D$11,4,0),0))</f>
        <v>#N/A</v>
      </c>
      <c r="F381" s="55" t="e">
        <f>IF(A381="",IF(A380="","",SUM($F$13:F380)),IF(A381&lt;=MAX($I$6:$I$7),0,C381+E381))</f>
        <v>#N/A</v>
      </c>
      <c r="G381" s="55" t="e">
        <f>IF(A381="",IF(A380="","",SUM($G$13:G380)),IF(A381=$E$5,I380,IF($I$8="Cuota fija",IF(A381&lt;=MAX($I$6:$I$7),0,$D$7+D381-H381),IF($I$8="Capital Constante",IF(A381&lt;=MAX($I$6:$I$7),0,$D$3/(($C$5/VLOOKUP($D$6,AMORT!$A$2:$C$11,3,0))-MAX($I$6:$I$7))   ),C381-H381-E381)       )))</f>
        <v>#N/A</v>
      </c>
      <c r="H381" s="55" t="e">
        <f>IF(A381="",IF(A380="","",SUM($H$13:H380)),ROUND($E$4*I380,0))</f>
        <v>#N/A</v>
      </c>
      <c r="I381" s="55" t="e">
        <f t="shared" si="34"/>
        <v>#N/A</v>
      </c>
      <c r="J381" s="15"/>
      <c r="K381" s="55" t="e">
        <f>IF(AND(A381&gt;0,A381&lt;&gt;"",D381&gt;0), ROUND( ((D381/((1+($D$4/VLOOKUP($D$6,AMORT!$A$2:$B$11,2,0)))^A381))),0),0)</f>
        <v>#N/A</v>
      </c>
      <c r="N381" s="61" t="e">
        <f t="shared" si="37"/>
        <v>#N/A</v>
      </c>
      <c r="O381" s="62" t="e">
        <f>IF(N381="","",IF(OR($Q$6="Diaria",$Q$6="Semanal",$Q$6="Decadal",$Q$6="Quincenal"),O380+VLOOKUP($Q$6,AMORT!$A$2:$D$11,4,0),IF(DAY($O$13)=DAY(EOMONTH($O$13,0)),EOMONTH(O380,VLOOKUP($Q$6,AMORT!$A$2:$C$11,3,0)),EDATE($O$13,VLOOKUP($Q$6,AMORT!$A$2:$C$11,3,0)*N381))))</f>
        <v>#N/A</v>
      </c>
      <c r="P381" s="55" t="e">
        <f>IF(N381="",IF(N380="","",SUM(P$13:P380)),T381+U381)</f>
        <v>#N/A</v>
      </c>
      <c r="Q381" s="44"/>
      <c r="R381" s="55" t="e">
        <f>IF(N381="",IF(N380="","",SUM($R$13:R380)),ROUND(((V380*$Q$8)/30)*VLOOKUP($Q$6,AMORT!$A$2:$D$11,4,0),0))</f>
        <v>#N/A</v>
      </c>
      <c r="S381" s="55" t="e">
        <f>IF(N381="",IF(N380="","",SUM($S$13:S380)),IF(N381&lt;=MAX($V$6:$V$7),0,P381+R381))</f>
        <v>#N/A</v>
      </c>
      <c r="T381" s="55" t="e">
        <f>IF(N381="",IF(N380="","",SUM($T$13:T380)),IF(N381=$R$5,V380,IF($V$8="Cuota fija",IF(N381&lt;=MAX($V$6:$V$7),0,$Q$7+Q381-U381),IF($V$8="Capital Constante",IF(N381&lt;=MAX($V$6:$V$7),0,$Q$3/(($P$5/VLOOKUP($Q$6,AMORT!$A$2:$C$11,3,0))-MAX($V$6:$V$7))   ),P381-U381-R381)       )))</f>
        <v>#N/A</v>
      </c>
      <c r="U381" s="55" t="e">
        <f>IF(N381="",IF(N380="","",SUM($U$13:U380)),ROUND($R$4*V380,0))</f>
        <v>#N/A</v>
      </c>
      <c r="V381" s="55" t="e">
        <f t="shared" si="35"/>
        <v>#N/A</v>
      </c>
      <c r="W381" s="15"/>
      <c r="X381" s="55" t="e">
        <f>IF(AND(N381&gt;0,N381&lt;&gt;"",Q381&gt;0), ROUND( ((Q381/((1+($Q$4/VLOOKUP($Q$6,AMORT!$A$2:$B$11,2,0)))^N381))),0),0)</f>
        <v>#N/A</v>
      </c>
      <c r="AA381" s="61" t="e">
        <f t="shared" si="38"/>
        <v>#N/A</v>
      </c>
      <c r="AB381" s="62" t="e">
        <f>IF(AA381="","",IF(OR($AD$6="Diaria",$AD$6="Semanal",$AD$6="Decadal",$AD$6="Quincenal"),AB380+VLOOKUP($AD$6,AMORT!$A$2:$D$11,4,0),IF(DAY($B$13)=DAY(EOMONTH($B$13,0)),EOMONTH(AB380,VLOOKUP($AD$6,AMORT!$A$2:$C$11,3,0)),EDATE($B$13,VLOOKUP($AD$6,AMORT!$A$2:$C$11,3,0)*AA381))))</f>
        <v>#N/A</v>
      </c>
      <c r="AC381" s="55" t="e">
        <f>IF(AA381="",IF(AA380="","",SUM(AC$13:AC380)),AG381+AH381)</f>
        <v>#N/A</v>
      </c>
      <c r="AD381" s="44"/>
      <c r="AE381" s="55" t="e">
        <f>IF(AA381="",IF(AA380="","",SUM($AE$13:AE380)),ROUND(((AI380*$AD$8)/30)*VLOOKUP($AD$6,AMORT!$A$2:$D$11,4,0),0))</f>
        <v>#N/A</v>
      </c>
      <c r="AF381" s="55" t="e">
        <f>IF(AA381="",IF(AA380="","",SUM($AF$13:AF380)),IF(AA381&lt;=MAX($AI$6:$AI$7),0,AC381+AE381))</f>
        <v>#N/A</v>
      </c>
      <c r="AG381" s="55" t="e">
        <f>IF(AA381="",IF(AA380="","",SUM($AG$13:AG380)),IF(AA381=$AE$5,AI380,IF($AI$8="Cuota fija",IF(AA381&lt;=MAX($AI$6:$AI$7),0,$AD$7+AD381-AH381),IF($AI$8="Capital Constante",IF(AA381&lt;=MAX($AI$6:$AI$7),0,$AD$3/(($AC$5/VLOOKUP($AD$6,AMORT!$A$2:$C$11,3,0))-MAX($AI$6:$AI$7))   ),AC381-AH381-AE381)       )))</f>
        <v>#N/A</v>
      </c>
      <c r="AH381" s="55" t="e">
        <f>IF(AA381="",IF(AA380="","",SUM($AH$13:AH380)),ROUND($AE$4*AI380,0))</f>
        <v>#N/A</v>
      </c>
      <c r="AI381" s="55" t="e">
        <f t="shared" si="36"/>
        <v>#N/A</v>
      </c>
      <c r="AJ381" s="15"/>
      <c r="AK381" s="55" t="e">
        <f>IF(AND(AA381&gt;0,AA381&lt;&gt;"",AD381&gt;0), ROUND( ((AD381/((1+($AD$4/VLOOKUP($AD$6,AMORT!$A$2:$B$11,2,0)))^AA381))),0),0)</f>
        <v>#N/A</v>
      </c>
    </row>
    <row r="382" spans="1:37" x14ac:dyDescent="0.2">
      <c r="A382" s="61" t="e">
        <f t="shared" si="33"/>
        <v>#N/A</v>
      </c>
      <c r="B382" s="62" t="e">
        <f>IF(A382="","",IF(OR($D$6="Diaria",$D$6="Semanal",$D$6="Decadal",$D$6="Quincenal"),B381+VLOOKUP($D$6,AMORT!$A$2:$D$11,4,0),IF(DAY($B$13)=DAY(EOMONTH($B$13,0)),EOMONTH(B381,VLOOKUP($D$6,AMORT!$A$2:$C$11,3,0)),EDATE($B$13,VLOOKUP($D$6,AMORT!$A$2:$C$11,3,0)*A382))))</f>
        <v>#N/A</v>
      </c>
      <c r="C382" s="55" t="e">
        <f>IF(A382="",IF(A381="","",SUM(C$13:C381)),G382+H382)</f>
        <v>#N/A</v>
      </c>
      <c r="D382" s="44"/>
      <c r="E382" s="55" t="e">
        <f>IF(A382="",IF(A381="","",SUM($E$13:E381)),ROUND(((I381*$D$8)/30)*VLOOKUP($D$6,AMORT!$A$2:$D$11,4,0),0))</f>
        <v>#N/A</v>
      </c>
      <c r="F382" s="55" t="e">
        <f>IF(A382="",IF(A381="","",SUM($F$13:F381)),IF(A382&lt;=MAX($I$6:$I$7),0,C382+E382))</f>
        <v>#N/A</v>
      </c>
      <c r="G382" s="55" t="e">
        <f>IF(A382="",IF(A381="","",SUM($G$13:G381)),IF(A382=$E$5,I381,IF($I$8="Cuota fija",IF(A382&lt;=MAX($I$6:$I$7),0,$D$7+D382-H382),IF($I$8="Capital Constante",IF(A382&lt;=MAX($I$6:$I$7),0,$D$3/(($C$5/VLOOKUP($D$6,AMORT!$A$2:$C$11,3,0))-MAX($I$6:$I$7))   ),C382-H382-E382)       )))</f>
        <v>#N/A</v>
      </c>
      <c r="H382" s="55" t="e">
        <f>IF(A382="",IF(A381="","",SUM($H$13:H381)),ROUND($E$4*I381,0))</f>
        <v>#N/A</v>
      </c>
      <c r="I382" s="55" t="e">
        <f t="shared" si="34"/>
        <v>#N/A</v>
      </c>
      <c r="J382" s="15"/>
      <c r="K382" s="55" t="e">
        <f>IF(AND(A382&gt;0,A382&lt;&gt;"",D382&gt;0), ROUND( ((D382/((1+($D$4/VLOOKUP($D$6,AMORT!$A$2:$B$11,2,0)))^A382))),0),0)</f>
        <v>#N/A</v>
      </c>
      <c r="N382" s="61" t="e">
        <f t="shared" si="37"/>
        <v>#N/A</v>
      </c>
      <c r="O382" s="62" t="e">
        <f>IF(N382="","",IF(OR($Q$6="Diaria",$Q$6="Semanal",$Q$6="Decadal",$Q$6="Quincenal"),O381+VLOOKUP($Q$6,AMORT!$A$2:$D$11,4,0),IF(DAY($O$13)=DAY(EOMONTH($O$13,0)),EOMONTH(O381,VLOOKUP($Q$6,AMORT!$A$2:$C$11,3,0)),EDATE($O$13,VLOOKUP($Q$6,AMORT!$A$2:$C$11,3,0)*N382))))</f>
        <v>#N/A</v>
      </c>
      <c r="P382" s="55" t="e">
        <f>IF(N382="",IF(N381="","",SUM(P$13:P381)),T382+U382)</f>
        <v>#N/A</v>
      </c>
      <c r="Q382" s="44"/>
      <c r="R382" s="55" t="e">
        <f>IF(N382="",IF(N381="","",SUM($R$13:R381)),ROUND(((V381*$Q$8)/30)*VLOOKUP($Q$6,AMORT!$A$2:$D$11,4,0),0))</f>
        <v>#N/A</v>
      </c>
      <c r="S382" s="55" t="e">
        <f>IF(N382="",IF(N381="","",SUM($S$13:S381)),IF(N382&lt;=MAX($V$6:$V$7),0,P382+R382))</f>
        <v>#N/A</v>
      </c>
      <c r="T382" s="55" t="e">
        <f>IF(N382="",IF(N381="","",SUM($T$13:T381)),IF(N382=$R$5,V381,IF($V$8="Cuota fija",IF(N382&lt;=MAX($V$6:$V$7),0,$Q$7+Q382-U382),IF($V$8="Capital Constante",IF(N382&lt;=MAX($V$6:$V$7),0,$Q$3/(($P$5/VLOOKUP($Q$6,AMORT!$A$2:$C$11,3,0))-MAX($V$6:$V$7))   ),P382-U382-R382)       )))</f>
        <v>#N/A</v>
      </c>
      <c r="U382" s="55" t="e">
        <f>IF(N382="",IF(N381="","",SUM($U$13:U381)),ROUND($R$4*V381,0))</f>
        <v>#N/A</v>
      </c>
      <c r="V382" s="55" t="e">
        <f t="shared" si="35"/>
        <v>#N/A</v>
      </c>
      <c r="W382" s="15"/>
      <c r="X382" s="55" t="e">
        <f>IF(AND(N382&gt;0,N382&lt;&gt;"",Q382&gt;0), ROUND( ((Q382/((1+($Q$4/VLOOKUP($Q$6,AMORT!$A$2:$B$11,2,0)))^N382))),0),0)</f>
        <v>#N/A</v>
      </c>
      <c r="AA382" s="61" t="e">
        <f t="shared" si="38"/>
        <v>#N/A</v>
      </c>
      <c r="AB382" s="62" t="e">
        <f>IF(AA382="","",IF(OR($AD$6="Diaria",$AD$6="Semanal",$AD$6="Decadal",$AD$6="Quincenal"),AB381+VLOOKUP($AD$6,AMORT!$A$2:$D$11,4,0),IF(DAY($B$13)=DAY(EOMONTH($B$13,0)),EOMONTH(AB381,VLOOKUP($AD$6,AMORT!$A$2:$C$11,3,0)),EDATE($B$13,VLOOKUP($AD$6,AMORT!$A$2:$C$11,3,0)*AA382))))</f>
        <v>#N/A</v>
      </c>
      <c r="AC382" s="55" t="e">
        <f>IF(AA382="",IF(AA381="","",SUM(AC$13:AC381)),AG382+AH382)</f>
        <v>#N/A</v>
      </c>
      <c r="AD382" s="44"/>
      <c r="AE382" s="55" t="e">
        <f>IF(AA382="",IF(AA381="","",SUM($AE$13:AE381)),ROUND(((AI381*$AD$8)/30)*VLOOKUP($AD$6,AMORT!$A$2:$D$11,4,0),0))</f>
        <v>#N/A</v>
      </c>
      <c r="AF382" s="55" t="e">
        <f>IF(AA382="",IF(AA381="","",SUM($AF$13:AF381)),IF(AA382&lt;=MAX($AI$6:$AI$7),0,AC382+AE382))</f>
        <v>#N/A</v>
      </c>
      <c r="AG382" s="55" t="e">
        <f>IF(AA382="",IF(AA381="","",SUM($AG$13:AG381)),IF(AA382=$AE$5,AI381,IF($AI$8="Cuota fija",IF(AA382&lt;=MAX($AI$6:$AI$7),0,$AD$7+AD382-AH382),IF($AI$8="Capital Constante",IF(AA382&lt;=MAX($AI$6:$AI$7),0,$AD$3/(($AC$5/VLOOKUP($AD$6,AMORT!$A$2:$C$11,3,0))-MAX($AI$6:$AI$7))   ),AC382-AH382-AE382)       )))</f>
        <v>#N/A</v>
      </c>
      <c r="AH382" s="55" t="e">
        <f>IF(AA382="",IF(AA381="","",SUM($AH$13:AH381)),ROUND($AE$4*AI381,0))</f>
        <v>#N/A</v>
      </c>
      <c r="AI382" s="55" t="e">
        <f t="shared" si="36"/>
        <v>#N/A</v>
      </c>
      <c r="AJ382" s="15"/>
      <c r="AK382" s="55" t="e">
        <f>IF(AND(AA382&gt;0,AA382&lt;&gt;"",AD382&gt;0), ROUND( ((AD382/((1+($AD$4/VLOOKUP($AD$6,AMORT!$A$2:$B$11,2,0)))^AA382))),0),0)</f>
        <v>#N/A</v>
      </c>
    </row>
    <row r="383" spans="1:37" x14ac:dyDescent="0.2">
      <c r="A383" s="61" t="e">
        <f t="shared" si="33"/>
        <v>#N/A</v>
      </c>
      <c r="B383" s="62" t="e">
        <f>IF(A383="","",IF(OR($D$6="Diaria",$D$6="Semanal",$D$6="Decadal",$D$6="Quincenal"),B382+VLOOKUP($D$6,AMORT!$A$2:$D$11,4,0),IF(DAY($B$13)=DAY(EOMONTH($B$13,0)),EOMONTH(B382,VLOOKUP($D$6,AMORT!$A$2:$C$11,3,0)),EDATE($B$13,VLOOKUP($D$6,AMORT!$A$2:$C$11,3,0)*A383))))</f>
        <v>#N/A</v>
      </c>
      <c r="C383" s="55" t="e">
        <f>IF(A383="",IF(A382="","",SUM(C$13:C382)),G383+H383)</f>
        <v>#N/A</v>
      </c>
      <c r="D383" s="44"/>
      <c r="E383" s="55" t="e">
        <f>IF(A383="",IF(A382="","",SUM($E$13:E382)),ROUND(((I382*$D$8)/30)*VLOOKUP($D$6,AMORT!$A$2:$D$11,4,0),0))</f>
        <v>#N/A</v>
      </c>
      <c r="F383" s="55" t="e">
        <f>IF(A383="",IF(A382="","",SUM($F$13:F382)),IF(A383&lt;=MAX($I$6:$I$7),0,C383+E383))</f>
        <v>#N/A</v>
      </c>
      <c r="G383" s="55" t="e">
        <f>IF(A383="",IF(A382="","",SUM($G$13:G382)),IF(A383=$E$5,I382,IF($I$8="Cuota fija",IF(A383&lt;=MAX($I$6:$I$7),0,$D$7+D383-H383),IF($I$8="Capital Constante",IF(A383&lt;=MAX($I$6:$I$7),0,$D$3/(($C$5/VLOOKUP($D$6,AMORT!$A$2:$C$11,3,0))-MAX($I$6:$I$7))   ),C383-H383-E383)       )))</f>
        <v>#N/A</v>
      </c>
      <c r="H383" s="55" t="e">
        <f>IF(A383="",IF(A382="","",SUM($H$13:H382)),ROUND($E$4*I382,0))</f>
        <v>#N/A</v>
      </c>
      <c r="I383" s="55" t="e">
        <f t="shared" si="34"/>
        <v>#N/A</v>
      </c>
      <c r="J383" s="15"/>
      <c r="K383" s="55" t="e">
        <f>IF(AND(A383&gt;0,A383&lt;&gt;"",D383&gt;0), ROUND( ((D383/((1+($D$4/VLOOKUP($D$6,AMORT!$A$2:$B$11,2,0)))^A383))),0),0)</f>
        <v>#N/A</v>
      </c>
      <c r="N383" s="61" t="e">
        <f t="shared" si="37"/>
        <v>#N/A</v>
      </c>
      <c r="O383" s="62" t="e">
        <f>IF(N383="","",IF(OR($Q$6="Diaria",$Q$6="Semanal",$Q$6="Decadal",$Q$6="Quincenal"),O382+VLOOKUP($Q$6,AMORT!$A$2:$D$11,4,0),IF(DAY($O$13)=DAY(EOMONTH($O$13,0)),EOMONTH(O382,VLOOKUP($Q$6,AMORT!$A$2:$C$11,3,0)),EDATE($O$13,VLOOKUP($Q$6,AMORT!$A$2:$C$11,3,0)*N383))))</f>
        <v>#N/A</v>
      </c>
      <c r="P383" s="55" t="e">
        <f>IF(N383="",IF(N382="","",SUM(P$13:P382)),T383+U383)</f>
        <v>#N/A</v>
      </c>
      <c r="Q383" s="44"/>
      <c r="R383" s="55" t="e">
        <f>IF(N383="",IF(N382="","",SUM($R$13:R382)),ROUND(((V382*$Q$8)/30)*VLOOKUP($Q$6,AMORT!$A$2:$D$11,4,0),0))</f>
        <v>#N/A</v>
      </c>
      <c r="S383" s="55" t="e">
        <f>IF(N383="",IF(N382="","",SUM($S$13:S382)),IF(N383&lt;=MAX($V$6:$V$7),0,P383+R383))</f>
        <v>#N/A</v>
      </c>
      <c r="T383" s="55" t="e">
        <f>IF(N383="",IF(N382="","",SUM($T$13:T382)),IF(N383=$R$5,V382,IF($V$8="Cuota fija",IF(N383&lt;=MAX($V$6:$V$7),0,$Q$7+Q383-U383),IF($V$8="Capital Constante",IF(N383&lt;=MAX($V$6:$V$7),0,$Q$3/(($P$5/VLOOKUP($Q$6,AMORT!$A$2:$C$11,3,0))-MAX($V$6:$V$7))   ),P383-U383-R383)       )))</f>
        <v>#N/A</v>
      </c>
      <c r="U383" s="55" t="e">
        <f>IF(N383="",IF(N382="","",SUM($U$13:U382)),ROUND($R$4*V382,0))</f>
        <v>#N/A</v>
      </c>
      <c r="V383" s="55" t="e">
        <f t="shared" si="35"/>
        <v>#N/A</v>
      </c>
      <c r="W383" s="15"/>
      <c r="X383" s="55" t="e">
        <f>IF(AND(N383&gt;0,N383&lt;&gt;"",Q383&gt;0), ROUND( ((Q383/((1+($Q$4/VLOOKUP($Q$6,AMORT!$A$2:$B$11,2,0)))^N383))),0),0)</f>
        <v>#N/A</v>
      </c>
      <c r="AA383" s="61" t="e">
        <f t="shared" si="38"/>
        <v>#N/A</v>
      </c>
      <c r="AB383" s="62" t="e">
        <f>IF(AA383="","",IF(OR($AD$6="Diaria",$AD$6="Semanal",$AD$6="Decadal",$AD$6="Quincenal"),AB382+VLOOKUP($AD$6,AMORT!$A$2:$D$11,4,0),IF(DAY($B$13)=DAY(EOMONTH($B$13,0)),EOMONTH(AB382,VLOOKUP($AD$6,AMORT!$A$2:$C$11,3,0)),EDATE($B$13,VLOOKUP($AD$6,AMORT!$A$2:$C$11,3,0)*AA383))))</f>
        <v>#N/A</v>
      </c>
      <c r="AC383" s="55" t="e">
        <f>IF(AA383="",IF(AA382="","",SUM(AC$13:AC382)),AG383+AH383)</f>
        <v>#N/A</v>
      </c>
      <c r="AD383" s="44"/>
      <c r="AE383" s="55" t="e">
        <f>IF(AA383="",IF(AA382="","",SUM($AE$13:AE382)),ROUND(((AI382*$AD$8)/30)*VLOOKUP($AD$6,AMORT!$A$2:$D$11,4,0),0))</f>
        <v>#N/A</v>
      </c>
      <c r="AF383" s="55" t="e">
        <f>IF(AA383="",IF(AA382="","",SUM($AF$13:AF382)),IF(AA383&lt;=MAX($AI$6:$AI$7),0,AC383+AE383))</f>
        <v>#N/A</v>
      </c>
      <c r="AG383" s="55" t="e">
        <f>IF(AA383="",IF(AA382="","",SUM($AG$13:AG382)),IF(AA383=$AE$5,AI382,IF($AI$8="Cuota fija",IF(AA383&lt;=MAX($AI$6:$AI$7),0,$AD$7+AD383-AH383),IF($AI$8="Capital Constante",IF(AA383&lt;=MAX($AI$6:$AI$7),0,$AD$3/(($AC$5/VLOOKUP($AD$6,AMORT!$A$2:$C$11,3,0))-MAX($AI$6:$AI$7))   ),AC383-AH383-AE383)       )))</f>
        <v>#N/A</v>
      </c>
      <c r="AH383" s="55" t="e">
        <f>IF(AA383="",IF(AA382="","",SUM($AH$13:AH382)),ROUND($AE$4*AI382,0))</f>
        <v>#N/A</v>
      </c>
      <c r="AI383" s="55" t="e">
        <f t="shared" si="36"/>
        <v>#N/A</v>
      </c>
      <c r="AJ383" s="15"/>
      <c r="AK383" s="55" t="e">
        <f>IF(AND(AA383&gt;0,AA383&lt;&gt;"",AD383&gt;0), ROUND( ((AD383/((1+($AD$4/VLOOKUP($AD$6,AMORT!$A$2:$B$11,2,0)))^AA383))),0),0)</f>
        <v>#N/A</v>
      </c>
    </row>
    <row r="384" spans="1:37" x14ac:dyDescent="0.2">
      <c r="A384" s="61" t="e">
        <f t="shared" si="33"/>
        <v>#N/A</v>
      </c>
      <c r="B384" s="62" t="e">
        <f>IF(A384="","",IF(OR($D$6="Diaria",$D$6="Semanal",$D$6="Decadal",$D$6="Quincenal"),B383+VLOOKUP($D$6,AMORT!$A$2:$D$11,4,0),IF(DAY($B$13)=DAY(EOMONTH($B$13,0)),EOMONTH(B383,VLOOKUP($D$6,AMORT!$A$2:$C$11,3,0)),EDATE($B$13,VLOOKUP($D$6,AMORT!$A$2:$C$11,3,0)*A384))))</f>
        <v>#N/A</v>
      </c>
      <c r="C384" s="55" t="e">
        <f>IF(A384="",IF(A383="","",SUM(C$13:C383)),G384+H384)</f>
        <v>#N/A</v>
      </c>
      <c r="D384" s="44"/>
      <c r="E384" s="55" t="e">
        <f>IF(A384="",IF(A383="","",SUM($E$13:E383)),ROUND(((I383*$D$8)/30)*VLOOKUP($D$6,AMORT!$A$2:$D$11,4,0),0))</f>
        <v>#N/A</v>
      </c>
      <c r="F384" s="55" t="e">
        <f>IF(A384="",IF(A383="","",SUM($F$13:F383)),IF(A384&lt;=MAX($I$6:$I$7),0,C384+E384))</f>
        <v>#N/A</v>
      </c>
      <c r="G384" s="55" t="e">
        <f>IF(A384="",IF(A383="","",SUM($G$13:G383)),IF(A384=$E$5,I383,IF($I$8="Cuota fija",IF(A384&lt;=MAX($I$6:$I$7),0,$D$7+D384-H384),IF($I$8="Capital Constante",IF(A384&lt;=MAX($I$6:$I$7),0,$D$3/(($C$5/VLOOKUP($D$6,AMORT!$A$2:$C$11,3,0))-MAX($I$6:$I$7))   ),C384-H384-E384)       )))</f>
        <v>#N/A</v>
      </c>
      <c r="H384" s="55" t="e">
        <f>IF(A384="",IF(A383="","",SUM($H$13:H383)),ROUND($E$4*I383,0))</f>
        <v>#N/A</v>
      </c>
      <c r="I384" s="55" t="e">
        <f t="shared" si="34"/>
        <v>#N/A</v>
      </c>
      <c r="J384" s="15"/>
      <c r="K384" s="55" t="e">
        <f>IF(AND(A384&gt;0,A384&lt;&gt;"",D384&gt;0), ROUND( ((D384/((1+($D$4/VLOOKUP($D$6,AMORT!$A$2:$B$11,2,0)))^A384))),0),0)</f>
        <v>#N/A</v>
      </c>
      <c r="N384" s="61" t="e">
        <f t="shared" si="37"/>
        <v>#N/A</v>
      </c>
      <c r="O384" s="62" t="e">
        <f>IF(N384="","",IF(OR($Q$6="Diaria",$Q$6="Semanal",$Q$6="Decadal",$Q$6="Quincenal"),O383+VLOOKUP($Q$6,AMORT!$A$2:$D$11,4,0),IF(DAY($O$13)=DAY(EOMONTH($O$13,0)),EOMONTH(O383,VLOOKUP($Q$6,AMORT!$A$2:$C$11,3,0)),EDATE($O$13,VLOOKUP($Q$6,AMORT!$A$2:$C$11,3,0)*N384))))</f>
        <v>#N/A</v>
      </c>
      <c r="P384" s="55" t="e">
        <f>IF(N384="",IF(N383="","",SUM(P$13:P383)),T384+U384)</f>
        <v>#N/A</v>
      </c>
      <c r="Q384" s="44"/>
      <c r="R384" s="55" t="e">
        <f>IF(N384="",IF(N383="","",SUM($R$13:R383)),ROUND(((V383*$Q$8)/30)*VLOOKUP($Q$6,AMORT!$A$2:$D$11,4,0),0))</f>
        <v>#N/A</v>
      </c>
      <c r="S384" s="55" t="e">
        <f>IF(N384="",IF(N383="","",SUM($S$13:S383)),IF(N384&lt;=MAX($V$6:$V$7),0,P384+R384))</f>
        <v>#N/A</v>
      </c>
      <c r="T384" s="55" t="e">
        <f>IF(N384="",IF(N383="","",SUM($T$13:T383)),IF(N384=$R$5,V383,IF($V$8="Cuota fija",IF(N384&lt;=MAX($V$6:$V$7),0,$Q$7+Q384-U384),IF($V$8="Capital Constante",IF(N384&lt;=MAX($V$6:$V$7),0,$Q$3/(($P$5/VLOOKUP($Q$6,AMORT!$A$2:$C$11,3,0))-MAX($V$6:$V$7))   ),P384-U384-R384)       )))</f>
        <v>#N/A</v>
      </c>
      <c r="U384" s="55" t="e">
        <f>IF(N384="",IF(N383="","",SUM($U$13:U383)),ROUND($R$4*V383,0))</f>
        <v>#N/A</v>
      </c>
      <c r="V384" s="55" t="e">
        <f t="shared" si="35"/>
        <v>#N/A</v>
      </c>
      <c r="W384" s="15"/>
      <c r="X384" s="55" t="e">
        <f>IF(AND(N384&gt;0,N384&lt;&gt;"",Q384&gt;0), ROUND( ((Q384/((1+($Q$4/VLOOKUP($Q$6,AMORT!$A$2:$B$11,2,0)))^N384))),0),0)</f>
        <v>#N/A</v>
      </c>
      <c r="AA384" s="61" t="e">
        <f t="shared" si="38"/>
        <v>#N/A</v>
      </c>
      <c r="AB384" s="62" t="e">
        <f>IF(AA384="","",IF(OR($AD$6="Diaria",$AD$6="Semanal",$AD$6="Decadal",$AD$6="Quincenal"),AB383+VLOOKUP($AD$6,AMORT!$A$2:$D$11,4,0),IF(DAY($B$13)=DAY(EOMONTH($B$13,0)),EOMONTH(AB383,VLOOKUP($AD$6,AMORT!$A$2:$C$11,3,0)),EDATE($B$13,VLOOKUP($AD$6,AMORT!$A$2:$C$11,3,0)*AA384))))</f>
        <v>#N/A</v>
      </c>
      <c r="AC384" s="55" t="e">
        <f>IF(AA384="",IF(AA383="","",SUM(AC$13:AC383)),AG384+AH384)</f>
        <v>#N/A</v>
      </c>
      <c r="AD384" s="44"/>
      <c r="AE384" s="55" t="e">
        <f>IF(AA384="",IF(AA383="","",SUM($AE$13:AE383)),ROUND(((AI383*$AD$8)/30)*VLOOKUP($AD$6,AMORT!$A$2:$D$11,4,0),0))</f>
        <v>#N/A</v>
      </c>
      <c r="AF384" s="55" t="e">
        <f>IF(AA384="",IF(AA383="","",SUM($AF$13:AF383)),IF(AA384&lt;=MAX($AI$6:$AI$7),0,AC384+AE384))</f>
        <v>#N/A</v>
      </c>
      <c r="AG384" s="55" t="e">
        <f>IF(AA384="",IF(AA383="","",SUM($AG$13:AG383)),IF(AA384=$AE$5,AI383,IF($AI$8="Cuota fija",IF(AA384&lt;=MAX($AI$6:$AI$7),0,$AD$7+AD384-AH384),IF($AI$8="Capital Constante",IF(AA384&lt;=MAX($AI$6:$AI$7),0,$AD$3/(($AC$5/VLOOKUP($AD$6,AMORT!$A$2:$C$11,3,0))-MAX($AI$6:$AI$7))   ),AC384-AH384-AE384)       )))</f>
        <v>#N/A</v>
      </c>
      <c r="AH384" s="55" t="e">
        <f>IF(AA384="",IF(AA383="","",SUM($AH$13:AH383)),ROUND($AE$4*AI383,0))</f>
        <v>#N/A</v>
      </c>
      <c r="AI384" s="55" t="e">
        <f t="shared" si="36"/>
        <v>#N/A</v>
      </c>
      <c r="AJ384" s="15"/>
      <c r="AK384" s="55" t="e">
        <f>IF(AND(AA384&gt;0,AA384&lt;&gt;"",AD384&gt;0), ROUND( ((AD384/((1+($AD$4/VLOOKUP($AD$6,AMORT!$A$2:$B$11,2,0)))^AA384))),0),0)</f>
        <v>#N/A</v>
      </c>
    </row>
    <row r="385" spans="1:37" x14ac:dyDescent="0.2">
      <c r="A385" s="61" t="e">
        <f t="shared" si="33"/>
        <v>#N/A</v>
      </c>
      <c r="B385" s="62" t="e">
        <f>IF(A385="","",IF(OR($D$6="Diaria",$D$6="Semanal",$D$6="Decadal",$D$6="Quincenal"),B384+VLOOKUP($D$6,AMORT!$A$2:$D$11,4,0),IF(DAY($B$13)=DAY(EOMONTH($B$13,0)),EOMONTH(B384,VLOOKUP($D$6,AMORT!$A$2:$C$11,3,0)),EDATE($B$13,VLOOKUP($D$6,AMORT!$A$2:$C$11,3,0)*A385))))</f>
        <v>#N/A</v>
      </c>
      <c r="C385" s="55" t="e">
        <f>IF(A385="",IF(A384="","",SUM(C$13:C384)),G385+H385)</f>
        <v>#N/A</v>
      </c>
      <c r="D385" s="44"/>
      <c r="E385" s="55" t="e">
        <f>IF(A385="",IF(A384="","",SUM($E$13:E384)),ROUND(((I384*$D$8)/30)*VLOOKUP($D$6,AMORT!$A$2:$D$11,4,0),0))</f>
        <v>#N/A</v>
      </c>
      <c r="F385" s="55" t="e">
        <f>IF(A385="",IF(A384="","",SUM($F$13:F384)),IF(A385&lt;=MAX($I$6:$I$7),0,C385+E385))</f>
        <v>#N/A</v>
      </c>
      <c r="G385" s="55" t="e">
        <f>IF(A385="",IF(A384="","",SUM($G$13:G384)),IF(A385=$E$5,I384,IF($I$8="Cuota fija",IF(A385&lt;=MAX($I$6:$I$7),0,$D$7+D385-H385),IF($I$8="Capital Constante",IF(A385&lt;=MAX($I$6:$I$7),0,$D$3/(($C$5/VLOOKUP($D$6,AMORT!$A$2:$C$11,3,0))-MAX($I$6:$I$7))   ),C385-H385-E385)       )))</f>
        <v>#N/A</v>
      </c>
      <c r="H385" s="55" t="e">
        <f>IF(A385="",IF(A384="","",SUM($H$13:H384)),ROUND($E$4*I384,0))</f>
        <v>#N/A</v>
      </c>
      <c r="I385" s="55" t="e">
        <f t="shared" si="34"/>
        <v>#N/A</v>
      </c>
      <c r="J385" s="15"/>
      <c r="K385" s="55" t="e">
        <f>IF(AND(A385&gt;0,A385&lt;&gt;"",D385&gt;0), ROUND( ((D385/((1+($D$4/VLOOKUP($D$6,AMORT!$A$2:$B$11,2,0)))^A385))),0),0)</f>
        <v>#N/A</v>
      </c>
      <c r="N385" s="61" t="e">
        <f t="shared" si="37"/>
        <v>#N/A</v>
      </c>
      <c r="O385" s="62" t="e">
        <f>IF(N385="","",IF(OR($Q$6="Diaria",$Q$6="Semanal",$Q$6="Decadal",$Q$6="Quincenal"),O384+VLOOKUP($Q$6,AMORT!$A$2:$D$11,4,0),IF(DAY($O$13)=DAY(EOMONTH($O$13,0)),EOMONTH(O384,VLOOKUP($Q$6,AMORT!$A$2:$C$11,3,0)),EDATE($O$13,VLOOKUP($Q$6,AMORT!$A$2:$C$11,3,0)*N385))))</f>
        <v>#N/A</v>
      </c>
      <c r="P385" s="55" t="e">
        <f>IF(N385="",IF(N384="","",SUM(P$13:P384)),T385+U385)</f>
        <v>#N/A</v>
      </c>
      <c r="Q385" s="44"/>
      <c r="R385" s="55" t="e">
        <f>IF(N385="",IF(N384="","",SUM($R$13:R384)),ROUND(((V384*$Q$8)/30)*VLOOKUP($Q$6,AMORT!$A$2:$D$11,4,0),0))</f>
        <v>#N/A</v>
      </c>
      <c r="S385" s="55" t="e">
        <f>IF(N385="",IF(N384="","",SUM($S$13:S384)),IF(N385&lt;=MAX($V$6:$V$7),0,P385+R385))</f>
        <v>#N/A</v>
      </c>
      <c r="T385" s="55" t="e">
        <f>IF(N385="",IF(N384="","",SUM($T$13:T384)),IF(N385=$R$5,V384,IF($V$8="Cuota fija",IF(N385&lt;=MAX($V$6:$V$7),0,$Q$7+Q385-U385),IF($V$8="Capital Constante",IF(N385&lt;=MAX($V$6:$V$7),0,$Q$3/(($P$5/VLOOKUP($Q$6,AMORT!$A$2:$C$11,3,0))-MAX($V$6:$V$7))   ),P385-U385-R385)       )))</f>
        <v>#N/A</v>
      </c>
      <c r="U385" s="55" t="e">
        <f>IF(N385="",IF(N384="","",SUM($U$13:U384)),ROUND($R$4*V384,0))</f>
        <v>#N/A</v>
      </c>
      <c r="V385" s="55" t="e">
        <f t="shared" si="35"/>
        <v>#N/A</v>
      </c>
      <c r="W385" s="15"/>
      <c r="X385" s="55" t="e">
        <f>IF(AND(N385&gt;0,N385&lt;&gt;"",Q385&gt;0), ROUND( ((Q385/((1+($Q$4/VLOOKUP($Q$6,AMORT!$A$2:$B$11,2,0)))^N385))),0),0)</f>
        <v>#N/A</v>
      </c>
      <c r="AA385" s="61" t="e">
        <f t="shared" si="38"/>
        <v>#N/A</v>
      </c>
      <c r="AB385" s="62" t="e">
        <f>IF(AA385="","",IF(OR($AD$6="Diaria",$AD$6="Semanal",$AD$6="Decadal",$AD$6="Quincenal"),AB384+VLOOKUP($AD$6,AMORT!$A$2:$D$11,4,0),IF(DAY($B$13)=DAY(EOMONTH($B$13,0)),EOMONTH(AB384,VLOOKUP($AD$6,AMORT!$A$2:$C$11,3,0)),EDATE($B$13,VLOOKUP($AD$6,AMORT!$A$2:$C$11,3,0)*AA385))))</f>
        <v>#N/A</v>
      </c>
      <c r="AC385" s="55" t="e">
        <f>IF(AA385="",IF(AA384="","",SUM(AC$13:AC384)),AG385+AH385)</f>
        <v>#N/A</v>
      </c>
      <c r="AD385" s="44"/>
      <c r="AE385" s="55" t="e">
        <f>IF(AA385="",IF(AA384="","",SUM($AE$13:AE384)),ROUND(((AI384*$AD$8)/30)*VLOOKUP($AD$6,AMORT!$A$2:$D$11,4,0),0))</f>
        <v>#N/A</v>
      </c>
      <c r="AF385" s="55" t="e">
        <f>IF(AA385="",IF(AA384="","",SUM($AF$13:AF384)),IF(AA385&lt;=MAX($AI$6:$AI$7),0,AC385+AE385))</f>
        <v>#N/A</v>
      </c>
      <c r="AG385" s="55" t="e">
        <f>IF(AA385="",IF(AA384="","",SUM($AG$13:AG384)),IF(AA385=$AE$5,AI384,IF($AI$8="Cuota fija",IF(AA385&lt;=MAX($AI$6:$AI$7),0,$AD$7+AD385-AH385),IF($AI$8="Capital Constante",IF(AA385&lt;=MAX($AI$6:$AI$7),0,$AD$3/(($AC$5/VLOOKUP($AD$6,AMORT!$A$2:$C$11,3,0))-MAX($AI$6:$AI$7))   ),AC385-AH385-AE385)       )))</f>
        <v>#N/A</v>
      </c>
      <c r="AH385" s="55" t="e">
        <f>IF(AA385="",IF(AA384="","",SUM($AH$13:AH384)),ROUND($AE$4*AI384,0))</f>
        <v>#N/A</v>
      </c>
      <c r="AI385" s="55" t="e">
        <f t="shared" si="36"/>
        <v>#N/A</v>
      </c>
      <c r="AJ385" s="15"/>
      <c r="AK385" s="55" t="e">
        <f>IF(AND(AA385&gt;0,AA385&lt;&gt;"",AD385&gt;0), ROUND( ((AD385/((1+($AD$4/VLOOKUP($AD$6,AMORT!$A$2:$B$11,2,0)))^AA385))),0),0)</f>
        <v>#N/A</v>
      </c>
    </row>
    <row r="386" spans="1:37" x14ac:dyDescent="0.2">
      <c r="A386" s="61" t="e">
        <f t="shared" si="33"/>
        <v>#N/A</v>
      </c>
      <c r="B386" s="62" t="e">
        <f>IF(A386="","",IF(OR($D$6="Diaria",$D$6="Semanal",$D$6="Decadal",$D$6="Quincenal"),B385+VLOOKUP($D$6,AMORT!$A$2:$D$11,4,0),IF(DAY($B$13)=DAY(EOMONTH($B$13,0)),EOMONTH(B385,VLOOKUP($D$6,AMORT!$A$2:$C$11,3,0)),EDATE($B$13,VLOOKUP($D$6,AMORT!$A$2:$C$11,3,0)*A386))))</f>
        <v>#N/A</v>
      </c>
      <c r="C386" s="55" t="e">
        <f>IF(A386="",IF(A385="","",SUM(C$13:C385)),G386+H386)</f>
        <v>#N/A</v>
      </c>
      <c r="D386" s="44"/>
      <c r="E386" s="55" t="e">
        <f>IF(A386="",IF(A385="","",SUM($E$13:E385)),ROUND(((I385*$D$8)/30)*VLOOKUP($D$6,AMORT!$A$2:$D$11,4,0),0))</f>
        <v>#N/A</v>
      </c>
      <c r="F386" s="55" t="e">
        <f>IF(A386="",IF(A385="","",SUM($F$13:F385)),IF(A386&lt;=MAX($I$6:$I$7),0,C386+E386))</f>
        <v>#N/A</v>
      </c>
      <c r="G386" s="55" t="e">
        <f>IF(A386="",IF(A385="","",SUM($G$13:G385)),IF(A386=$E$5,I385,IF($I$8="Cuota fija",IF(A386&lt;=MAX($I$6:$I$7),0,$D$7+D386-H386),IF($I$8="Capital Constante",IF(A386&lt;=MAX($I$6:$I$7),0,$D$3/(($C$5/VLOOKUP($D$6,AMORT!$A$2:$C$11,3,0))-MAX($I$6:$I$7))   ),C386-H386-E386)       )))</f>
        <v>#N/A</v>
      </c>
      <c r="H386" s="55" t="e">
        <f>IF(A386="",IF(A385="","",SUM($H$13:H385)),ROUND($E$4*I385,0))</f>
        <v>#N/A</v>
      </c>
      <c r="I386" s="55" t="e">
        <f t="shared" si="34"/>
        <v>#N/A</v>
      </c>
      <c r="J386" s="15"/>
      <c r="K386" s="55" t="e">
        <f>IF(AND(A386&gt;0,A386&lt;&gt;"",D386&gt;0), ROUND( ((D386/((1+($D$4/VLOOKUP($D$6,AMORT!$A$2:$B$11,2,0)))^A386))),0),0)</f>
        <v>#N/A</v>
      </c>
      <c r="N386" s="61" t="e">
        <f t="shared" si="37"/>
        <v>#N/A</v>
      </c>
      <c r="O386" s="62" t="e">
        <f>IF(N386="","",IF(OR($Q$6="Diaria",$Q$6="Semanal",$Q$6="Decadal",$Q$6="Quincenal"),O385+VLOOKUP($Q$6,AMORT!$A$2:$D$11,4,0),IF(DAY($O$13)=DAY(EOMONTH($O$13,0)),EOMONTH(O385,VLOOKUP($Q$6,AMORT!$A$2:$C$11,3,0)),EDATE($O$13,VLOOKUP($Q$6,AMORT!$A$2:$C$11,3,0)*N386))))</f>
        <v>#N/A</v>
      </c>
      <c r="P386" s="55" t="e">
        <f>IF(N386="",IF(N385="","",SUM(P$13:P385)),T386+U386)</f>
        <v>#N/A</v>
      </c>
      <c r="Q386" s="44"/>
      <c r="R386" s="55" t="e">
        <f>IF(N386="",IF(N385="","",SUM($R$13:R385)),ROUND(((V385*$Q$8)/30)*VLOOKUP($Q$6,AMORT!$A$2:$D$11,4,0),0))</f>
        <v>#N/A</v>
      </c>
      <c r="S386" s="55" t="e">
        <f>IF(N386="",IF(N385="","",SUM($S$13:S385)),IF(N386&lt;=MAX($V$6:$V$7),0,P386+R386))</f>
        <v>#N/A</v>
      </c>
      <c r="T386" s="55" t="e">
        <f>IF(N386="",IF(N385="","",SUM($T$13:T385)),IF(N386=$R$5,V385,IF($V$8="Cuota fija",IF(N386&lt;=MAX($V$6:$V$7),0,$Q$7+Q386-U386),IF($V$8="Capital Constante",IF(N386&lt;=MAX($V$6:$V$7),0,$Q$3/(($P$5/VLOOKUP($Q$6,AMORT!$A$2:$C$11,3,0))-MAX($V$6:$V$7))   ),P386-U386-R386)       )))</f>
        <v>#N/A</v>
      </c>
      <c r="U386" s="55" t="e">
        <f>IF(N386="",IF(N385="","",SUM($U$13:U385)),ROUND($R$4*V385,0))</f>
        <v>#N/A</v>
      </c>
      <c r="V386" s="55" t="e">
        <f t="shared" si="35"/>
        <v>#N/A</v>
      </c>
      <c r="W386" s="15"/>
      <c r="X386" s="55" t="e">
        <f>IF(AND(N386&gt;0,N386&lt;&gt;"",Q386&gt;0), ROUND( ((Q386/((1+($Q$4/VLOOKUP($Q$6,AMORT!$A$2:$B$11,2,0)))^N386))),0),0)</f>
        <v>#N/A</v>
      </c>
      <c r="AA386" s="61" t="e">
        <f t="shared" si="38"/>
        <v>#N/A</v>
      </c>
      <c r="AB386" s="62" t="e">
        <f>IF(AA386="","",IF(OR($AD$6="Diaria",$AD$6="Semanal",$AD$6="Decadal",$AD$6="Quincenal"),AB385+VLOOKUP($AD$6,AMORT!$A$2:$D$11,4,0),IF(DAY($B$13)=DAY(EOMONTH($B$13,0)),EOMONTH(AB385,VLOOKUP($AD$6,AMORT!$A$2:$C$11,3,0)),EDATE($B$13,VLOOKUP($AD$6,AMORT!$A$2:$C$11,3,0)*AA386))))</f>
        <v>#N/A</v>
      </c>
      <c r="AC386" s="55" t="e">
        <f>IF(AA386="",IF(AA385="","",SUM(AC$13:AC385)),AG386+AH386)</f>
        <v>#N/A</v>
      </c>
      <c r="AD386" s="44"/>
      <c r="AE386" s="55" t="e">
        <f>IF(AA386="",IF(AA385="","",SUM($AE$13:AE385)),ROUND(((AI385*$AD$8)/30)*VLOOKUP($AD$6,AMORT!$A$2:$D$11,4,0),0))</f>
        <v>#N/A</v>
      </c>
      <c r="AF386" s="55" t="e">
        <f>IF(AA386="",IF(AA385="","",SUM($AF$13:AF385)),IF(AA386&lt;=MAX($AI$6:$AI$7),0,AC386+AE386))</f>
        <v>#N/A</v>
      </c>
      <c r="AG386" s="55" t="e">
        <f>IF(AA386="",IF(AA385="","",SUM($AG$13:AG385)),IF(AA386=$AE$5,AI385,IF($AI$8="Cuota fija",IF(AA386&lt;=MAX($AI$6:$AI$7),0,$AD$7+AD386-AH386),IF($AI$8="Capital Constante",IF(AA386&lt;=MAX($AI$6:$AI$7),0,$AD$3/(($AC$5/VLOOKUP($AD$6,AMORT!$A$2:$C$11,3,0))-MAX($AI$6:$AI$7))   ),AC386-AH386-AE386)       )))</f>
        <v>#N/A</v>
      </c>
      <c r="AH386" s="55" t="e">
        <f>IF(AA386="",IF(AA385="","",SUM($AH$13:AH385)),ROUND($AE$4*AI385,0))</f>
        <v>#N/A</v>
      </c>
      <c r="AI386" s="55" t="e">
        <f t="shared" si="36"/>
        <v>#N/A</v>
      </c>
      <c r="AJ386" s="15"/>
      <c r="AK386" s="55" t="e">
        <f>IF(AND(AA386&gt;0,AA386&lt;&gt;"",AD386&gt;0), ROUND( ((AD386/((1+($AD$4/VLOOKUP($AD$6,AMORT!$A$2:$B$11,2,0)))^AA386))),0),0)</f>
        <v>#N/A</v>
      </c>
    </row>
    <row r="387" spans="1:37" x14ac:dyDescent="0.2">
      <c r="A387" s="61" t="e">
        <f t="shared" si="33"/>
        <v>#N/A</v>
      </c>
      <c r="B387" s="62" t="e">
        <f>IF(A387="","",IF(OR($D$6="Diaria",$D$6="Semanal",$D$6="Decadal",$D$6="Quincenal"),B386+VLOOKUP($D$6,AMORT!$A$2:$D$11,4,0),IF(DAY($B$13)=DAY(EOMONTH($B$13,0)),EOMONTH(B386,VLOOKUP($D$6,AMORT!$A$2:$C$11,3,0)),EDATE($B$13,VLOOKUP($D$6,AMORT!$A$2:$C$11,3,0)*A387))))</f>
        <v>#N/A</v>
      </c>
      <c r="C387" s="55" t="e">
        <f>IF(A387="",IF(A386="","",SUM(C$13:C386)),G387+H387)</f>
        <v>#N/A</v>
      </c>
      <c r="D387" s="44"/>
      <c r="E387" s="55" t="e">
        <f>IF(A387="",IF(A386="","",SUM($E$13:E386)),ROUND(((I386*$D$8)/30)*VLOOKUP($D$6,AMORT!$A$2:$D$11,4,0),0))</f>
        <v>#N/A</v>
      </c>
      <c r="F387" s="55" t="e">
        <f>IF(A387="",IF(A386="","",SUM($F$13:F386)),IF(A387&lt;=MAX($I$6:$I$7),0,C387+E387))</f>
        <v>#N/A</v>
      </c>
      <c r="G387" s="55" t="e">
        <f>IF(A387="",IF(A386="","",SUM($G$13:G386)),IF(A387=$E$5,I386,IF($I$8="Cuota fija",IF(A387&lt;=MAX($I$6:$I$7),0,$D$7+D387-H387),IF($I$8="Capital Constante",IF(A387&lt;=MAX($I$6:$I$7),0,$D$3/(($C$5/VLOOKUP($D$6,AMORT!$A$2:$C$11,3,0))-MAX($I$6:$I$7))   ),C387-H387-E387)       )))</f>
        <v>#N/A</v>
      </c>
      <c r="H387" s="55" t="e">
        <f>IF(A387="",IF(A386="","",SUM($H$13:H386)),ROUND($E$4*I386,0))</f>
        <v>#N/A</v>
      </c>
      <c r="I387" s="55" t="e">
        <f t="shared" si="34"/>
        <v>#N/A</v>
      </c>
      <c r="J387" s="15"/>
      <c r="K387" s="55" t="e">
        <f>IF(AND(A387&gt;0,A387&lt;&gt;"",D387&gt;0), ROUND( ((D387/((1+($D$4/VLOOKUP($D$6,AMORT!$A$2:$B$11,2,0)))^A387))),0),0)</f>
        <v>#N/A</v>
      </c>
      <c r="N387" s="61" t="e">
        <f t="shared" si="37"/>
        <v>#N/A</v>
      </c>
      <c r="O387" s="62" t="e">
        <f>IF(N387="","",IF(OR($Q$6="Diaria",$Q$6="Semanal",$Q$6="Decadal",$Q$6="Quincenal"),O386+VLOOKUP($Q$6,AMORT!$A$2:$D$11,4,0),IF(DAY($O$13)=DAY(EOMONTH($O$13,0)),EOMONTH(O386,VLOOKUP($Q$6,AMORT!$A$2:$C$11,3,0)),EDATE($O$13,VLOOKUP($Q$6,AMORT!$A$2:$C$11,3,0)*N387))))</f>
        <v>#N/A</v>
      </c>
      <c r="P387" s="55" t="e">
        <f>IF(N387="",IF(N386="","",SUM(P$13:P386)),T387+U387)</f>
        <v>#N/A</v>
      </c>
      <c r="Q387" s="44"/>
      <c r="R387" s="55" t="e">
        <f>IF(N387="",IF(N386="","",SUM($R$13:R386)),ROUND(((V386*$Q$8)/30)*VLOOKUP($Q$6,AMORT!$A$2:$D$11,4,0),0))</f>
        <v>#N/A</v>
      </c>
      <c r="S387" s="55" t="e">
        <f>IF(N387="",IF(N386="","",SUM($S$13:S386)),IF(N387&lt;=MAX($V$6:$V$7),0,P387+R387))</f>
        <v>#N/A</v>
      </c>
      <c r="T387" s="55" t="e">
        <f>IF(N387="",IF(N386="","",SUM($T$13:T386)),IF(N387=$R$5,V386,IF($V$8="Cuota fija",IF(N387&lt;=MAX($V$6:$V$7),0,$Q$7+Q387-U387),IF($V$8="Capital Constante",IF(N387&lt;=MAX($V$6:$V$7),0,$Q$3/(($P$5/VLOOKUP($Q$6,AMORT!$A$2:$C$11,3,0))-MAX($V$6:$V$7))   ),P387-U387-R387)       )))</f>
        <v>#N/A</v>
      </c>
      <c r="U387" s="55" t="e">
        <f>IF(N387="",IF(N386="","",SUM($U$13:U386)),ROUND($R$4*V386,0))</f>
        <v>#N/A</v>
      </c>
      <c r="V387" s="55" t="e">
        <f t="shared" si="35"/>
        <v>#N/A</v>
      </c>
      <c r="W387" s="15"/>
      <c r="X387" s="55" t="e">
        <f>IF(AND(N387&gt;0,N387&lt;&gt;"",Q387&gt;0), ROUND( ((Q387/((1+($Q$4/VLOOKUP($Q$6,AMORT!$A$2:$B$11,2,0)))^N387))),0),0)</f>
        <v>#N/A</v>
      </c>
      <c r="AA387" s="61" t="e">
        <f t="shared" si="38"/>
        <v>#N/A</v>
      </c>
      <c r="AB387" s="62" t="e">
        <f>IF(AA387="","",IF(OR($AD$6="Diaria",$AD$6="Semanal",$AD$6="Decadal",$AD$6="Quincenal"),AB386+VLOOKUP($AD$6,AMORT!$A$2:$D$11,4,0),IF(DAY($B$13)=DAY(EOMONTH($B$13,0)),EOMONTH(AB386,VLOOKUP($AD$6,AMORT!$A$2:$C$11,3,0)),EDATE($B$13,VLOOKUP($AD$6,AMORT!$A$2:$C$11,3,0)*AA387))))</f>
        <v>#N/A</v>
      </c>
      <c r="AC387" s="55" t="e">
        <f>IF(AA387="",IF(AA386="","",SUM(AC$13:AC386)),AG387+AH387)</f>
        <v>#N/A</v>
      </c>
      <c r="AD387" s="44"/>
      <c r="AE387" s="55" t="e">
        <f>IF(AA387="",IF(AA386="","",SUM($AE$13:AE386)),ROUND(((AI386*$AD$8)/30)*VLOOKUP($AD$6,AMORT!$A$2:$D$11,4,0),0))</f>
        <v>#N/A</v>
      </c>
      <c r="AF387" s="55" t="e">
        <f>IF(AA387="",IF(AA386="","",SUM($AF$13:AF386)),IF(AA387&lt;=MAX($AI$6:$AI$7),0,AC387+AE387))</f>
        <v>#N/A</v>
      </c>
      <c r="AG387" s="55" t="e">
        <f>IF(AA387="",IF(AA386="","",SUM($AG$13:AG386)),IF(AA387=$AE$5,AI386,IF($AI$8="Cuota fija",IF(AA387&lt;=MAX($AI$6:$AI$7),0,$AD$7+AD387-AH387),IF($AI$8="Capital Constante",IF(AA387&lt;=MAX($AI$6:$AI$7),0,$AD$3/(($AC$5/VLOOKUP($AD$6,AMORT!$A$2:$C$11,3,0))-MAX($AI$6:$AI$7))   ),AC387-AH387-AE387)       )))</f>
        <v>#N/A</v>
      </c>
      <c r="AH387" s="55" t="e">
        <f>IF(AA387="",IF(AA386="","",SUM($AH$13:AH386)),ROUND($AE$4*AI386,0))</f>
        <v>#N/A</v>
      </c>
      <c r="AI387" s="55" t="e">
        <f t="shared" si="36"/>
        <v>#N/A</v>
      </c>
      <c r="AJ387" s="15"/>
      <c r="AK387" s="55" t="e">
        <f>IF(AND(AA387&gt;0,AA387&lt;&gt;"",AD387&gt;0), ROUND( ((AD387/((1+($AD$4/VLOOKUP($AD$6,AMORT!$A$2:$B$11,2,0)))^AA387))),0),0)</f>
        <v>#N/A</v>
      </c>
    </row>
    <row r="388" spans="1:37" x14ac:dyDescent="0.2">
      <c r="A388" s="61" t="e">
        <f t="shared" si="33"/>
        <v>#N/A</v>
      </c>
      <c r="B388" s="62" t="e">
        <f>IF(A388="","",IF(OR($D$6="Diaria",$D$6="Semanal",$D$6="Decadal",$D$6="Quincenal"),B387+VLOOKUP($D$6,AMORT!$A$2:$D$11,4,0),IF(DAY($B$13)=DAY(EOMONTH($B$13,0)),EOMONTH(B387,VLOOKUP($D$6,AMORT!$A$2:$C$11,3,0)),EDATE($B$13,VLOOKUP($D$6,AMORT!$A$2:$C$11,3,0)*A388))))</f>
        <v>#N/A</v>
      </c>
      <c r="C388" s="55" t="e">
        <f>IF(A388="",IF(A387="","",SUM(C$13:C387)),G388+H388)</f>
        <v>#N/A</v>
      </c>
      <c r="D388" s="44"/>
      <c r="E388" s="55" t="e">
        <f>IF(A388="",IF(A387="","",SUM($E$13:E387)),ROUND(((I387*$D$8)/30)*VLOOKUP($D$6,AMORT!$A$2:$D$11,4,0),0))</f>
        <v>#N/A</v>
      </c>
      <c r="F388" s="55" t="e">
        <f>IF(A388="",IF(A387="","",SUM($F$13:F387)),IF(A388&lt;=MAX($I$6:$I$7),0,C388+E388))</f>
        <v>#N/A</v>
      </c>
      <c r="G388" s="55" t="e">
        <f>IF(A388="",IF(A387="","",SUM($G$13:G387)),IF(A388=$E$5,I387,IF($I$8="Cuota fija",IF(A388&lt;=MAX($I$6:$I$7),0,$D$7+D388-H388),IF($I$8="Capital Constante",IF(A388&lt;=MAX($I$6:$I$7),0,$D$3/(($C$5/VLOOKUP($D$6,AMORT!$A$2:$C$11,3,0))-MAX($I$6:$I$7))   ),C388-H388-E388)       )))</f>
        <v>#N/A</v>
      </c>
      <c r="H388" s="55" t="e">
        <f>IF(A388="",IF(A387="","",SUM($H$13:H387)),ROUND($E$4*I387,0))</f>
        <v>#N/A</v>
      </c>
      <c r="I388" s="55" t="e">
        <f t="shared" si="34"/>
        <v>#N/A</v>
      </c>
      <c r="J388" s="15"/>
      <c r="K388" s="55" t="e">
        <f>IF(AND(A388&gt;0,A388&lt;&gt;"",D388&gt;0), ROUND( ((D388/((1+($D$4/VLOOKUP($D$6,AMORT!$A$2:$B$11,2,0)))^A388))),0),0)</f>
        <v>#N/A</v>
      </c>
      <c r="N388" s="61" t="e">
        <f t="shared" si="37"/>
        <v>#N/A</v>
      </c>
      <c r="O388" s="62" t="e">
        <f>IF(N388="","",IF(OR($Q$6="Diaria",$Q$6="Semanal",$Q$6="Decadal",$Q$6="Quincenal"),O387+VLOOKUP($Q$6,AMORT!$A$2:$D$11,4,0),IF(DAY($O$13)=DAY(EOMONTH($O$13,0)),EOMONTH(O387,VLOOKUP($Q$6,AMORT!$A$2:$C$11,3,0)),EDATE($O$13,VLOOKUP($Q$6,AMORT!$A$2:$C$11,3,0)*N388))))</f>
        <v>#N/A</v>
      </c>
      <c r="P388" s="55" t="e">
        <f>IF(N388="",IF(N387="","",SUM(P$13:P387)),T388+U388)</f>
        <v>#N/A</v>
      </c>
      <c r="Q388" s="44"/>
      <c r="R388" s="55" t="e">
        <f>IF(N388="",IF(N387="","",SUM($R$13:R387)),ROUND(((V387*$Q$8)/30)*VLOOKUP($Q$6,AMORT!$A$2:$D$11,4,0),0))</f>
        <v>#N/A</v>
      </c>
      <c r="S388" s="55" t="e">
        <f>IF(N388="",IF(N387="","",SUM($S$13:S387)),IF(N388&lt;=MAX($V$6:$V$7),0,P388+R388))</f>
        <v>#N/A</v>
      </c>
      <c r="T388" s="55" t="e">
        <f>IF(N388="",IF(N387="","",SUM($T$13:T387)),IF(N388=$R$5,V387,IF($V$8="Cuota fija",IF(N388&lt;=MAX($V$6:$V$7),0,$Q$7+Q388-U388),IF($V$8="Capital Constante",IF(N388&lt;=MAX($V$6:$V$7),0,$Q$3/(($P$5/VLOOKUP($Q$6,AMORT!$A$2:$C$11,3,0))-MAX($V$6:$V$7))   ),P388-U388-R388)       )))</f>
        <v>#N/A</v>
      </c>
      <c r="U388" s="55" t="e">
        <f>IF(N388="",IF(N387="","",SUM($U$13:U387)),ROUND($R$4*V387,0))</f>
        <v>#N/A</v>
      </c>
      <c r="V388" s="55" t="e">
        <f t="shared" si="35"/>
        <v>#N/A</v>
      </c>
      <c r="W388" s="15"/>
      <c r="X388" s="55" t="e">
        <f>IF(AND(N388&gt;0,N388&lt;&gt;"",Q388&gt;0), ROUND( ((Q388/((1+($Q$4/VLOOKUP($Q$6,AMORT!$A$2:$B$11,2,0)))^N388))),0),0)</f>
        <v>#N/A</v>
      </c>
      <c r="AA388" s="61" t="e">
        <f t="shared" si="38"/>
        <v>#N/A</v>
      </c>
      <c r="AB388" s="62" t="e">
        <f>IF(AA388="","",IF(OR($AD$6="Diaria",$AD$6="Semanal",$AD$6="Decadal",$AD$6="Quincenal"),AB387+VLOOKUP($AD$6,AMORT!$A$2:$D$11,4,0),IF(DAY($B$13)=DAY(EOMONTH($B$13,0)),EOMONTH(AB387,VLOOKUP($AD$6,AMORT!$A$2:$C$11,3,0)),EDATE($B$13,VLOOKUP($AD$6,AMORT!$A$2:$C$11,3,0)*AA388))))</f>
        <v>#N/A</v>
      </c>
      <c r="AC388" s="55" t="e">
        <f>IF(AA388="",IF(AA387="","",SUM(AC$13:AC387)),AG388+AH388)</f>
        <v>#N/A</v>
      </c>
      <c r="AD388" s="44"/>
      <c r="AE388" s="55" t="e">
        <f>IF(AA388="",IF(AA387="","",SUM($AE$13:AE387)),ROUND(((AI387*$AD$8)/30)*VLOOKUP($AD$6,AMORT!$A$2:$D$11,4,0),0))</f>
        <v>#N/A</v>
      </c>
      <c r="AF388" s="55" t="e">
        <f>IF(AA388="",IF(AA387="","",SUM($AF$13:AF387)),IF(AA388&lt;=MAX($AI$6:$AI$7),0,AC388+AE388))</f>
        <v>#N/A</v>
      </c>
      <c r="AG388" s="55" t="e">
        <f>IF(AA388="",IF(AA387="","",SUM($AG$13:AG387)),IF(AA388=$AE$5,AI387,IF($AI$8="Cuota fija",IF(AA388&lt;=MAX($AI$6:$AI$7),0,$AD$7+AD388-AH388),IF($AI$8="Capital Constante",IF(AA388&lt;=MAX($AI$6:$AI$7),0,$AD$3/(($AC$5/VLOOKUP($AD$6,AMORT!$A$2:$C$11,3,0))-MAX($AI$6:$AI$7))   ),AC388-AH388-AE388)       )))</f>
        <v>#N/A</v>
      </c>
      <c r="AH388" s="55" t="e">
        <f>IF(AA388="",IF(AA387="","",SUM($AH$13:AH387)),ROUND($AE$4*AI387,0))</f>
        <v>#N/A</v>
      </c>
      <c r="AI388" s="55" t="e">
        <f t="shared" si="36"/>
        <v>#N/A</v>
      </c>
      <c r="AJ388" s="15"/>
      <c r="AK388" s="55" t="e">
        <f>IF(AND(AA388&gt;0,AA388&lt;&gt;"",AD388&gt;0), ROUND( ((AD388/((1+($AD$4/VLOOKUP($AD$6,AMORT!$A$2:$B$11,2,0)))^AA388))),0),0)</f>
        <v>#N/A</v>
      </c>
    </row>
    <row r="389" spans="1:37" x14ac:dyDescent="0.2">
      <c r="A389" s="61" t="e">
        <f t="shared" si="33"/>
        <v>#N/A</v>
      </c>
      <c r="B389" s="62" t="e">
        <f>IF(A389="","",IF(OR($D$6="Diaria",$D$6="Semanal",$D$6="Decadal",$D$6="Quincenal"),B388+VLOOKUP($D$6,AMORT!$A$2:$D$11,4,0),IF(DAY($B$13)=DAY(EOMONTH($B$13,0)),EOMONTH(B388,VLOOKUP($D$6,AMORT!$A$2:$C$11,3,0)),EDATE($B$13,VLOOKUP($D$6,AMORT!$A$2:$C$11,3,0)*A389))))</f>
        <v>#N/A</v>
      </c>
      <c r="C389" s="55" t="e">
        <f>IF(A389="",IF(A388="","",SUM(C$13:C388)),G389+H389)</f>
        <v>#N/A</v>
      </c>
      <c r="D389" s="44"/>
      <c r="E389" s="55" t="e">
        <f>IF(A389="",IF(A388="","",SUM($E$13:E388)),ROUND(((I388*$D$8)/30)*VLOOKUP($D$6,AMORT!$A$2:$D$11,4,0),0))</f>
        <v>#N/A</v>
      </c>
      <c r="F389" s="55" t="e">
        <f>IF(A389="",IF(A388="","",SUM($F$13:F388)),IF(A389&lt;=MAX($I$6:$I$7),0,C389+E389))</f>
        <v>#N/A</v>
      </c>
      <c r="G389" s="55" t="e">
        <f>IF(A389="",IF(A388="","",SUM($G$13:G388)),IF(A389=$E$5,I388,IF($I$8="Cuota fija",IF(A389&lt;=MAX($I$6:$I$7),0,$D$7+D389-H389),IF($I$8="Capital Constante",IF(A389&lt;=MAX($I$6:$I$7),0,$D$3/(($C$5/VLOOKUP($D$6,AMORT!$A$2:$C$11,3,0))-MAX($I$6:$I$7))   ),C389-H389-E389)       )))</f>
        <v>#N/A</v>
      </c>
      <c r="H389" s="55" t="e">
        <f>IF(A389="",IF(A388="","",SUM($H$13:H388)),ROUND($E$4*I388,0))</f>
        <v>#N/A</v>
      </c>
      <c r="I389" s="55" t="e">
        <f t="shared" si="34"/>
        <v>#N/A</v>
      </c>
      <c r="J389" s="15"/>
      <c r="K389" s="55" t="e">
        <f>IF(AND(A389&gt;0,A389&lt;&gt;"",D389&gt;0), ROUND( ((D389/((1+($D$4/VLOOKUP($D$6,AMORT!$A$2:$B$11,2,0)))^A389))),0),0)</f>
        <v>#N/A</v>
      </c>
      <c r="N389" s="61" t="e">
        <f t="shared" si="37"/>
        <v>#N/A</v>
      </c>
      <c r="O389" s="62" t="e">
        <f>IF(N389="","",IF(OR($Q$6="Diaria",$Q$6="Semanal",$Q$6="Decadal",$Q$6="Quincenal"),O388+VLOOKUP($Q$6,AMORT!$A$2:$D$11,4,0),IF(DAY($O$13)=DAY(EOMONTH($O$13,0)),EOMONTH(O388,VLOOKUP($Q$6,AMORT!$A$2:$C$11,3,0)),EDATE($O$13,VLOOKUP($Q$6,AMORT!$A$2:$C$11,3,0)*N389))))</f>
        <v>#N/A</v>
      </c>
      <c r="P389" s="55" t="e">
        <f>IF(N389="",IF(N388="","",SUM(P$13:P388)),T389+U389)</f>
        <v>#N/A</v>
      </c>
      <c r="Q389" s="44"/>
      <c r="R389" s="55" t="e">
        <f>IF(N389="",IF(N388="","",SUM($R$13:R388)),ROUND(((V388*$Q$8)/30)*VLOOKUP($Q$6,AMORT!$A$2:$D$11,4,0),0))</f>
        <v>#N/A</v>
      </c>
      <c r="S389" s="55" t="e">
        <f>IF(N389="",IF(N388="","",SUM($S$13:S388)),IF(N389&lt;=MAX($V$6:$V$7),0,P389+R389))</f>
        <v>#N/A</v>
      </c>
      <c r="T389" s="55" t="e">
        <f>IF(N389="",IF(N388="","",SUM($T$13:T388)),IF(N389=$R$5,V388,IF($V$8="Cuota fija",IF(N389&lt;=MAX($V$6:$V$7),0,$Q$7+Q389-U389),IF($V$8="Capital Constante",IF(N389&lt;=MAX($V$6:$V$7),0,$Q$3/(($P$5/VLOOKUP($Q$6,AMORT!$A$2:$C$11,3,0))-MAX($V$6:$V$7))   ),P389-U389-R389)       )))</f>
        <v>#N/A</v>
      </c>
      <c r="U389" s="55" t="e">
        <f>IF(N389="",IF(N388="","",SUM($U$13:U388)),ROUND($R$4*V388,0))</f>
        <v>#N/A</v>
      </c>
      <c r="V389" s="55" t="e">
        <f t="shared" si="35"/>
        <v>#N/A</v>
      </c>
      <c r="W389" s="15"/>
      <c r="X389" s="55" t="e">
        <f>IF(AND(N389&gt;0,N389&lt;&gt;"",Q389&gt;0), ROUND( ((Q389/((1+($Q$4/VLOOKUP($Q$6,AMORT!$A$2:$B$11,2,0)))^N389))),0),0)</f>
        <v>#N/A</v>
      </c>
      <c r="AA389" s="61" t="e">
        <f t="shared" si="38"/>
        <v>#N/A</v>
      </c>
      <c r="AB389" s="62" t="e">
        <f>IF(AA389="","",IF(OR($AD$6="Diaria",$AD$6="Semanal",$AD$6="Decadal",$AD$6="Quincenal"),AB388+VLOOKUP($AD$6,AMORT!$A$2:$D$11,4,0),IF(DAY($B$13)=DAY(EOMONTH($B$13,0)),EOMONTH(AB388,VLOOKUP($AD$6,AMORT!$A$2:$C$11,3,0)),EDATE($B$13,VLOOKUP($AD$6,AMORT!$A$2:$C$11,3,0)*AA389))))</f>
        <v>#N/A</v>
      </c>
      <c r="AC389" s="55" t="e">
        <f>IF(AA389="",IF(AA388="","",SUM(AC$13:AC388)),AG389+AH389)</f>
        <v>#N/A</v>
      </c>
      <c r="AD389" s="44"/>
      <c r="AE389" s="55" t="e">
        <f>IF(AA389="",IF(AA388="","",SUM($AE$13:AE388)),ROUND(((AI388*$AD$8)/30)*VLOOKUP($AD$6,AMORT!$A$2:$D$11,4,0),0))</f>
        <v>#N/A</v>
      </c>
      <c r="AF389" s="55" t="e">
        <f>IF(AA389="",IF(AA388="","",SUM($AF$13:AF388)),IF(AA389&lt;=MAX($AI$6:$AI$7),0,AC389+AE389))</f>
        <v>#N/A</v>
      </c>
      <c r="AG389" s="55" t="e">
        <f>IF(AA389="",IF(AA388="","",SUM($AG$13:AG388)),IF(AA389=$AE$5,AI388,IF($AI$8="Cuota fija",IF(AA389&lt;=MAX($AI$6:$AI$7),0,$AD$7+AD389-AH389),IF($AI$8="Capital Constante",IF(AA389&lt;=MAX($AI$6:$AI$7),0,$AD$3/(($AC$5/VLOOKUP($AD$6,AMORT!$A$2:$C$11,3,0))-MAX($AI$6:$AI$7))   ),AC389-AH389-AE389)       )))</f>
        <v>#N/A</v>
      </c>
      <c r="AH389" s="55" t="e">
        <f>IF(AA389="",IF(AA388="","",SUM($AH$13:AH388)),ROUND($AE$4*AI388,0))</f>
        <v>#N/A</v>
      </c>
      <c r="AI389" s="55" t="e">
        <f t="shared" si="36"/>
        <v>#N/A</v>
      </c>
      <c r="AJ389" s="15"/>
      <c r="AK389" s="55" t="e">
        <f>IF(AND(AA389&gt;0,AA389&lt;&gt;"",AD389&gt;0), ROUND( ((AD389/((1+($AD$4/VLOOKUP($AD$6,AMORT!$A$2:$B$11,2,0)))^AA389))),0),0)</f>
        <v>#N/A</v>
      </c>
    </row>
    <row r="390" spans="1:37" x14ac:dyDescent="0.2">
      <c r="A390" s="61" t="e">
        <f t="shared" si="33"/>
        <v>#N/A</v>
      </c>
      <c r="B390" s="62" t="e">
        <f>IF(A390="","",IF(OR($D$6="Diaria",$D$6="Semanal",$D$6="Decadal",$D$6="Quincenal"),B389+VLOOKUP($D$6,AMORT!$A$2:$D$11,4,0),IF(DAY($B$13)=DAY(EOMONTH($B$13,0)),EOMONTH(B389,VLOOKUP($D$6,AMORT!$A$2:$C$11,3,0)),EDATE($B$13,VLOOKUP($D$6,AMORT!$A$2:$C$11,3,0)*A390))))</f>
        <v>#N/A</v>
      </c>
      <c r="C390" s="55" t="e">
        <f>IF(A390="",IF(A389="","",SUM(C$13:C389)),G390+H390)</f>
        <v>#N/A</v>
      </c>
      <c r="D390" s="44"/>
      <c r="E390" s="55" t="e">
        <f>IF(A390="",IF(A389="","",SUM($E$13:E389)),ROUND(((I389*$D$8)/30)*VLOOKUP($D$6,AMORT!$A$2:$D$11,4,0),0))</f>
        <v>#N/A</v>
      </c>
      <c r="F390" s="55" t="e">
        <f>IF(A390="",IF(A389="","",SUM($F$13:F389)),IF(A390&lt;=MAX($I$6:$I$7),0,C390+E390))</f>
        <v>#N/A</v>
      </c>
      <c r="G390" s="55" t="e">
        <f>IF(A390="",IF(A389="","",SUM($G$13:G389)),IF(A390=$E$5,I389,IF($I$8="Cuota fija",IF(A390&lt;=MAX($I$6:$I$7),0,$D$7+D390-H390),IF($I$8="Capital Constante",IF(A390&lt;=MAX($I$6:$I$7),0,$D$3/(($C$5/VLOOKUP($D$6,AMORT!$A$2:$C$11,3,0))-MAX($I$6:$I$7))   ),C390-H390-E390)       )))</f>
        <v>#N/A</v>
      </c>
      <c r="H390" s="55" t="e">
        <f>IF(A390="",IF(A389="","",SUM($H$13:H389)),ROUND($E$4*I389,0))</f>
        <v>#N/A</v>
      </c>
      <c r="I390" s="55" t="e">
        <f t="shared" si="34"/>
        <v>#N/A</v>
      </c>
      <c r="J390" s="15"/>
      <c r="K390" s="55" t="e">
        <f>IF(AND(A390&gt;0,A390&lt;&gt;"",D390&gt;0), ROUND( ((D390/((1+($D$4/VLOOKUP($D$6,AMORT!$A$2:$B$11,2,0)))^A390))),0),0)</f>
        <v>#N/A</v>
      </c>
      <c r="N390" s="61" t="e">
        <f t="shared" si="37"/>
        <v>#N/A</v>
      </c>
      <c r="O390" s="62" t="e">
        <f>IF(N390="","",IF(OR($Q$6="Diaria",$Q$6="Semanal",$Q$6="Decadal",$Q$6="Quincenal"),O389+VLOOKUP($Q$6,AMORT!$A$2:$D$11,4,0),IF(DAY($O$13)=DAY(EOMONTH($O$13,0)),EOMONTH(O389,VLOOKUP($Q$6,AMORT!$A$2:$C$11,3,0)),EDATE($O$13,VLOOKUP($Q$6,AMORT!$A$2:$C$11,3,0)*N390))))</f>
        <v>#N/A</v>
      </c>
      <c r="P390" s="55" t="e">
        <f>IF(N390="",IF(N389="","",SUM(P$13:P389)),T390+U390)</f>
        <v>#N/A</v>
      </c>
      <c r="Q390" s="44"/>
      <c r="R390" s="55" t="e">
        <f>IF(N390="",IF(N389="","",SUM($R$13:R389)),ROUND(((V389*$Q$8)/30)*VLOOKUP($Q$6,AMORT!$A$2:$D$11,4,0),0))</f>
        <v>#N/A</v>
      </c>
      <c r="S390" s="55" t="e">
        <f>IF(N390="",IF(N389="","",SUM($S$13:S389)),IF(N390&lt;=MAX($V$6:$V$7),0,P390+R390))</f>
        <v>#N/A</v>
      </c>
      <c r="T390" s="55" t="e">
        <f>IF(N390="",IF(N389="","",SUM($T$13:T389)),IF(N390=$R$5,V389,IF($V$8="Cuota fija",IF(N390&lt;=MAX($V$6:$V$7),0,$Q$7+Q390-U390),IF($V$8="Capital Constante",IF(N390&lt;=MAX($V$6:$V$7),0,$Q$3/(($P$5/VLOOKUP($Q$6,AMORT!$A$2:$C$11,3,0))-MAX($V$6:$V$7))   ),P390-U390-R390)       )))</f>
        <v>#N/A</v>
      </c>
      <c r="U390" s="55" t="e">
        <f>IF(N390="",IF(N389="","",SUM($U$13:U389)),ROUND($R$4*V389,0))</f>
        <v>#N/A</v>
      </c>
      <c r="V390" s="55" t="e">
        <f t="shared" si="35"/>
        <v>#N/A</v>
      </c>
      <c r="W390" s="15"/>
      <c r="X390" s="55" t="e">
        <f>IF(AND(N390&gt;0,N390&lt;&gt;"",Q390&gt;0), ROUND( ((Q390/((1+($Q$4/VLOOKUP($Q$6,AMORT!$A$2:$B$11,2,0)))^N390))),0),0)</f>
        <v>#N/A</v>
      </c>
      <c r="AA390" s="61" t="e">
        <f t="shared" si="38"/>
        <v>#N/A</v>
      </c>
      <c r="AB390" s="62" t="e">
        <f>IF(AA390="","",IF(OR($AD$6="Diaria",$AD$6="Semanal",$AD$6="Decadal",$AD$6="Quincenal"),AB389+VLOOKUP($AD$6,AMORT!$A$2:$D$11,4,0),IF(DAY($B$13)=DAY(EOMONTH($B$13,0)),EOMONTH(AB389,VLOOKUP($AD$6,AMORT!$A$2:$C$11,3,0)),EDATE($B$13,VLOOKUP($AD$6,AMORT!$A$2:$C$11,3,0)*AA390))))</f>
        <v>#N/A</v>
      </c>
      <c r="AC390" s="55" t="e">
        <f>IF(AA390="",IF(AA389="","",SUM(AC$13:AC389)),AG390+AH390)</f>
        <v>#N/A</v>
      </c>
      <c r="AD390" s="44"/>
      <c r="AE390" s="55" t="e">
        <f>IF(AA390="",IF(AA389="","",SUM($AE$13:AE389)),ROUND(((AI389*$AD$8)/30)*VLOOKUP($AD$6,AMORT!$A$2:$D$11,4,0),0))</f>
        <v>#N/A</v>
      </c>
      <c r="AF390" s="55" t="e">
        <f>IF(AA390="",IF(AA389="","",SUM($AF$13:AF389)),IF(AA390&lt;=MAX($AI$6:$AI$7),0,AC390+AE390))</f>
        <v>#N/A</v>
      </c>
      <c r="AG390" s="55" t="e">
        <f>IF(AA390="",IF(AA389="","",SUM($AG$13:AG389)),IF(AA390=$AE$5,AI389,IF($AI$8="Cuota fija",IF(AA390&lt;=MAX($AI$6:$AI$7),0,$AD$7+AD390-AH390),IF($AI$8="Capital Constante",IF(AA390&lt;=MAX($AI$6:$AI$7),0,$AD$3/(($AC$5/VLOOKUP($AD$6,AMORT!$A$2:$C$11,3,0))-MAX($AI$6:$AI$7))   ),AC390-AH390-AE390)       )))</f>
        <v>#N/A</v>
      </c>
      <c r="AH390" s="55" t="e">
        <f>IF(AA390="",IF(AA389="","",SUM($AH$13:AH389)),ROUND($AE$4*AI389,0))</f>
        <v>#N/A</v>
      </c>
      <c r="AI390" s="55" t="e">
        <f t="shared" si="36"/>
        <v>#N/A</v>
      </c>
      <c r="AJ390" s="15"/>
      <c r="AK390" s="55" t="e">
        <f>IF(AND(AA390&gt;0,AA390&lt;&gt;"",AD390&gt;0), ROUND( ((AD390/((1+($AD$4/VLOOKUP($AD$6,AMORT!$A$2:$B$11,2,0)))^AA390))),0),0)</f>
        <v>#N/A</v>
      </c>
    </row>
    <row r="391" spans="1:37" x14ac:dyDescent="0.2">
      <c r="A391" s="61" t="e">
        <f t="shared" si="33"/>
        <v>#N/A</v>
      </c>
      <c r="B391" s="62" t="e">
        <f>IF(A391="","",IF(OR($D$6="Diaria",$D$6="Semanal",$D$6="Decadal",$D$6="Quincenal"),B390+VLOOKUP($D$6,AMORT!$A$2:$D$11,4,0),IF(DAY($B$13)=DAY(EOMONTH($B$13,0)),EOMONTH(B390,VLOOKUP($D$6,AMORT!$A$2:$C$11,3,0)),EDATE($B$13,VLOOKUP($D$6,AMORT!$A$2:$C$11,3,0)*A391))))</f>
        <v>#N/A</v>
      </c>
      <c r="C391" s="55" t="e">
        <f>IF(A391="",IF(A390="","",SUM(C$13:C390)),G391+H391)</f>
        <v>#N/A</v>
      </c>
      <c r="D391" s="44"/>
      <c r="E391" s="55" t="e">
        <f>IF(A391="",IF(A390="","",SUM($E$13:E390)),ROUND(((I390*$D$8)/30)*VLOOKUP($D$6,AMORT!$A$2:$D$11,4,0),0))</f>
        <v>#N/A</v>
      </c>
      <c r="F391" s="55" t="e">
        <f>IF(A391="",IF(A390="","",SUM($F$13:F390)),IF(A391&lt;=MAX($I$6:$I$7),0,C391+E391))</f>
        <v>#N/A</v>
      </c>
      <c r="G391" s="55" t="e">
        <f>IF(A391="",IF(A390="","",SUM($G$13:G390)),IF(A391=$E$5,I390,IF($I$8="Cuota fija",IF(A391&lt;=MAX($I$6:$I$7),0,$D$7+D391-H391),IF($I$8="Capital Constante",IF(A391&lt;=MAX($I$6:$I$7),0,$D$3/(($C$5/VLOOKUP($D$6,AMORT!$A$2:$C$11,3,0))-MAX($I$6:$I$7))   ),C391-H391-E391)       )))</f>
        <v>#N/A</v>
      </c>
      <c r="H391" s="55" t="e">
        <f>IF(A391="",IF(A390="","",SUM($H$13:H390)),ROUND($E$4*I390,0))</f>
        <v>#N/A</v>
      </c>
      <c r="I391" s="55" t="e">
        <f t="shared" si="34"/>
        <v>#N/A</v>
      </c>
      <c r="J391" s="15"/>
      <c r="K391" s="55" t="e">
        <f>IF(AND(A391&gt;0,A391&lt;&gt;"",D391&gt;0), ROUND( ((D391/((1+($D$4/VLOOKUP($D$6,AMORT!$A$2:$B$11,2,0)))^A391))),0),0)</f>
        <v>#N/A</v>
      </c>
      <c r="N391" s="61" t="e">
        <f t="shared" si="37"/>
        <v>#N/A</v>
      </c>
      <c r="O391" s="62" t="e">
        <f>IF(N391="","",IF(OR($Q$6="Diaria",$Q$6="Semanal",$Q$6="Decadal",$Q$6="Quincenal"),O390+VLOOKUP($Q$6,AMORT!$A$2:$D$11,4,0),IF(DAY($O$13)=DAY(EOMONTH($O$13,0)),EOMONTH(O390,VLOOKUP($Q$6,AMORT!$A$2:$C$11,3,0)),EDATE($O$13,VLOOKUP($Q$6,AMORT!$A$2:$C$11,3,0)*N391))))</f>
        <v>#N/A</v>
      </c>
      <c r="P391" s="55" t="e">
        <f>IF(N391="",IF(N390="","",SUM(P$13:P390)),T391+U391)</f>
        <v>#N/A</v>
      </c>
      <c r="Q391" s="44"/>
      <c r="R391" s="55" t="e">
        <f>IF(N391="",IF(N390="","",SUM($R$13:R390)),ROUND(((V390*$Q$8)/30)*VLOOKUP($Q$6,AMORT!$A$2:$D$11,4,0),0))</f>
        <v>#N/A</v>
      </c>
      <c r="S391" s="55" t="e">
        <f>IF(N391="",IF(N390="","",SUM($S$13:S390)),IF(N391&lt;=MAX($V$6:$V$7),0,P391+R391))</f>
        <v>#N/A</v>
      </c>
      <c r="T391" s="55" t="e">
        <f>IF(N391="",IF(N390="","",SUM($T$13:T390)),IF(N391=$R$5,V390,IF($V$8="Cuota fija",IF(N391&lt;=MAX($V$6:$V$7),0,$Q$7+Q391-U391),IF($V$8="Capital Constante",IF(N391&lt;=MAX($V$6:$V$7),0,$Q$3/(($P$5/VLOOKUP($Q$6,AMORT!$A$2:$C$11,3,0))-MAX($V$6:$V$7))   ),P391-U391-R391)       )))</f>
        <v>#N/A</v>
      </c>
      <c r="U391" s="55" t="e">
        <f>IF(N391="",IF(N390="","",SUM($U$13:U390)),ROUND($R$4*V390,0))</f>
        <v>#N/A</v>
      </c>
      <c r="V391" s="55" t="e">
        <f t="shared" si="35"/>
        <v>#N/A</v>
      </c>
      <c r="W391" s="15"/>
      <c r="X391" s="55" t="e">
        <f>IF(AND(N391&gt;0,N391&lt;&gt;"",Q391&gt;0), ROUND( ((Q391/((1+($Q$4/VLOOKUP($Q$6,AMORT!$A$2:$B$11,2,0)))^N391))),0),0)</f>
        <v>#N/A</v>
      </c>
      <c r="AA391" s="61" t="e">
        <f t="shared" si="38"/>
        <v>#N/A</v>
      </c>
      <c r="AB391" s="62" t="e">
        <f>IF(AA391="","",IF(OR($AD$6="Diaria",$AD$6="Semanal",$AD$6="Decadal",$AD$6="Quincenal"),AB390+VLOOKUP($AD$6,AMORT!$A$2:$D$11,4,0),IF(DAY($B$13)=DAY(EOMONTH($B$13,0)),EOMONTH(AB390,VLOOKUP($AD$6,AMORT!$A$2:$C$11,3,0)),EDATE($B$13,VLOOKUP($AD$6,AMORT!$A$2:$C$11,3,0)*AA391))))</f>
        <v>#N/A</v>
      </c>
      <c r="AC391" s="55" t="e">
        <f>IF(AA391="",IF(AA390="","",SUM(AC$13:AC390)),AG391+AH391)</f>
        <v>#N/A</v>
      </c>
      <c r="AD391" s="44"/>
      <c r="AE391" s="55" t="e">
        <f>IF(AA391="",IF(AA390="","",SUM($AE$13:AE390)),ROUND(((AI390*$AD$8)/30)*VLOOKUP($AD$6,AMORT!$A$2:$D$11,4,0),0))</f>
        <v>#N/A</v>
      </c>
      <c r="AF391" s="55" t="e">
        <f>IF(AA391="",IF(AA390="","",SUM($AF$13:AF390)),IF(AA391&lt;=MAX($AI$6:$AI$7),0,AC391+AE391))</f>
        <v>#N/A</v>
      </c>
      <c r="AG391" s="55" t="e">
        <f>IF(AA391="",IF(AA390="","",SUM($AG$13:AG390)),IF(AA391=$AE$5,AI390,IF($AI$8="Cuota fija",IF(AA391&lt;=MAX($AI$6:$AI$7),0,$AD$7+AD391-AH391),IF($AI$8="Capital Constante",IF(AA391&lt;=MAX($AI$6:$AI$7),0,$AD$3/(($AC$5/VLOOKUP($AD$6,AMORT!$A$2:$C$11,3,0))-MAX($AI$6:$AI$7))   ),AC391-AH391-AE391)       )))</f>
        <v>#N/A</v>
      </c>
      <c r="AH391" s="55" t="e">
        <f>IF(AA391="",IF(AA390="","",SUM($AH$13:AH390)),ROUND($AE$4*AI390,0))</f>
        <v>#N/A</v>
      </c>
      <c r="AI391" s="55" t="e">
        <f t="shared" si="36"/>
        <v>#N/A</v>
      </c>
      <c r="AJ391" s="15"/>
      <c r="AK391" s="55" t="e">
        <f>IF(AND(AA391&gt;0,AA391&lt;&gt;"",AD391&gt;0), ROUND( ((AD391/((1+($AD$4/VLOOKUP($AD$6,AMORT!$A$2:$B$11,2,0)))^AA391))),0),0)</f>
        <v>#N/A</v>
      </c>
    </row>
    <row r="392" spans="1:37" x14ac:dyDescent="0.2">
      <c r="A392" s="61" t="e">
        <f t="shared" si="33"/>
        <v>#N/A</v>
      </c>
      <c r="B392" s="62" t="e">
        <f>IF(A392="","",IF(OR($D$6="Diaria",$D$6="Semanal",$D$6="Decadal",$D$6="Quincenal"),B391+VLOOKUP($D$6,AMORT!$A$2:$D$11,4,0),IF(DAY($B$13)=DAY(EOMONTH($B$13,0)),EOMONTH(B391,VLOOKUP($D$6,AMORT!$A$2:$C$11,3,0)),EDATE($B$13,VLOOKUP($D$6,AMORT!$A$2:$C$11,3,0)*A392))))</f>
        <v>#N/A</v>
      </c>
      <c r="C392" s="55" t="e">
        <f>IF(A392="",IF(A391="","",SUM(C$13:C391)),G392+H392)</f>
        <v>#N/A</v>
      </c>
      <c r="D392" s="44"/>
      <c r="E392" s="55" t="e">
        <f>IF(A392="",IF(A391="","",SUM($E$13:E391)),ROUND(((I391*$D$8)/30)*VLOOKUP($D$6,AMORT!$A$2:$D$11,4,0),0))</f>
        <v>#N/A</v>
      </c>
      <c r="F392" s="55" t="e">
        <f>IF(A392="",IF(A391="","",SUM($F$13:F391)),IF(A392&lt;=MAX($I$6:$I$7),0,C392+E392))</f>
        <v>#N/A</v>
      </c>
      <c r="G392" s="55" t="e">
        <f>IF(A392="",IF(A391="","",SUM($G$13:G391)),IF(A392=$E$5,I391,IF($I$8="Cuota fija",IF(A392&lt;=MAX($I$6:$I$7),0,$D$7+D392-H392),IF($I$8="Capital Constante",IF(A392&lt;=MAX($I$6:$I$7),0,$D$3/(($C$5/VLOOKUP($D$6,AMORT!$A$2:$C$11,3,0))-MAX($I$6:$I$7))   ),C392-H392-E392)       )))</f>
        <v>#N/A</v>
      </c>
      <c r="H392" s="55" t="e">
        <f>IF(A392="",IF(A391="","",SUM($H$13:H391)),ROUND($E$4*I391,0))</f>
        <v>#N/A</v>
      </c>
      <c r="I392" s="55" t="e">
        <f t="shared" si="34"/>
        <v>#N/A</v>
      </c>
      <c r="J392" s="15"/>
      <c r="K392" s="55" t="e">
        <f>IF(AND(A392&gt;0,A392&lt;&gt;"",D392&gt;0), ROUND( ((D392/((1+($D$4/VLOOKUP($D$6,AMORT!$A$2:$B$11,2,0)))^A392))),0),0)</f>
        <v>#N/A</v>
      </c>
      <c r="N392" s="61" t="e">
        <f t="shared" si="37"/>
        <v>#N/A</v>
      </c>
      <c r="O392" s="62" t="e">
        <f>IF(N392="","",IF(OR($Q$6="Diaria",$Q$6="Semanal",$Q$6="Decadal",$Q$6="Quincenal"),O391+VLOOKUP($Q$6,AMORT!$A$2:$D$11,4,0),IF(DAY($O$13)=DAY(EOMONTH($O$13,0)),EOMONTH(O391,VLOOKUP($Q$6,AMORT!$A$2:$C$11,3,0)),EDATE($O$13,VLOOKUP($Q$6,AMORT!$A$2:$C$11,3,0)*N392))))</f>
        <v>#N/A</v>
      </c>
      <c r="P392" s="55" t="e">
        <f>IF(N392="",IF(N391="","",SUM(P$13:P391)),T392+U392)</f>
        <v>#N/A</v>
      </c>
      <c r="Q392" s="44"/>
      <c r="R392" s="55" t="e">
        <f>IF(N392="",IF(N391="","",SUM($R$13:R391)),ROUND(((V391*$Q$8)/30)*VLOOKUP($Q$6,AMORT!$A$2:$D$11,4,0),0))</f>
        <v>#N/A</v>
      </c>
      <c r="S392" s="55" t="e">
        <f>IF(N392="",IF(N391="","",SUM($S$13:S391)),IF(N392&lt;=MAX($V$6:$V$7),0,P392+R392))</f>
        <v>#N/A</v>
      </c>
      <c r="T392" s="55" t="e">
        <f>IF(N392="",IF(N391="","",SUM($T$13:T391)),IF(N392=$R$5,V391,IF($V$8="Cuota fija",IF(N392&lt;=MAX($V$6:$V$7),0,$Q$7+Q392-U392),IF($V$8="Capital Constante",IF(N392&lt;=MAX($V$6:$V$7),0,$Q$3/(($P$5/VLOOKUP($Q$6,AMORT!$A$2:$C$11,3,0))-MAX($V$6:$V$7))   ),P392-U392-R392)       )))</f>
        <v>#N/A</v>
      </c>
      <c r="U392" s="55" t="e">
        <f>IF(N392="",IF(N391="","",SUM($U$13:U391)),ROUND($R$4*V391,0))</f>
        <v>#N/A</v>
      </c>
      <c r="V392" s="55" t="e">
        <f t="shared" si="35"/>
        <v>#N/A</v>
      </c>
      <c r="W392" s="15"/>
      <c r="X392" s="55" t="e">
        <f>IF(AND(N392&gt;0,N392&lt;&gt;"",Q392&gt;0), ROUND( ((Q392/((1+($Q$4/VLOOKUP($Q$6,AMORT!$A$2:$B$11,2,0)))^N392))),0),0)</f>
        <v>#N/A</v>
      </c>
      <c r="AA392" s="61" t="e">
        <f t="shared" si="38"/>
        <v>#N/A</v>
      </c>
      <c r="AB392" s="62" t="e">
        <f>IF(AA392="","",IF(OR($AD$6="Diaria",$AD$6="Semanal",$AD$6="Decadal",$AD$6="Quincenal"),AB391+VLOOKUP($AD$6,AMORT!$A$2:$D$11,4,0),IF(DAY($B$13)=DAY(EOMONTH($B$13,0)),EOMONTH(AB391,VLOOKUP($AD$6,AMORT!$A$2:$C$11,3,0)),EDATE($B$13,VLOOKUP($AD$6,AMORT!$A$2:$C$11,3,0)*AA392))))</f>
        <v>#N/A</v>
      </c>
      <c r="AC392" s="55" t="e">
        <f>IF(AA392="",IF(AA391="","",SUM(AC$13:AC391)),AG392+AH392)</f>
        <v>#N/A</v>
      </c>
      <c r="AD392" s="44"/>
      <c r="AE392" s="55" t="e">
        <f>IF(AA392="",IF(AA391="","",SUM($AE$13:AE391)),ROUND(((AI391*$AD$8)/30)*VLOOKUP($AD$6,AMORT!$A$2:$D$11,4,0),0))</f>
        <v>#N/A</v>
      </c>
      <c r="AF392" s="55" t="e">
        <f>IF(AA392="",IF(AA391="","",SUM($AF$13:AF391)),IF(AA392&lt;=MAX($AI$6:$AI$7),0,AC392+AE392))</f>
        <v>#N/A</v>
      </c>
      <c r="AG392" s="55" t="e">
        <f>IF(AA392="",IF(AA391="","",SUM($AG$13:AG391)),IF(AA392=$AE$5,AI391,IF($AI$8="Cuota fija",IF(AA392&lt;=MAX($AI$6:$AI$7),0,$AD$7+AD392-AH392),IF($AI$8="Capital Constante",IF(AA392&lt;=MAX($AI$6:$AI$7),0,$AD$3/(($AC$5/VLOOKUP($AD$6,AMORT!$A$2:$C$11,3,0))-MAX($AI$6:$AI$7))   ),AC392-AH392-AE392)       )))</f>
        <v>#N/A</v>
      </c>
      <c r="AH392" s="55" t="e">
        <f>IF(AA392="",IF(AA391="","",SUM($AH$13:AH391)),ROUND($AE$4*AI391,0))</f>
        <v>#N/A</v>
      </c>
      <c r="AI392" s="55" t="e">
        <f t="shared" si="36"/>
        <v>#N/A</v>
      </c>
      <c r="AJ392" s="15"/>
      <c r="AK392" s="55" t="e">
        <f>IF(AND(AA392&gt;0,AA392&lt;&gt;"",AD392&gt;0), ROUND( ((AD392/((1+($AD$4/VLOOKUP($AD$6,AMORT!$A$2:$B$11,2,0)))^AA392))),0),0)</f>
        <v>#N/A</v>
      </c>
    </row>
    <row r="393" spans="1:37" x14ac:dyDescent="0.2">
      <c r="A393" s="61" t="e">
        <f t="shared" si="33"/>
        <v>#N/A</v>
      </c>
      <c r="B393" s="62" t="e">
        <f>IF(A393="","",IF(OR($D$6="Diaria",$D$6="Semanal",$D$6="Decadal",$D$6="Quincenal"),B392+VLOOKUP($D$6,AMORT!$A$2:$D$11,4,0),IF(DAY($B$13)=DAY(EOMONTH($B$13,0)),EOMONTH(B392,VLOOKUP($D$6,AMORT!$A$2:$C$11,3,0)),EDATE($B$13,VLOOKUP($D$6,AMORT!$A$2:$C$11,3,0)*A393))))</f>
        <v>#N/A</v>
      </c>
      <c r="C393" s="55" t="e">
        <f>IF(A393="",IF(A392="","",SUM(C$13:C392)),G393+H393)</f>
        <v>#N/A</v>
      </c>
      <c r="D393" s="44"/>
      <c r="E393" s="55" t="e">
        <f>IF(A393="",IF(A392="","",SUM($E$13:E392)),ROUND(((I392*$D$8)/30)*VLOOKUP($D$6,AMORT!$A$2:$D$11,4,0),0))</f>
        <v>#N/A</v>
      </c>
      <c r="F393" s="55" t="e">
        <f>IF(A393="",IF(A392="","",SUM($F$13:F392)),IF(A393&lt;=MAX($I$6:$I$7),0,C393+E393))</f>
        <v>#N/A</v>
      </c>
      <c r="G393" s="55" t="e">
        <f>IF(A393="",IF(A392="","",SUM($G$13:G392)),IF(A393=$E$5,I392,IF($I$8="Cuota fija",IF(A393&lt;=MAX($I$6:$I$7),0,$D$7+D393-H393),IF($I$8="Capital Constante",IF(A393&lt;=MAX($I$6:$I$7),0,$D$3/(($C$5/VLOOKUP($D$6,AMORT!$A$2:$C$11,3,0))-MAX($I$6:$I$7))   ),C393-H393-E393)       )))</f>
        <v>#N/A</v>
      </c>
      <c r="H393" s="55" t="e">
        <f>IF(A393="",IF(A392="","",SUM($H$13:H392)),ROUND($E$4*I392,0))</f>
        <v>#N/A</v>
      </c>
      <c r="I393" s="55" t="e">
        <f t="shared" si="34"/>
        <v>#N/A</v>
      </c>
      <c r="J393" s="15"/>
      <c r="K393" s="55" t="e">
        <f>IF(AND(A393&gt;0,A393&lt;&gt;"",D393&gt;0), ROUND( ((D393/((1+($D$4/VLOOKUP($D$6,AMORT!$A$2:$B$11,2,0)))^A393))),0),0)</f>
        <v>#N/A</v>
      </c>
      <c r="N393" s="61" t="e">
        <f t="shared" si="37"/>
        <v>#N/A</v>
      </c>
      <c r="O393" s="62" t="e">
        <f>IF(N393="","",IF(OR($Q$6="Diaria",$Q$6="Semanal",$Q$6="Decadal",$Q$6="Quincenal"),O392+VLOOKUP($Q$6,AMORT!$A$2:$D$11,4,0),IF(DAY($O$13)=DAY(EOMONTH($O$13,0)),EOMONTH(O392,VLOOKUP($Q$6,AMORT!$A$2:$C$11,3,0)),EDATE($O$13,VLOOKUP($Q$6,AMORT!$A$2:$C$11,3,0)*N393))))</f>
        <v>#N/A</v>
      </c>
      <c r="P393" s="55" t="e">
        <f>IF(N393="",IF(N392="","",SUM(P$13:P392)),T393+U393)</f>
        <v>#N/A</v>
      </c>
      <c r="Q393" s="44"/>
      <c r="R393" s="55" t="e">
        <f>IF(N393="",IF(N392="","",SUM($R$13:R392)),ROUND(((V392*$Q$8)/30)*VLOOKUP($Q$6,AMORT!$A$2:$D$11,4,0),0))</f>
        <v>#N/A</v>
      </c>
      <c r="S393" s="55" t="e">
        <f>IF(N393="",IF(N392="","",SUM($S$13:S392)),IF(N393&lt;=MAX($V$6:$V$7),0,P393+R393))</f>
        <v>#N/A</v>
      </c>
      <c r="T393" s="55" t="e">
        <f>IF(N393="",IF(N392="","",SUM($T$13:T392)),IF(N393=$R$5,V392,IF($V$8="Cuota fija",IF(N393&lt;=MAX($V$6:$V$7),0,$Q$7+Q393-U393),IF($V$8="Capital Constante",IF(N393&lt;=MAX($V$6:$V$7),0,$Q$3/(($P$5/VLOOKUP($Q$6,AMORT!$A$2:$C$11,3,0))-MAX($V$6:$V$7))   ),P393-U393-R393)       )))</f>
        <v>#N/A</v>
      </c>
      <c r="U393" s="55" t="e">
        <f>IF(N393="",IF(N392="","",SUM($U$13:U392)),ROUND($R$4*V392,0))</f>
        <v>#N/A</v>
      </c>
      <c r="V393" s="55" t="e">
        <f t="shared" si="35"/>
        <v>#N/A</v>
      </c>
      <c r="W393" s="15"/>
      <c r="X393" s="55" t="e">
        <f>IF(AND(N393&gt;0,N393&lt;&gt;"",Q393&gt;0), ROUND( ((Q393/((1+($Q$4/VLOOKUP($Q$6,AMORT!$A$2:$B$11,2,0)))^N393))),0),0)</f>
        <v>#N/A</v>
      </c>
      <c r="AA393" s="61" t="e">
        <f t="shared" si="38"/>
        <v>#N/A</v>
      </c>
      <c r="AB393" s="62" t="e">
        <f>IF(AA393="","",IF(OR($AD$6="Diaria",$AD$6="Semanal",$AD$6="Decadal",$AD$6="Quincenal"),AB392+VLOOKUP($AD$6,AMORT!$A$2:$D$11,4,0),IF(DAY($B$13)=DAY(EOMONTH($B$13,0)),EOMONTH(AB392,VLOOKUP($AD$6,AMORT!$A$2:$C$11,3,0)),EDATE($B$13,VLOOKUP($AD$6,AMORT!$A$2:$C$11,3,0)*AA393))))</f>
        <v>#N/A</v>
      </c>
      <c r="AC393" s="55" t="e">
        <f>IF(AA393="",IF(AA392="","",SUM(AC$13:AC392)),AG393+AH393)</f>
        <v>#N/A</v>
      </c>
      <c r="AD393" s="44"/>
      <c r="AE393" s="55" t="e">
        <f>IF(AA393="",IF(AA392="","",SUM($AE$13:AE392)),ROUND(((AI392*$AD$8)/30)*VLOOKUP($AD$6,AMORT!$A$2:$D$11,4,0),0))</f>
        <v>#N/A</v>
      </c>
      <c r="AF393" s="55" t="e">
        <f>IF(AA393="",IF(AA392="","",SUM($AF$13:AF392)),IF(AA393&lt;=MAX($AI$6:$AI$7),0,AC393+AE393))</f>
        <v>#N/A</v>
      </c>
      <c r="AG393" s="55" t="e">
        <f>IF(AA393="",IF(AA392="","",SUM($AG$13:AG392)),IF(AA393=$AE$5,AI392,IF($AI$8="Cuota fija",IF(AA393&lt;=MAX($AI$6:$AI$7),0,$AD$7+AD393-AH393),IF($AI$8="Capital Constante",IF(AA393&lt;=MAX($AI$6:$AI$7),0,$AD$3/(($AC$5/VLOOKUP($AD$6,AMORT!$A$2:$C$11,3,0))-MAX($AI$6:$AI$7))   ),AC393-AH393-AE393)       )))</f>
        <v>#N/A</v>
      </c>
      <c r="AH393" s="55" t="e">
        <f>IF(AA393="",IF(AA392="","",SUM($AH$13:AH392)),ROUND($AE$4*AI392,0))</f>
        <v>#N/A</v>
      </c>
      <c r="AI393" s="55" t="e">
        <f t="shared" si="36"/>
        <v>#N/A</v>
      </c>
      <c r="AJ393" s="15"/>
      <c r="AK393" s="55" t="e">
        <f>IF(AND(AA393&gt;0,AA393&lt;&gt;"",AD393&gt;0), ROUND( ((AD393/((1+($AD$4/VLOOKUP($AD$6,AMORT!$A$2:$B$11,2,0)))^AA393))),0),0)</f>
        <v>#N/A</v>
      </c>
    </row>
    <row r="394" spans="1:37" x14ac:dyDescent="0.2">
      <c r="A394" s="61" t="e">
        <f t="shared" si="33"/>
        <v>#N/A</v>
      </c>
      <c r="B394" s="62" t="e">
        <f>IF(A394="","",IF(OR($D$6="Diaria",$D$6="Semanal",$D$6="Decadal",$D$6="Quincenal"),B393+VLOOKUP($D$6,AMORT!$A$2:$D$11,4,0),IF(DAY($B$13)=DAY(EOMONTH($B$13,0)),EOMONTH(B393,VLOOKUP($D$6,AMORT!$A$2:$C$11,3,0)),EDATE($B$13,VLOOKUP($D$6,AMORT!$A$2:$C$11,3,0)*A394))))</f>
        <v>#N/A</v>
      </c>
      <c r="C394" s="55" t="e">
        <f>IF(A394="",IF(A393="","",SUM(C$13:C393)),G394+H394)</f>
        <v>#N/A</v>
      </c>
      <c r="D394" s="44"/>
      <c r="E394" s="55" t="e">
        <f>IF(A394="",IF(A393="","",SUM($E$13:E393)),ROUND(((I393*$D$8)/30)*VLOOKUP($D$6,AMORT!$A$2:$D$11,4,0),0))</f>
        <v>#N/A</v>
      </c>
      <c r="F394" s="55" t="e">
        <f>IF(A394="",IF(A393="","",SUM($F$13:F393)),IF(A394&lt;=MAX($I$6:$I$7),0,C394+E394))</f>
        <v>#N/A</v>
      </c>
      <c r="G394" s="55" t="e">
        <f>IF(A394="",IF(A393="","",SUM($G$13:G393)),IF(A394=$E$5,I393,IF($I$8="Cuota fija",IF(A394&lt;=MAX($I$6:$I$7),0,$D$7+D394-H394),IF($I$8="Capital Constante",IF(A394&lt;=MAX($I$6:$I$7),0,$D$3/(($C$5/VLOOKUP($D$6,AMORT!$A$2:$C$11,3,0))-MAX($I$6:$I$7))   ),C394-H394-E394)       )))</f>
        <v>#N/A</v>
      </c>
      <c r="H394" s="55" t="e">
        <f>IF(A394="",IF(A393="","",SUM($H$13:H393)),ROUND($E$4*I393,0))</f>
        <v>#N/A</v>
      </c>
      <c r="I394" s="55" t="e">
        <f t="shared" si="34"/>
        <v>#N/A</v>
      </c>
      <c r="J394" s="15"/>
      <c r="K394" s="55" t="e">
        <f>IF(AND(A394&gt;0,A394&lt;&gt;"",D394&gt;0), ROUND( ((D394/((1+($D$4/VLOOKUP($D$6,AMORT!$A$2:$B$11,2,0)))^A394))),0),0)</f>
        <v>#N/A</v>
      </c>
      <c r="N394" s="61" t="e">
        <f t="shared" si="37"/>
        <v>#N/A</v>
      </c>
      <c r="O394" s="62" t="e">
        <f>IF(N394="","",IF(OR($Q$6="Diaria",$Q$6="Semanal",$Q$6="Decadal",$Q$6="Quincenal"),O393+VLOOKUP($Q$6,AMORT!$A$2:$D$11,4,0),IF(DAY($O$13)=DAY(EOMONTH($O$13,0)),EOMONTH(O393,VLOOKUP($Q$6,AMORT!$A$2:$C$11,3,0)),EDATE($O$13,VLOOKUP($Q$6,AMORT!$A$2:$C$11,3,0)*N394))))</f>
        <v>#N/A</v>
      </c>
      <c r="P394" s="55" t="e">
        <f>IF(N394="",IF(N393="","",SUM(P$13:P393)),T394+U394)</f>
        <v>#N/A</v>
      </c>
      <c r="Q394" s="44"/>
      <c r="R394" s="55" t="e">
        <f>IF(N394="",IF(N393="","",SUM($R$13:R393)),ROUND(((V393*$Q$8)/30)*VLOOKUP($Q$6,AMORT!$A$2:$D$11,4,0),0))</f>
        <v>#N/A</v>
      </c>
      <c r="S394" s="55" t="e">
        <f>IF(N394="",IF(N393="","",SUM($S$13:S393)),IF(N394&lt;=MAX($V$6:$V$7),0,P394+R394))</f>
        <v>#N/A</v>
      </c>
      <c r="T394" s="55" t="e">
        <f>IF(N394="",IF(N393="","",SUM($T$13:T393)),IF(N394=$R$5,V393,IF($V$8="Cuota fija",IF(N394&lt;=MAX($V$6:$V$7),0,$Q$7+Q394-U394),IF($V$8="Capital Constante",IF(N394&lt;=MAX($V$6:$V$7),0,$Q$3/(($P$5/VLOOKUP($Q$6,AMORT!$A$2:$C$11,3,0))-MAX($V$6:$V$7))   ),P394-U394-R394)       )))</f>
        <v>#N/A</v>
      </c>
      <c r="U394" s="55" t="e">
        <f>IF(N394="",IF(N393="","",SUM($U$13:U393)),ROUND($R$4*V393,0))</f>
        <v>#N/A</v>
      </c>
      <c r="V394" s="55" t="e">
        <f t="shared" si="35"/>
        <v>#N/A</v>
      </c>
      <c r="W394" s="15"/>
      <c r="X394" s="55" t="e">
        <f>IF(AND(N394&gt;0,N394&lt;&gt;"",Q394&gt;0), ROUND( ((Q394/((1+($Q$4/VLOOKUP($Q$6,AMORT!$A$2:$B$11,2,0)))^N394))),0),0)</f>
        <v>#N/A</v>
      </c>
      <c r="AA394" s="61" t="e">
        <f t="shared" si="38"/>
        <v>#N/A</v>
      </c>
      <c r="AB394" s="62" t="e">
        <f>IF(AA394="","",IF(OR($AD$6="Diaria",$AD$6="Semanal",$AD$6="Decadal",$AD$6="Quincenal"),AB393+VLOOKUP($AD$6,AMORT!$A$2:$D$11,4,0),IF(DAY($B$13)=DAY(EOMONTH($B$13,0)),EOMONTH(AB393,VLOOKUP($AD$6,AMORT!$A$2:$C$11,3,0)),EDATE($B$13,VLOOKUP($AD$6,AMORT!$A$2:$C$11,3,0)*AA394))))</f>
        <v>#N/A</v>
      </c>
      <c r="AC394" s="55" t="e">
        <f>IF(AA394="",IF(AA393="","",SUM(AC$13:AC393)),AG394+AH394)</f>
        <v>#N/A</v>
      </c>
      <c r="AD394" s="44"/>
      <c r="AE394" s="55" t="e">
        <f>IF(AA394="",IF(AA393="","",SUM($AE$13:AE393)),ROUND(((AI393*$AD$8)/30)*VLOOKUP($AD$6,AMORT!$A$2:$D$11,4,0),0))</f>
        <v>#N/A</v>
      </c>
      <c r="AF394" s="55" t="e">
        <f>IF(AA394="",IF(AA393="","",SUM($AF$13:AF393)),IF(AA394&lt;=MAX($AI$6:$AI$7),0,AC394+AE394))</f>
        <v>#N/A</v>
      </c>
      <c r="AG394" s="55" t="e">
        <f>IF(AA394="",IF(AA393="","",SUM($AG$13:AG393)),IF(AA394=$AE$5,AI393,IF($AI$8="Cuota fija",IF(AA394&lt;=MAX($AI$6:$AI$7),0,$AD$7+AD394-AH394),IF($AI$8="Capital Constante",IF(AA394&lt;=MAX($AI$6:$AI$7),0,$AD$3/(($AC$5/VLOOKUP($AD$6,AMORT!$A$2:$C$11,3,0))-MAX($AI$6:$AI$7))   ),AC394-AH394-AE394)       )))</f>
        <v>#N/A</v>
      </c>
      <c r="AH394" s="55" t="e">
        <f>IF(AA394="",IF(AA393="","",SUM($AH$13:AH393)),ROUND($AE$4*AI393,0))</f>
        <v>#N/A</v>
      </c>
      <c r="AI394" s="55" t="e">
        <f t="shared" si="36"/>
        <v>#N/A</v>
      </c>
      <c r="AJ394" s="15"/>
      <c r="AK394" s="55" t="e">
        <f>IF(AND(AA394&gt;0,AA394&lt;&gt;"",AD394&gt;0), ROUND( ((AD394/((1+($AD$4/VLOOKUP($AD$6,AMORT!$A$2:$B$11,2,0)))^AA394))),0),0)</f>
        <v>#N/A</v>
      </c>
    </row>
    <row r="395" spans="1:37" x14ac:dyDescent="0.2">
      <c r="A395" s="61" t="e">
        <f t="shared" si="33"/>
        <v>#N/A</v>
      </c>
      <c r="B395" s="62" t="e">
        <f>IF(A395="","",IF(OR($D$6="Diaria",$D$6="Semanal",$D$6="Decadal",$D$6="Quincenal"),B394+VLOOKUP($D$6,AMORT!$A$2:$D$11,4,0),IF(DAY($B$13)=DAY(EOMONTH($B$13,0)),EOMONTH(B394,VLOOKUP($D$6,AMORT!$A$2:$C$11,3,0)),EDATE($B$13,VLOOKUP($D$6,AMORT!$A$2:$C$11,3,0)*A395))))</f>
        <v>#N/A</v>
      </c>
      <c r="C395" s="55" t="e">
        <f>IF(A395="",IF(A394="","",SUM(C$13:C394)),G395+H395)</f>
        <v>#N/A</v>
      </c>
      <c r="D395" s="44"/>
      <c r="E395" s="55" t="e">
        <f>IF(A395="",IF(A394="","",SUM($E$13:E394)),ROUND(((I394*$D$8)/30)*VLOOKUP($D$6,AMORT!$A$2:$D$11,4,0),0))</f>
        <v>#N/A</v>
      </c>
      <c r="F395" s="55" t="e">
        <f>IF(A395="",IF(A394="","",SUM($F$13:F394)),IF(A395&lt;=MAX($I$6:$I$7),0,C395+E395))</f>
        <v>#N/A</v>
      </c>
      <c r="G395" s="55" t="e">
        <f>IF(A395="",IF(A394="","",SUM($G$13:G394)),IF(A395=$E$5,I394,IF($I$8="Cuota fija",IF(A395&lt;=MAX($I$6:$I$7),0,$D$7+D395-H395),IF($I$8="Capital Constante",IF(A395&lt;=MAX($I$6:$I$7),0,$D$3/(($C$5/VLOOKUP($D$6,AMORT!$A$2:$C$11,3,0))-MAX($I$6:$I$7))   ),C395-H395-E395)       )))</f>
        <v>#N/A</v>
      </c>
      <c r="H395" s="55" t="e">
        <f>IF(A395="",IF(A394="","",SUM($H$13:H394)),ROUND($E$4*I394,0))</f>
        <v>#N/A</v>
      </c>
      <c r="I395" s="55" t="e">
        <f t="shared" si="34"/>
        <v>#N/A</v>
      </c>
      <c r="J395" s="15"/>
      <c r="K395" s="55" t="e">
        <f>IF(AND(A395&gt;0,A395&lt;&gt;"",D395&gt;0), ROUND( ((D395/((1+($D$4/VLOOKUP($D$6,AMORT!$A$2:$B$11,2,0)))^A395))),0),0)</f>
        <v>#N/A</v>
      </c>
      <c r="N395" s="61" t="e">
        <f t="shared" si="37"/>
        <v>#N/A</v>
      </c>
      <c r="O395" s="62" t="e">
        <f>IF(N395="","",IF(OR($Q$6="Diaria",$Q$6="Semanal",$Q$6="Decadal",$Q$6="Quincenal"),O394+VLOOKUP($Q$6,AMORT!$A$2:$D$11,4,0),IF(DAY($O$13)=DAY(EOMONTH($O$13,0)),EOMONTH(O394,VLOOKUP($Q$6,AMORT!$A$2:$C$11,3,0)),EDATE($O$13,VLOOKUP($Q$6,AMORT!$A$2:$C$11,3,0)*N395))))</f>
        <v>#N/A</v>
      </c>
      <c r="P395" s="55" t="e">
        <f>IF(N395="",IF(N394="","",SUM(P$13:P394)),T395+U395)</f>
        <v>#N/A</v>
      </c>
      <c r="Q395" s="44"/>
      <c r="R395" s="55" t="e">
        <f>IF(N395="",IF(N394="","",SUM($R$13:R394)),ROUND(((V394*$Q$8)/30)*VLOOKUP($Q$6,AMORT!$A$2:$D$11,4,0),0))</f>
        <v>#N/A</v>
      </c>
      <c r="S395" s="55" t="e">
        <f>IF(N395="",IF(N394="","",SUM($S$13:S394)),IF(N395&lt;=MAX($V$6:$V$7),0,P395+R395))</f>
        <v>#N/A</v>
      </c>
      <c r="T395" s="55" t="e">
        <f>IF(N395="",IF(N394="","",SUM($T$13:T394)),IF(N395=$R$5,V394,IF($V$8="Cuota fija",IF(N395&lt;=MAX($V$6:$V$7),0,$Q$7+Q395-U395),IF($V$8="Capital Constante",IF(N395&lt;=MAX($V$6:$V$7),0,$Q$3/(($P$5/VLOOKUP($Q$6,AMORT!$A$2:$C$11,3,0))-MAX($V$6:$V$7))   ),P395-U395-R395)       )))</f>
        <v>#N/A</v>
      </c>
      <c r="U395" s="55" t="e">
        <f>IF(N395="",IF(N394="","",SUM($U$13:U394)),ROUND($R$4*V394,0))</f>
        <v>#N/A</v>
      </c>
      <c r="V395" s="55" t="e">
        <f t="shared" si="35"/>
        <v>#N/A</v>
      </c>
      <c r="W395" s="15"/>
      <c r="X395" s="55" t="e">
        <f>IF(AND(N395&gt;0,N395&lt;&gt;"",Q395&gt;0), ROUND( ((Q395/((1+($Q$4/VLOOKUP($Q$6,AMORT!$A$2:$B$11,2,0)))^N395))),0),0)</f>
        <v>#N/A</v>
      </c>
      <c r="AA395" s="61" t="e">
        <f t="shared" si="38"/>
        <v>#N/A</v>
      </c>
      <c r="AB395" s="62" t="e">
        <f>IF(AA395="","",IF(OR($AD$6="Diaria",$AD$6="Semanal",$AD$6="Decadal",$AD$6="Quincenal"),AB394+VLOOKUP($AD$6,AMORT!$A$2:$D$11,4,0),IF(DAY($B$13)=DAY(EOMONTH($B$13,0)),EOMONTH(AB394,VLOOKUP($AD$6,AMORT!$A$2:$C$11,3,0)),EDATE($B$13,VLOOKUP($AD$6,AMORT!$A$2:$C$11,3,0)*AA395))))</f>
        <v>#N/A</v>
      </c>
      <c r="AC395" s="55" t="e">
        <f>IF(AA395="",IF(AA394="","",SUM(AC$13:AC394)),AG395+AH395)</f>
        <v>#N/A</v>
      </c>
      <c r="AD395" s="44"/>
      <c r="AE395" s="55" t="e">
        <f>IF(AA395="",IF(AA394="","",SUM($AE$13:AE394)),ROUND(((AI394*$AD$8)/30)*VLOOKUP($AD$6,AMORT!$A$2:$D$11,4,0),0))</f>
        <v>#N/A</v>
      </c>
      <c r="AF395" s="55" t="e">
        <f>IF(AA395="",IF(AA394="","",SUM($AF$13:AF394)),IF(AA395&lt;=MAX($AI$6:$AI$7),0,AC395+AE395))</f>
        <v>#N/A</v>
      </c>
      <c r="AG395" s="55" t="e">
        <f>IF(AA395="",IF(AA394="","",SUM($AG$13:AG394)),IF(AA395=$AE$5,AI394,IF($AI$8="Cuota fija",IF(AA395&lt;=MAX($AI$6:$AI$7),0,$AD$7+AD395-AH395),IF($AI$8="Capital Constante",IF(AA395&lt;=MAX($AI$6:$AI$7),0,$AD$3/(($AC$5/VLOOKUP($AD$6,AMORT!$A$2:$C$11,3,0))-MAX($AI$6:$AI$7))   ),AC395-AH395-AE395)       )))</f>
        <v>#N/A</v>
      </c>
      <c r="AH395" s="55" t="e">
        <f>IF(AA395="",IF(AA394="","",SUM($AH$13:AH394)),ROUND($AE$4*AI394,0))</f>
        <v>#N/A</v>
      </c>
      <c r="AI395" s="55" t="e">
        <f t="shared" si="36"/>
        <v>#N/A</v>
      </c>
      <c r="AJ395" s="15"/>
      <c r="AK395" s="55" t="e">
        <f>IF(AND(AA395&gt;0,AA395&lt;&gt;"",AD395&gt;0), ROUND( ((AD395/((1+($AD$4/VLOOKUP($AD$6,AMORT!$A$2:$B$11,2,0)))^AA395))),0),0)</f>
        <v>#N/A</v>
      </c>
    </row>
    <row r="396" spans="1:37" x14ac:dyDescent="0.2">
      <c r="A396" s="61" t="e">
        <f t="shared" si="33"/>
        <v>#N/A</v>
      </c>
      <c r="B396" s="62" t="e">
        <f>IF(A396="","",IF(OR($D$6="Diaria",$D$6="Semanal",$D$6="Decadal",$D$6="Quincenal"),B395+VLOOKUP($D$6,AMORT!$A$2:$D$11,4,0),IF(DAY($B$13)=DAY(EOMONTH($B$13,0)),EOMONTH(B395,VLOOKUP($D$6,AMORT!$A$2:$C$11,3,0)),EDATE($B$13,VLOOKUP($D$6,AMORT!$A$2:$C$11,3,0)*A396))))</f>
        <v>#N/A</v>
      </c>
      <c r="C396" s="55" t="e">
        <f>IF(A396="",IF(A395="","",SUM(C$13:C395)),G396+H396)</f>
        <v>#N/A</v>
      </c>
      <c r="D396" s="44"/>
      <c r="E396" s="55" t="e">
        <f>IF(A396="",IF(A395="","",SUM($E$13:E395)),ROUND(((I395*$D$8)/30)*VLOOKUP($D$6,AMORT!$A$2:$D$11,4,0),0))</f>
        <v>#N/A</v>
      </c>
      <c r="F396" s="55" t="e">
        <f>IF(A396="",IF(A395="","",SUM($F$13:F395)),IF(A396&lt;=MAX($I$6:$I$7),0,C396+E396))</f>
        <v>#N/A</v>
      </c>
      <c r="G396" s="55" t="e">
        <f>IF(A396="",IF(A395="","",SUM($G$13:G395)),IF(A396=$E$5,I395,IF($I$8="Cuota fija",IF(A396&lt;=MAX($I$6:$I$7),0,$D$7+D396-H396),IF($I$8="Capital Constante",IF(A396&lt;=MAX($I$6:$I$7),0,$D$3/(($C$5/VLOOKUP($D$6,AMORT!$A$2:$C$11,3,0))-MAX($I$6:$I$7))   ),C396-H396-E396)       )))</f>
        <v>#N/A</v>
      </c>
      <c r="H396" s="55" t="e">
        <f>IF(A396="",IF(A395="","",SUM($H$13:H395)),ROUND($E$4*I395,0))</f>
        <v>#N/A</v>
      </c>
      <c r="I396" s="55" t="e">
        <f t="shared" si="34"/>
        <v>#N/A</v>
      </c>
      <c r="J396" s="15"/>
      <c r="K396" s="55" t="e">
        <f>IF(AND(A396&gt;0,A396&lt;&gt;"",D396&gt;0), ROUND( ((D396/((1+($D$4/VLOOKUP($D$6,AMORT!$A$2:$B$11,2,0)))^A396))),0),0)</f>
        <v>#N/A</v>
      </c>
      <c r="N396" s="61" t="e">
        <f t="shared" si="37"/>
        <v>#N/A</v>
      </c>
      <c r="O396" s="62" t="e">
        <f>IF(N396="","",IF(OR($Q$6="Diaria",$Q$6="Semanal",$Q$6="Decadal",$Q$6="Quincenal"),O395+VLOOKUP($Q$6,AMORT!$A$2:$D$11,4,0),IF(DAY($O$13)=DAY(EOMONTH($O$13,0)),EOMONTH(O395,VLOOKUP($Q$6,AMORT!$A$2:$C$11,3,0)),EDATE($O$13,VLOOKUP($Q$6,AMORT!$A$2:$C$11,3,0)*N396))))</f>
        <v>#N/A</v>
      </c>
      <c r="P396" s="55" t="e">
        <f>IF(N396="",IF(N395="","",SUM(P$13:P395)),T396+U396)</f>
        <v>#N/A</v>
      </c>
      <c r="Q396" s="44"/>
      <c r="R396" s="55" t="e">
        <f>IF(N396="",IF(N395="","",SUM($R$13:R395)),ROUND(((V395*$Q$8)/30)*VLOOKUP($Q$6,AMORT!$A$2:$D$11,4,0),0))</f>
        <v>#N/A</v>
      </c>
      <c r="S396" s="55" t="e">
        <f>IF(N396="",IF(N395="","",SUM($S$13:S395)),IF(N396&lt;=MAX($V$6:$V$7),0,P396+R396))</f>
        <v>#N/A</v>
      </c>
      <c r="T396" s="55" t="e">
        <f>IF(N396="",IF(N395="","",SUM($T$13:T395)),IF(N396=$R$5,V395,IF($V$8="Cuota fija",IF(N396&lt;=MAX($V$6:$V$7),0,$Q$7+Q396-U396),IF($V$8="Capital Constante",IF(N396&lt;=MAX($V$6:$V$7),0,$Q$3/(($P$5/VLOOKUP($Q$6,AMORT!$A$2:$C$11,3,0))-MAX($V$6:$V$7))   ),P396-U396-R396)       )))</f>
        <v>#N/A</v>
      </c>
      <c r="U396" s="55" t="e">
        <f>IF(N396="",IF(N395="","",SUM($U$13:U395)),ROUND($R$4*V395,0))</f>
        <v>#N/A</v>
      </c>
      <c r="V396" s="55" t="e">
        <f t="shared" si="35"/>
        <v>#N/A</v>
      </c>
      <c r="W396" s="15"/>
      <c r="X396" s="55" t="e">
        <f>IF(AND(N396&gt;0,N396&lt;&gt;"",Q396&gt;0), ROUND( ((Q396/((1+($Q$4/VLOOKUP($Q$6,AMORT!$A$2:$B$11,2,0)))^N396))),0),0)</f>
        <v>#N/A</v>
      </c>
      <c r="AA396" s="61" t="e">
        <f t="shared" si="38"/>
        <v>#N/A</v>
      </c>
      <c r="AB396" s="62" t="e">
        <f>IF(AA396="","",IF(OR($AD$6="Diaria",$AD$6="Semanal",$AD$6="Decadal",$AD$6="Quincenal"),AB395+VLOOKUP($AD$6,AMORT!$A$2:$D$11,4,0),IF(DAY($B$13)=DAY(EOMONTH($B$13,0)),EOMONTH(AB395,VLOOKUP($AD$6,AMORT!$A$2:$C$11,3,0)),EDATE($B$13,VLOOKUP($AD$6,AMORT!$A$2:$C$11,3,0)*AA396))))</f>
        <v>#N/A</v>
      </c>
      <c r="AC396" s="55" t="e">
        <f>IF(AA396="",IF(AA395="","",SUM(AC$13:AC395)),AG396+AH396)</f>
        <v>#N/A</v>
      </c>
      <c r="AD396" s="44"/>
      <c r="AE396" s="55" t="e">
        <f>IF(AA396="",IF(AA395="","",SUM($AE$13:AE395)),ROUND(((AI395*$AD$8)/30)*VLOOKUP($AD$6,AMORT!$A$2:$D$11,4,0),0))</f>
        <v>#N/A</v>
      </c>
      <c r="AF396" s="55" t="e">
        <f>IF(AA396="",IF(AA395="","",SUM($AF$13:AF395)),IF(AA396&lt;=MAX($AI$6:$AI$7),0,AC396+AE396))</f>
        <v>#N/A</v>
      </c>
      <c r="AG396" s="55" t="e">
        <f>IF(AA396="",IF(AA395="","",SUM($AG$13:AG395)),IF(AA396=$AE$5,AI395,IF($AI$8="Cuota fija",IF(AA396&lt;=MAX($AI$6:$AI$7),0,$AD$7+AD396-AH396),IF($AI$8="Capital Constante",IF(AA396&lt;=MAX($AI$6:$AI$7),0,$AD$3/(($AC$5/VLOOKUP($AD$6,AMORT!$A$2:$C$11,3,0))-MAX($AI$6:$AI$7))   ),AC396-AH396-AE396)       )))</f>
        <v>#N/A</v>
      </c>
      <c r="AH396" s="55" t="e">
        <f>IF(AA396="",IF(AA395="","",SUM($AH$13:AH395)),ROUND($AE$4*AI395,0))</f>
        <v>#N/A</v>
      </c>
      <c r="AI396" s="55" t="e">
        <f t="shared" si="36"/>
        <v>#N/A</v>
      </c>
      <c r="AJ396" s="15"/>
      <c r="AK396" s="55" t="e">
        <f>IF(AND(AA396&gt;0,AA396&lt;&gt;"",AD396&gt;0), ROUND( ((AD396/((1+($AD$4/VLOOKUP($AD$6,AMORT!$A$2:$B$11,2,0)))^AA396))),0),0)</f>
        <v>#N/A</v>
      </c>
    </row>
    <row r="397" spans="1:37" x14ac:dyDescent="0.2">
      <c r="A397" s="61" t="e">
        <f t="shared" si="33"/>
        <v>#N/A</v>
      </c>
      <c r="B397" s="62" t="e">
        <f>IF(A397="","",IF(OR($D$6="Diaria",$D$6="Semanal",$D$6="Decadal",$D$6="Quincenal"),B396+VLOOKUP($D$6,AMORT!$A$2:$D$11,4,0),IF(DAY($B$13)=DAY(EOMONTH($B$13,0)),EOMONTH(B396,VLOOKUP($D$6,AMORT!$A$2:$C$11,3,0)),EDATE($B$13,VLOOKUP($D$6,AMORT!$A$2:$C$11,3,0)*A397))))</f>
        <v>#N/A</v>
      </c>
      <c r="C397" s="55" t="e">
        <f>IF(A397="",IF(A396="","",SUM(C$13:C396)),G397+H397)</f>
        <v>#N/A</v>
      </c>
      <c r="D397" s="44"/>
      <c r="E397" s="55" t="e">
        <f>IF(A397="",IF(A396="","",SUM($E$13:E396)),ROUND(((I396*$D$8)/30)*VLOOKUP($D$6,AMORT!$A$2:$D$11,4,0),0))</f>
        <v>#N/A</v>
      </c>
      <c r="F397" s="55" t="e">
        <f>IF(A397="",IF(A396="","",SUM($F$13:F396)),IF(A397&lt;=MAX($I$6:$I$7),0,C397+E397))</f>
        <v>#N/A</v>
      </c>
      <c r="G397" s="55" t="e">
        <f>IF(A397="",IF(A396="","",SUM($G$13:G396)),IF(A397=$E$5,I396,IF($I$8="Cuota fija",IF(A397&lt;=MAX($I$6:$I$7),0,$D$7+D397-H397),IF($I$8="Capital Constante",IF(A397&lt;=MAX($I$6:$I$7),0,$D$3/(($C$5/VLOOKUP($D$6,AMORT!$A$2:$C$11,3,0))-MAX($I$6:$I$7))   ),C397-H397-E397)       )))</f>
        <v>#N/A</v>
      </c>
      <c r="H397" s="55" t="e">
        <f>IF(A397="",IF(A396="","",SUM($H$13:H396)),ROUND($E$4*I396,0))</f>
        <v>#N/A</v>
      </c>
      <c r="I397" s="55" t="e">
        <f t="shared" si="34"/>
        <v>#N/A</v>
      </c>
      <c r="J397" s="15"/>
      <c r="K397" s="55" t="e">
        <f>IF(AND(A397&gt;0,A397&lt;&gt;"",D397&gt;0), ROUND( ((D397/((1+($D$4/VLOOKUP($D$6,AMORT!$A$2:$B$11,2,0)))^A397))),0),0)</f>
        <v>#N/A</v>
      </c>
      <c r="N397" s="61" t="e">
        <f t="shared" si="37"/>
        <v>#N/A</v>
      </c>
      <c r="O397" s="62" t="e">
        <f>IF(N397="","",IF(OR($Q$6="Diaria",$Q$6="Semanal",$Q$6="Decadal",$Q$6="Quincenal"),O396+VLOOKUP($Q$6,AMORT!$A$2:$D$11,4,0),IF(DAY($O$13)=DAY(EOMONTH($O$13,0)),EOMONTH(O396,VLOOKUP($Q$6,AMORT!$A$2:$C$11,3,0)),EDATE($O$13,VLOOKUP($Q$6,AMORT!$A$2:$C$11,3,0)*N397))))</f>
        <v>#N/A</v>
      </c>
      <c r="P397" s="55" t="e">
        <f>IF(N397="",IF(N396="","",SUM(P$13:P396)),T397+U397)</f>
        <v>#N/A</v>
      </c>
      <c r="Q397" s="44"/>
      <c r="R397" s="55" t="e">
        <f>IF(N397="",IF(N396="","",SUM($R$13:R396)),ROUND(((V396*$Q$8)/30)*VLOOKUP($Q$6,AMORT!$A$2:$D$11,4,0),0))</f>
        <v>#N/A</v>
      </c>
      <c r="S397" s="55" t="e">
        <f>IF(N397="",IF(N396="","",SUM($S$13:S396)),IF(N397&lt;=MAX($V$6:$V$7),0,P397+R397))</f>
        <v>#N/A</v>
      </c>
      <c r="T397" s="55" t="e">
        <f>IF(N397="",IF(N396="","",SUM($T$13:T396)),IF(N397=$R$5,V396,IF($V$8="Cuota fija",IF(N397&lt;=MAX($V$6:$V$7),0,$Q$7+Q397-U397),IF($V$8="Capital Constante",IF(N397&lt;=MAX($V$6:$V$7),0,$Q$3/(($P$5/VLOOKUP($Q$6,AMORT!$A$2:$C$11,3,0))-MAX($V$6:$V$7))   ),P397-U397-R397)       )))</f>
        <v>#N/A</v>
      </c>
      <c r="U397" s="55" t="e">
        <f>IF(N397="",IF(N396="","",SUM($U$13:U396)),ROUND($R$4*V396,0))</f>
        <v>#N/A</v>
      </c>
      <c r="V397" s="55" t="e">
        <f t="shared" si="35"/>
        <v>#N/A</v>
      </c>
      <c r="W397" s="15"/>
      <c r="X397" s="55" t="e">
        <f>IF(AND(N397&gt;0,N397&lt;&gt;"",Q397&gt;0), ROUND( ((Q397/((1+($Q$4/VLOOKUP($Q$6,AMORT!$A$2:$B$11,2,0)))^N397))),0),0)</f>
        <v>#N/A</v>
      </c>
      <c r="AA397" s="61" t="e">
        <f t="shared" si="38"/>
        <v>#N/A</v>
      </c>
      <c r="AB397" s="62" t="e">
        <f>IF(AA397="","",IF(OR($AD$6="Diaria",$AD$6="Semanal",$AD$6="Decadal",$AD$6="Quincenal"),AB396+VLOOKUP($AD$6,AMORT!$A$2:$D$11,4,0),IF(DAY($B$13)=DAY(EOMONTH($B$13,0)),EOMONTH(AB396,VLOOKUP($AD$6,AMORT!$A$2:$C$11,3,0)),EDATE($B$13,VLOOKUP($AD$6,AMORT!$A$2:$C$11,3,0)*AA397))))</f>
        <v>#N/A</v>
      </c>
      <c r="AC397" s="55" t="e">
        <f>IF(AA397="",IF(AA396="","",SUM(AC$13:AC396)),AG397+AH397)</f>
        <v>#N/A</v>
      </c>
      <c r="AD397" s="44"/>
      <c r="AE397" s="55" t="e">
        <f>IF(AA397="",IF(AA396="","",SUM($AE$13:AE396)),ROUND(((AI396*$AD$8)/30)*VLOOKUP($AD$6,AMORT!$A$2:$D$11,4,0),0))</f>
        <v>#N/A</v>
      </c>
      <c r="AF397" s="55" t="e">
        <f>IF(AA397="",IF(AA396="","",SUM($AF$13:AF396)),IF(AA397&lt;=MAX($AI$6:$AI$7),0,AC397+AE397))</f>
        <v>#N/A</v>
      </c>
      <c r="AG397" s="55" t="e">
        <f>IF(AA397="",IF(AA396="","",SUM($AG$13:AG396)),IF(AA397=$AE$5,AI396,IF($AI$8="Cuota fija",IF(AA397&lt;=MAX($AI$6:$AI$7),0,$AD$7+AD397-AH397),IF($AI$8="Capital Constante",IF(AA397&lt;=MAX($AI$6:$AI$7),0,$AD$3/(($AC$5/VLOOKUP($AD$6,AMORT!$A$2:$C$11,3,0))-MAX($AI$6:$AI$7))   ),AC397-AH397-AE397)       )))</f>
        <v>#N/A</v>
      </c>
      <c r="AH397" s="55" t="e">
        <f>IF(AA397="",IF(AA396="","",SUM($AH$13:AH396)),ROUND($AE$4*AI396,0))</f>
        <v>#N/A</v>
      </c>
      <c r="AI397" s="55" t="e">
        <f t="shared" si="36"/>
        <v>#N/A</v>
      </c>
      <c r="AJ397" s="15"/>
      <c r="AK397" s="55" t="e">
        <f>IF(AND(AA397&gt;0,AA397&lt;&gt;"",AD397&gt;0), ROUND( ((AD397/((1+($AD$4/VLOOKUP($AD$6,AMORT!$A$2:$B$11,2,0)))^AA397))),0),0)</f>
        <v>#N/A</v>
      </c>
    </row>
    <row r="398" spans="1:37" x14ac:dyDescent="0.2">
      <c r="A398" s="61" t="e">
        <f t="shared" ref="A398:A461" si="39">+IF(OR(A397="",ISERROR(A397)),"",IF(A397+1&gt;$E$5,"",A397+1))</f>
        <v>#N/A</v>
      </c>
      <c r="B398" s="62" t="e">
        <f>IF(A398="","",IF(OR($D$6="Diaria",$D$6="Semanal",$D$6="Decadal",$D$6="Quincenal"),B397+VLOOKUP($D$6,AMORT!$A$2:$D$11,4,0),IF(DAY($B$13)=DAY(EOMONTH($B$13,0)),EOMONTH(B397,VLOOKUP($D$6,AMORT!$A$2:$C$11,3,0)),EDATE($B$13,VLOOKUP($D$6,AMORT!$A$2:$C$11,3,0)*A398))))</f>
        <v>#N/A</v>
      </c>
      <c r="C398" s="55" t="e">
        <f>IF(A398="",IF(A397="","",SUM(C$13:C397)),G398+H398)</f>
        <v>#N/A</v>
      </c>
      <c r="D398" s="44"/>
      <c r="E398" s="55" t="e">
        <f>IF(A398="",IF(A397="","",SUM($E$13:E397)),ROUND(((I397*$D$8)/30)*VLOOKUP($D$6,AMORT!$A$2:$D$11,4,0),0))</f>
        <v>#N/A</v>
      </c>
      <c r="F398" s="55" t="e">
        <f>IF(A398="",IF(A397="","",SUM($F$13:F397)),IF(A398&lt;=MAX($I$6:$I$7),0,C398+E398))</f>
        <v>#N/A</v>
      </c>
      <c r="G398" s="55" t="e">
        <f>IF(A398="",IF(A397="","",SUM($G$13:G397)),IF(A398=$E$5,I397,IF($I$8="Cuota fija",IF(A398&lt;=MAX($I$6:$I$7),0,$D$7+D398-H398),IF($I$8="Capital Constante",IF(A398&lt;=MAX($I$6:$I$7),0,$D$3/(($C$5/VLOOKUP($D$6,AMORT!$A$2:$C$11,3,0))-MAX($I$6:$I$7))   ),C398-H398-E398)       )))</f>
        <v>#N/A</v>
      </c>
      <c r="H398" s="55" t="e">
        <f>IF(A398="",IF(A397="","",SUM($H$13:H397)),ROUND($E$4*I397,0))</f>
        <v>#N/A</v>
      </c>
      <c r="I398" s="55" t="e">
        <f t="shared" ref="I398:I461" si="40">IF(A398="","",+I397-G398)</f>
        <v>#N/A</v>
      </c>
      <c r="J398" s="15"/>
      <c r="K398" s="55" t="e">
        <f>IF(AND(A398&gt;0,A398&lt;&gt;"",D398&gt;0), ROUND( ((D398/((1+($D$4/VLOOKUP($D$6,AMORT!$A$2:$B$11,2,0)))^A398))),0),0)</f>
        <v>#N/A</v>
      </c>
      <c r="N398" s="61" t="e">
        <f t="shared" si="37"/>
        <v>#N/A</v>
      </c>
      <c r="O398" s="62" t="e">
        <f>IF(N398="","",IF(OR($Q$6="Diaria",$Q$6="Semanal",$Q$6="Decadal",$Q$6="Quincenal"),O397+VLOOKUP($Q$6,AMORT!$A$2:$D$11,4,0),IF(DAY($O$13)=DAY(EOMONTH($O$13,0)),EOMONTH(O397,VLOOKUP($Q$6,AMORT!$A$2:$C$11,3,0)),EDATE($O$13,VLOOKUP($Q$6,AMORT!$A$2:$C$11,3,0)*N398))))</f>
        <v>#N/A</v>
      </c>
      <c r="P398" s="55" t="e">
        <f>IF(N398="",IF(N397="","",SUM(P$13:P397)),T398+U398)</f>
        <v>#N/A</v>
      </c>
      <c r="Q398" s="44"/>
      <c r="R398" s="55" t="e">
        <f>IF(N398="",IF(N397="","",SUM($R$13:R397)),ROUND(((V397*$Q$8)/30)*VLOOKUP($Q$6,AMORT!$A$2:$D$11,4,0),0))</f>
        <v>#N/A</v>
      </c>
      <c r="S398" s="55" t="e">
        <f>IF(N398="",IF(N397="","",SUM($S$13:S397)),IF(N398&lt;=MAX($V$6:$V$7),0,P398+R398))</f>
        <v>#N/A</v>
      </c>
      <c r="T398" s="55" t="e">
        <f>IF(N398="",IF(N397="","",SUM($T$13:T397)),IF(N398=$R$5,V397,IF($V$8="Cuota fija",IF(N398&lt;=MAX($V$6:$V$7),0,$Q$7+Q398-U398),IF($V$8="Capital Constante",IF(N398&lt;=MAX($V$6:$V$7),0,$Q$3/(($P$5/VLOOKUP($Q$6,AMORT!$A$2:$C$11,3,0))-MAX($V$6:$V$7))   ),P398-U398-R398)       )))</f>
        <v>#N/A</v>
      </c>
      <c r="U398" s="55" t="e">
        <f>IF(N398="",IF(N397="","",SUM($U$13:U397)),ROUND($R$4*V397,0))</f>
        <v>#N/A</v>
      </c>
      <c r="V398" s="55" t="e">
        <f t="shared" ref="V398:V461" si="41">IF(N398="","",+V397-T398)</f>
        <v>#N/A</v>
      </c>
      <c r="W398" s="15"/>
      <c r="X398" s="55" t="e">
        <f>IF(AND(N398&gt;0,N398&lt;&gt;"",Q398&gt;0), ROUND( ((Q398/((1+($Q$4/VLOOKUP($Q$6,AMORT!$A$2:$B$11,2,0)))^N398))),0),0)</f>
        <v>#N/A</v>
      </c>
      <c r="AA398" s="61" t="e">
        <f t="shared" si="38"/>
        <v>#N/A</v>
      </c>
      <c r="AB398" s="62" t="e">
        <f>IF(AA398="","",IF(OR($AD$6="Diaria",$AD$6="Semanal",$AD$6="Decadal",$AD$6="Quincenal"),AB397+VLOOKUP($AD$6,AMORT!$A$2:$D$11,4,0),IF(DAY($B$13)=DAY(EOMONTH($B$13,0)),EOMONTH(AB397,VLOOKUP($AD$6,AMORT!$A$2:$C$11,3,0)),EDATE($B$13,VLOOKUP($AD$6,AMORT!$A$2:$C$11,3,0)*AA398))))</f>
        <v>#N/A</v>
      </c>
      <c r="AC398" s="55" t="e">
        <f>IF(AA398="",IF(AA397="","",SUM(AC$13:AC397)),AG398+AH398)</f>
        <v>#N/A</v>
      </c>
      <c r="AD398" s="44"/>
      <c r="AE398" s="55" t="e">
        <f>IF(AA398="",IF(AA397="","",SUM($AE$13:AE397)),ROUND(((AI397*$AD$8)/30)*VLOOKUP($AD$6,AMORT!$A$2:$D$11,4,0),0))</f>
        <v>#N/A</v>
      </c>
      <c r="AF398" s="55" t="e">
        <f>IF(AA398="",IF(AA397="","",SUM($AF$13:AF397)),IF(AA398&lt;=MAX($AI$6:$AI$7),0,AC398+AE398))</f>
        <v>#N/A</v>
      </c>
      <c r="AG398" s="55" t="e">
        <f>IF(AA398="",IF(AA397="","",SUM($AG$13:AG397)),IF(AA398=$AE$5,AI397,IF($AI$8="Cuota fija",IF(AA398&lt;=MAX($AI$6:$AI$7),0,$AD$7+AD398-AH398),IF($AI$8="Capital Constante",IF(AA398&lt;=MAX($AI$6:$AI$7),0,$AD$3/(($AC$5/VLOOKUP($AD$6,AMORT!$A$2:$C$11,3,0))-MAX($AI$6:$AI$7))   ),AC398-AH398-AE398)       )))</f>
        <v>#N/A</v>
      </c>
      <c r="AH398" s="55" t="e">
        <f>IF(AA398="",IF(AA397="","",SUM($AH$13:AH397)),ROUND($AE$4*AI397,0))</f>
        <v>#N/A</v>
      </c>
      <c r="AI398" s="55" t="e">
        <f t="shared" ref="AI398:AI461" si="42">IF(AA398="","",+AI397-AG398)</f>
        <v>#N/A</v>
      </c>
      <c r="AJ398" s="15"/>
      <c r="AK398" s="55" t="e">
        <f>IF(AND(AA398&gt;0,AA398&lt;&gt;"",AD398&gt;0), ROUND( ((AD398/((1+($AD$4/VLOOKUP($AD$6,AMORT!$A$2:$B$11,2,0)))^AA398))),0),0)</f>
        <v>#N/A</v>
      </c>
    </row>
    <row r="399" spans="1:37" x14ac:dyDescent="0.2">
      <c r="A399" s="61" t="e">
        <f t="shared" si="39"/>
        <v>#N/A</v>
      </c>
      <c r="B399" s="62" t="e">
        <f>IF(A399="","",IF(OR($D$6="Diaria",$D$6="Semanal",$D$6="Decadal",$D$6="Quincenal"),B398+VLOOKUP($D$6,AMORT!$A$2:$D$11,4,0),IF(DAY($B$13)=DAY(EOMONTH($B$13,0)),EOMONTH(B398,VLOOKUP($D$6,AMORT!$A$2:$C$11,3,0)),EDATE($B$13,VLOOKUP($D$6,AMORT!$A$2:$C$11,3,0)*A399))))</f>
        <v>#N/A</v>
      </c>
      <c r="C399" s="55" t="e">
        <f>IF(A399="",IF(A398="","",SUM(C$13:C398)),G399+H399)</f>
        <v>#N/A</v>
      </c>
      <c r="D399" s="44"/>
      <c r="E399" s="55" t="e">
        <f>IF(A399="",IF(A398="","",SUM($E$13:E398)),ROUND(((I398*$D$8)/30)*VLOOKUP($D$6,AMORT!$A$2:$D$11,4,0),0))</f>
        <v>#N/A</v>
      </c>
      <c r="F399" s="55" t="e">
        <f>IF(A399="",IF(A398="","",SUM($F$13:F398)),IF(A399&lt;=MAX($I$6:$I$7),0,C399+E399))</f>
        <v>#N/A</v>
      </c>
      <c r="G399" s="55" t="e">
        <f>IF(A399="",IF(A398="","",SUM($G$13:G398)),IF(A399=$E$5,I398,IF($I$8="Cuota fija",IF(A399&lt;=MAX($I$6:$I$7),0,$D$7+D399-H399),IF($I$8="Capital Constante",IF(A399&lt;=MAX($I$6:$I$7),0,$D$3/(($C$5/VLOOKUP($D$6,AMORT!$A$2:$C$11,3,0))-MAX($I$6:$I$7))   ),C399-H399-E399)       )))</f>
        <v>#N/A</v>
      </c>
      <c r="H399" s="55" t="e">
        <f>IF(A399="",IF(A398="","",SUM($H$13:H398)),ROUND($E$4*I398,0))</f>
        <v>#N/A</v>
      </c>
      <c r="I399" s="55" t="e">
        <f t="shared" si="40"/>
        <v>#N/A</v>
      </c>
      <c r="J399" s="15"/>
      <c r="K399" s="55" t="e">
        <f>IF(AND(A399&gt;0,A399&lt;&gt;"",D399&gt;0), ROUND( ((D399/((1+($D$4/VLOOKUP($D$6,AMORT!$A$2:$B$11,2,0)))^A399))),0),0)</f>
        <v>#N/A</v>
      </c>
      <c r="N399" s="61" t="e">
        <f t="shared" ref="N399:N462" si="43">+IF(OR(N398="",ISERROR(N398)),"",IF(N398+1&gt;$R$5,"",N398+1))</f>
        <v>#N/A</v>
      </c>
      <c r="O399" s="62" t="e">
        <f>IF(N399="","",IF(OR($Q$6="Diaria",$Q$6="Semanal",$Q$6="Decadal",$Q$6="Quincenal"),O398+VLOOKUP($Q$6,AMORT!$A$2:$D$11,4,0),IF(DAY($O$13)=DAY(EOMONTH($O$13,0)),EOMONTH(O398,VLOOKUP($Q$6,AMORT!$A$2:$C$11,3,0)),EDATE($O$13,VLOOKUP($Q$6,AMORT!$A$2:$C$11,3,0)*N399))))</f>
        <v>#N/A</v>
      </c>
      <c r="P399" s="55" t="e">
        <f>IF(N399="",IF(N398="","",SUM(P$13:P398)),T399+U399)</f>
        <v>#N/A</v>
      </c>
      <c r="Q399" s="44"/>
      <c r="R399" s="55" t="e">
        <f>IF(N399="",IF(N398="","",SUM($R$13:R398)),ROUND(((V398*$Q$8)/30)*VLOOKUP($Q$6,AMORT!$A$2:$D$11,4,0),0))</f>
        <v>#N/A</v>
      </c>
      <c r="S399" s="55" t="e">
        <f>IF(N399="",IF(N398="","",SUM($S$13:S398)),IF(N399&lt;=MAX($V$6:$V$7),0,P399+R399))</f>
        <v>#N/A</v>
      </c>
      <c r="T399" s="55" t="e">
        <f>IF(N399="",IF(N398="","",SUM($T$13:T398)),IF(N399=$R$5,V398,IF($V$8="Cuota fija",IF(N399&lt;=MAX($V$6:$V$7),0,$Q$7+Q399-U399),IF($V$8="Capital Constante",IF(N399&lt;=MAX($V$6:$V$7),0,$Q$3/(($P$5/VLOOKUP($Q$6,AMORT!$A$2:$C$11,3,0))-MAX($V$6:$V$7))   ),P399-U399-R399)       )))</f>
        <v>#N/A</v>
      </c>
      <c r="U399" s="55" t="e">
        <f>IF(N399="",IF(N398="","",SUM($U$13:U398)),ROUND($R$4*V398,0))</f>
        <v>#N/A</v>
      </c>
      <c r="V399" s="55" t="e">
        <f t="shared" si="41"/>
        <v>#N/A</v>
      </c>
      <c r="W399" s="15"/>
      <c r="X399" s="55" t="e">
        <f>IF(AND(N399&gt;0,N399&lt;&gt;"",Q399&gt;0), ROUND( ((Q399/((1+($Q$4/VLOOKUP($Q$6,AMORT!$A$2:$B$11,2,0)))^N399))),0),0)</f>
        <v>#N/A</v>
      </c>
      <c r="AA399" s="61" t="e">
        <f t="shared" ref="AA399:AA462" si="44">+IF(OR(AA398="",ISERROR(AA398)),"",IF(AA398+1&gt;$AE$5,"",AA398+1))</f>
        <v>#N/A</v>
      </c>
      <c r="AB399" s="62" t="e">
        <f>IF(AA399="","",IF(OR($AD$6="Diaria",$AD$6="Semanal",$AD$6="Decadal",$AD$6="Quincenal"),AB398+VLOOKUP($AD$6,AMORT!$A$2:$D$11,4,0),IF(DAY($B$13)=DAY(EOMONTH($B$13,0)),EOMONTH(AB398,VLOOKUP($AD$6,AMORT!$A$2:$C$11,3,0)),EDATE($B$13,VLOOKUP($AD$6,AMORT!$A$2:$C$11,3,0)*AA399))))</f>
        <v>#N/A</v>
      </c>
      <c r="AC399" s="55" t="e">
        <f>IF(AA399="",IF(AA398="","",SUM(AC$13:AC398)),AG399+AH399)</f>
        <v>#N/A</v>
      </c>
      <c r="AD399" s="44"/>
      <c r="AE399" s="55" t="e">
        <f>IF(AA399="",IF(AA398="","",SUM($AE$13:AE398)),ROUND(((AI398*$AD$8)/30)*VLOOKUP($AD$6,AMORT!$A$2:$D$11,4,0),0))</f>
        <v>#N/A</v>
      </c>
      <c r="AF399" s="55" t="e">
        <f>IF(AA399="",IF(AA398="","",SUM($AF$13:AF398)),IF(AA399&lt;=MAX($AI$6:$AI$7),0,AC399+AE399))</f>
        <v>#N/A</v>
      </c>
      <c r="AG399" s="55" t="e">
        <f>IF(AA399="",IF(AA398="","",SUM($AG$13:AG398)),IF(AA399=$AE$5,AI398,IF($AI$8="Cuota fija",IF(AA399&lt;=MAX($AI$6:$AI$7),0,$AD$7+AD399-AH399),IF($AI$8="Capital Constante",IF(AA399&lt;=MAX($AI$6:$AI$7),0,$AD$3/(($AC$5/VLOOKUP($AD$6,AMORT!$A$2:$C$11,3,0))-MAX($AI$6:$AI$7))   ),AC399-AH399-AE399)       )))</f>
        <v>#N/A</v>
      </c>
      <c r="AH399" s="55" t="e">
        <f>IF(AA399="",IF(AA398="","",SUM($AH$13:AH398)),ROUND($AE$4*AI398,0))</f>
        <v>#N/A</v>
      </c>
      <c r="AI399" s="55" t="e">
        <f t="shared" si="42"/>
        <v>#N/A</v>
      </c>
      <c r="AJ399" s="15"/>
      <c r="AK399" s="55" t="e">
        <f>IF(AND(AA399&gt;0,AA399&lt;&gt;"",AD399&gt;0), ROUND( ((AD399/((1+($AD$4/VLOOKUP($AD$6,AMORT!$A$2:$B$11,2,0)))^AA399))),0),0)</f>
        <v>#N/A</v>
      </c>
    </row>
    <row r="400" spans="1:37" x14ac:dyDescent="0.2">
      <c r="A400" s="61" t="e">
        <f t="shared" si="39"/>
        <v>#N/A</v>
      </c>
      <c r="B400" s="62" t="e">
        <f>IF(A400="","",IF(OR($D$6="Diaria",$D$6="Semanal",$D$6="Decadal",$D$6="Quincenal"),B399+VLOOKUP($D$6,AMORT!$A$2:$D$11,4,0),IF(DAY($B$13)=DAY(EOMONTH($B$13,0)),EOMONTH(B399,VLOOKUP($D$6,AMORT!$A$2:$C$11,3,0)),EDATE($B$13,VLOOKUP($D$6,AMORT!$A$2:$C$11,3,0)*A400))))</f>
        <v>#N/A</v>
      </c>
      <c r="C400" s="55" t="e">
        <f>IF(A400="",IF(A399="","",SUM(C$13:C399)),G400+H400)</f>
        <v>#N/A</v>
      </c>
      <c r="D400" s="44"/>
      <c r="E400" s="55" t="e">
        <f>IF(A400="",IF(A399="","",SUM($E$13:E399)),ROUND(((I399*$D$8)/30)*VLOOKUP($D$6,AMORT!$A$2:$D$11,4,0),0))</f>
        <v>#N/A</v>
      </c>
      <c r="F400" s="55" t="e">
        <f>IF(A400="",IF(A399="","",SUM($F$13:F399)),IF(A400&lt;=MAX($I$6:$I$7),0,C400+E400))</f>
        <v>#N/A</v>
      </c>
      <c r="G400" s="55" t="e">
        <f>IF(A400="",IF(A399="","",SUM($G$13:G399)),IF(A400=$E$5,I399,IF($I$8="Cuota fija",IF(A400&lt;=MAX($I$6:$I$7),0,$D$7+D400-H400),IF($I$8="Capital Constante",IF(A400&lt;=MAX($I$6:$I$7),0,$D$3/(($C$5/VLOOKUP($D$6,AMORT!$A$2:$C$11,3,0))-MAX($I$6:$I$7))   ),C400-H400-E400)       )))</f>
        <v>#N/A</v>
      </c>
      <c r="H400" s="55" t="e">
        <f>IF(A400="",IF(A399="","",SUM($H$13:H399)),ROUND($E$4*I399,0))</f>
        <v>#N/A</v>
      </c>
      <c r="I400" s="55" t="e">
        <f t="shared" si="40"/>
        <v>#N/A</v>
      </c>
      <c r="J400" s="15"/>
      <c r="K400" s="55" t="e">
        <f>IF(AND(A400&gt;0,A400&lt;&gt;"",D400&gt;0), ROUND( ((D400/((1+($D$4/VLOOKUP($D$6,AMORT!$A$2:$B$11,2,0)))^A400))),0),0)</f>
        <v>#N/A</v>
      </c>
      <c r="N400" s="61" t="e">
        <f t="shared" si="43"/>
        <v>#N/A</v>
      </c>
      <c r="O400" s="62" t="e">
        <f>IF(N400="","",IF(OR($Q$6="Diaria",$Q$6="Semanal",$Q$6="Decadal",$Q$6="Quincenal"),O399+VLOOKUP($Q$6,AMORT!$A$2:$D$11,4,0),IF(DAY($O$13)=DAY(EOMONTH($O$13,0)),EOMONTH(O399,VLOOKUP($Q$6,AMORT!$A$2:$C$11,3,0)),EDATE($O$13,VLOOKUP($Q$6,AMORT!$A$2:$C$11,3,0)*N400))))</f>
        <v>#N/A</v>
      </c>
      <c r="P400" s="55" t="e">
        <f>IF(N400="",IF(N399="","",SUM(P$13:P399)),T400+U400)</f>
        <v>#N/A</v>
      </c>
      <c r="Q400" s="44"/>
      <c r="R400" s="55" t="e">
        <f>IF(N400="",IF(N399="","",SUM($R$13:R399)),ROUND(((V399*$Q$8)/30)*VLOOKUP($Q$6,AMORT!$A$2:$D$11,4,0),0))</f>
        <v>#N/A</v>
      </c>
      <c r="S400" s="55" t="e">
        <f>IF(N400="",IF(N399="","",SUM($S$13:S399)),IF(N400&lt;=MAX($V$6:$V$7),0,P400+R400))</f>
        <v>#N/A</v>
      </c>
      <c r="T400" s="55" t="e">
        <f>IF(N400="",IF(N399="","",SUM($T$13:T399)),IF(N400=$R$5,V399,IF($V$8="Cuota fija",IF(N400&lt;=MAX($V$6:$V$7),0,$Q$7+Q400-U400),IF($V$8="Capital Constante",IF(N400&lt;=MAX($V$6:$V$7),0,$Q$3/(($P$5/VLOOKUP($Q$6,AMORT!$A$2:$C$11,3,0))-MAX($V$6:$V$7))   ),P400-U400-R400)       )))</f>
        <v>#N/A</v>
      </c>
      <c r="U400" s="55" t="e">
        <f>IF(N400="",IF(N399="","",SUM($U$13:U399)),ROUND($R$4*V399,0))</f>
        <v>#N/A</v>
      </c>
      <c r="V400" s="55" t="e">
        <f t="shared" si="41"/>
        <v>#N/A</v>
      </c>
      <c r="W400" s="15"/>
      <c r="X400" s="55" t="e">
        <f>IF(AND(N400&gt;0,N400&lt;&gt;"",Q400&gt;0), ROUND( ((Q400/((1+($Q$4/VLOOKUP($Q$6,AMORT!$A$2:$B$11,2,0)))^N400))),0),0)</f>
        <v>#N/A</v>
      </c>
      <c r="AA400" s="61" t="e">
        <f t="shared" si="44"/>
        <v>#N/A</v>
      </c>
      <c r="AB400" s="62" t="e">
        <f>IF(AA400="","",IF(OR($AD$6="Diaria",$AD$6="Semanal",$AD$6="Decadal",$AD$6="Quincenal"),AB399+VLOOKUP($AD$6,AMORT!$A$2:$D$11,4,0),IF(DAY($B$13)=DAY(EOMONTH($B$13,0)),EOMONTH(AB399,VLOOKUP($AD$6,AMORT!$A$2:$C$11,3,0)),EDATE($B$13,VLOOKUP($AD$6,AMORT!$A$2:$C$11,3,0)*AA400))))</f>
        <v>#N/A</v>
      </c>
      <c r="AC400" s="55" t="e">
        <f>IF(AA400="",IF(AA399="","",SUM(AC$13:AC399)),AG400+AH400)</f>
        <v>#N/A</v>
      </c>
      <c r="AD400" s="44"/>
      <c r="AE400" s="55" t="e">
        <f>IF(AA400="",IF(AA399="","",SUM($AE$13:AE399)),ROUND(((AI399*$AD$8)/30)*VLOOKUP($AD$6,AMORT!$A$2:$D$11,4,0),0))</f>
        <v>#N/A</v>
      </c>
      <c r="AF400" s="55" t="e">
        <f>IF(AA400="",IF(AA399="","",SUM($AF$13:AF399)),IF(AA400&lt;=MAX($AI$6:$AI$7),0,AC400+AE400))</f>
        <v>#N/A</v>
      </c>
      <c r="AG400" s="55" t="e">
        <f>IF(AA400="",IF(AA399="","",SUM($AG$13:AG399)),IF(AA400=$AE$5,AI399,IF($AI$8="Cuota fija",IF(AA400&lt;=MAX($AI$6:$AI$7),0,$AD$7+AD400-AH400),IF($AI$8="Capital Constante",IF(AA400&lt;=MAX($AI$6:$AI$7),0,$AD$3/(($AC$5/VLOOKUP($AD$6,AMORT!$A$2:$C$11,3,0))-MAX($AI$6:$AI$7))   ),AC400-AH400-AE400)       )))</f>
        <v>#N/A</v>
      </c>
      <c r="AH400" s="55" t="e">
        <f>IF(AA400="",IF(AA399="","",SUM($AH$13:AH399)),ROUND($AE$4*AI399,0))</f>
        <v>#N/A</v>
      </c>
      <c r="AI400" s="55" t="e">
        <f t="shared" si="42"/>
        <v>#N/A</v>
      </c>
      <c r="AJ400" s="15"/>
      <c r="AK400" s="55" t="e">
        <f>IF(AND(AA400&gt;0,AA400&lt;&gt;"",AD400&gt;0), ROUND( ((AD400/((1+($AD$4/VLOOKUP($AD$6,AMORT!$A$2:$B$11,2,0)))^AA400))),0),0)</f>
        <v>#N/A</v>
      </c>
    </row>
    <row r="401" spans="1:37" x14ac:dyDescent="0.2">
      <c r="A401" s="61" t="e">
        <f t="shared" si="39"/>
        <v>#N/A</v>
      </c>
      <c r="B401" s="62" t="e">
        <f>IF(A401="","",IF(OR($D$6="Diaria",$D$6="Semanal",$D$6="Decadal",$D$6="Quincenal"),B400+VLOOKUP($D$6,AMORT!$A$2:$D$11,4,0),IF(DAY($B$13)=DAY(EOMONTH($B$13,0)),EOMONTH(B400,VLOOKUP($D$6,AMORT!$A$2:$C$11,3,0)),EDATE($B$13,VLOOKUP($D$6,AMORT!$A$2:$C$11,3,0)*A401))))</f>
        <v>#N/A</v>
      </c>
      <c r="C401" s="55" t="e">
        <f>IF(A401="",IF(A400="","",SUM(C$13:C400)),G401+H401)</f>
        <v>#N/A</v>
      </c>
      <c r="D401" s="44"/>
      <c r="E401" s="55" t="e">
        <f>IF(A401="",IF(A400="","",SUM($E$13:E400)),ROUND(((I400*$D$8)/30)*VLOOKUP($D$6,AMORT!$A$2:$D$11,4,0),0))</f>
        <v>#N/A</v>
      </c>
      <c r="F401" s="55" t="e">
        <f>IF(A401="",IF(A400="","",SUM($F$13:F400)),IF(A401&lt;=MAX($I$6:$I$7),0,C401+E401))</f>
        <v>#N/A</v>
      </c>
      <c r="G401" s="55" t="e">
        <f>IF(A401="",IF(A400="","",SUM($G$13:G400)),IF(A401=$E$5,I400,IF($I$8="Cuota fija",IF(A401&lt;=MAX($I$6:$I$7),0,$D$7+D401-H401),IF($I$8="Capital Constante",IF(A401&lt;=MAX($I$6:$I$7),0,$D$3/(($C$5/VLOOKUP($D$6,AMORT!$A$2:$C$11,3,0))-MAX($I$6:$I$7))   ),C401-H401-E401)       )))</f>
        <v>#N/A</v>
      </c>
      <c r="H401" s="55" t="e">
        <f>IF(A401="",IF(A400="","",SUM($H$13:H400)),ROUND($E$4*I400,0))</f>
        <v>#N/A</v>
      </c>
      <c r="I401" s="55" t="e">
        <f t="shared" si="40"/>
        <v>#N/A</v>
      </c>
      <c r="J401" s="15"/>
      <c r="K401" s="55" t="e">
        <f>IF(AND(A401&gt;0,A401&lt;&gt;"",D401&gt;0), ROUND( ((D401/((1+($D$4/VLOOKUP($D$6,AMORT!$A$2:$B$11,2,0)))^A401))),0),0)</f>
        <v>#N/A</v>
      </c>
      <c r="N401" s="61" t="e">
        <f t="shared" si="43"/>
        <v>#N/A</v>
      </c>
      <c r="O401" s="62" t="e">
        <f>IF(N401="","",IF(OR($Q$6="Diaria",$Q$6="Semanal",$Q$6="Decadal",$Q$6="Quincenal"),O400+VLOOKUP($Q$6,AMORT!$A$2:$D$11,4,0),IF(DAY($O$13)=DAY(EOMONTH($O$13,0)),EOMONTH(O400,VLOOKUP($Q$6,AMORT!$A$2:$C$11,3,0)),EDATE($O$13,VLOOKUP($Q$6,AMORT!$A$2:$C$11,3,0)*N401))))</f>
        <v>#N/A</v>
      </c>
      <c r="P401" s="55" t="e">
        <f>IF(N401="",IF(N400="","",SUM(P$13:P400)),T401+U401)</f>
        <v>#N/A</v>
      </c>
      <c r="Q401" s="44"/>
      <c r="R401" s="55" t="e">
        <f>IF(N401="",IF(N400="","",SUM($R$13:R400)),ROUND(((V400*$Q$8)/30)*VLOOKUP($Q$6,AMORT!$A$2:$D$11,4,0),0))</f>
        <v>#N/A</v>
      </c>
      <c r="S401" s="55" t="e">
        <f>IF(N401="",IF(N400="","",SUM($S$13:S400)),IF(N401&lt;=MAX($V$6:$V$7),0,P401+R401))</f>
        <v>#N/A</v>
      </c>
      <c r="T401" s="55" t="e">
        <f>IF(N401="",IF(N400="","",SUM($T$13:T400)),IF(N401=$R$5,V400,IF($V$8="Cuota fija",IF(N401&lt;=MAX($V$6:$V$7),0,$Q$7+Q401-U401),IF($V$8="Capital Constante",IF(N401&lt;=MAX($V$6:$V$7),0,$Q$3/(($P$5/VLOOKUP($Q$6,AMORT!$A$2:$C$11,3,0))-MAX($V$6:$V$7))   ),P401-U401-R401)       )))</f>
        <v>#N/A</v>
      </c>
      <c r="U401" s="55" t="e">
        <f>IF(N401="",IF(N400="","",SUM($U$13:U400)),ROUND($R$4*V400,0))</f>
        <v>#N/A</v>
      </c>
      <c r="V401" s="55" t="e">
        <f t="shared" si="41"/>
        <v>#N/A</v>
      </c>
      <c r="W401" s="15"/>
      <c r="X401" s="55" t="e">
        <f>IF(AND(N401&gt;0,N401&lt;&gt;"",Q401&gt;0), ROUND( ((Q401/((1+($Q$4/VLOOKUP($Q$6,AMORT!$A$2:$B$11,2,0)))^N401))),0),0)</f>
        <v>#N/A</v>
      </c>
      <c r="AA401" s="61" t="e">
        <f t="shared" si="44"/>
        <v>#N/A</v>
      </c>
      <c r="AB401" s="62" t="e">
        <f>IF(AA401="","",IF(OR($AD$6="Diaria",$AD$6="Semanal",$AD$6="Decadal",$AD$6="Quincenal"),AB400+VLOOKUP($AD$6,AMORT!$A$2:$D$11,4,0),IF(DAY($B$13)=DAY(EOMONTH($B$13,0)),EOMONTH(AB400,VLOOKUP($AD$6,AMORT!$A$2:$C$11,3,0)),EDATE($B$13,VLOOKUP($AD$6,AMORT!$A$2:$C$11,3,0)*AA401))))</f>
        <v>#N/A</v>
      </c>
      <c r="AC401" s="55" t="e">
        <f>IF(AA401="",IF(AA400="","",SUM(AC$13:AC400)),AG401+AH401)</f>
        <v>#N/A</v>
      </c>
      <c r="AD401" s="44"/>
      <c r="AE401" s="55" t="e">
        <f>IF(AA401="",IF(AA400="","",SUM($AE$13:AE400)),ROUND(((AI400*$AD$8)/30)*VLOOKUP($AD$6,AMORT!$A$2:$D$11,4,0),0))</f>
        <v>#N/A</v>
      </c>
      <c r="AF401" s="55" t="e">
        <f>IF(AA401="",IF(AA400="","",SUM($AF$13:AF400)),IF(AA401&lt;=MAX($AI$6:$AI$7),0,AC401+AE401))</f>
        <v>#N/A</v>
      </c>
      <c r="AG401" s="55" t="e">
        <f>IF(AA401="",IF(AA400="","",SUM($AG$13:AG400)),IF(AA401=$AE$5,AI400,IF($AI$8="Cuota fija",IF(AA401&lt;=MAX($AI$6:$AI$7),0,$AD$7+AD401-AH401),IF($AI$8="Capital Constante",IF(AA401&lt;=MAX($AI$6:$AI$7),0,$AD$3/(($AC$5/VLOOKUP($AD$6,AMORT!$A$2:$C$11,3,0))-MAX($AI$6:$AI$7))   ),AC401-AH401-AE401)       )))</f>
        <v>#N/A</v>
      </c>
      <c r="AH401" s="55" t="e">
        <f>IF(AA401="",IF(AA400="","",SUM($AH$13:AH400)),ROUND($AE$4*AI400,0))</f>
        <v>#N/A</v>
      </c>
      <c r="AI401" s="55" t="e">
        <f t="shared" si="42"/>
        <v>#N/A</v>
      </c>
      <c r="AJ401" s="15"/>
      <c r="AK401" s="55" t="e">
        <f>IF(AND(AA401&gt;0,AA401&lt;&gt;"",AD401&gt;0), ROUND( ((AD401/((1+($AD$4/VLOOKUP($AD$6,AMORT!$A$2:$B$11,2,0)))^AA401))),0),0)</f>
        <v>#N/A</v>
      </c>
    </row>
    <row r="402" spans="1:37" x14ac:dyDescent="0.2">
      <c r="A402" s="61" t="e">
        <f t="shared" si="39"/>
        <v>#N/A</v>
      </c>
      <c r="B402" s="62" t="e">
        <f>IF(A402="","",IF(OR($D$6="Diaria",$D$6="Semanal",$D$6="Decadal",$D$6="Quincenal"),B401+VLOOKUP($D$6,AMORT!$A$2:$D$11,4,0),IF(DAY($B$13)=DAY(EOMONTH($B$13,0)),EOMONTH(B401,VLOOKUP($D$6,AMORT!$A$2:$C$11,3,0)),EDATE($B$13,VLOOKUP($D$6,AMORT!$A$2:$C$11,3,0)*A402))))</f>
        <v>#N/A</v>
      </c>
      <c r="C402" s="55" t="e">
        <f>IF(A402="",IF(A401="","",SUM(C$13:C401)),G402+H402)</f>
        <v>#N/A</v>
      </c>
      <c r="D402" s="44"/>
      <c r="E402" s="55" t="e">
        <f>IF(A402="",IF(A401="","",SUM($E$13:E401)),ROUND(((I401*$D$8)/30)*VLOOKUP($D$6,AMORT!$A$2:$D$11,4,0),0))</f>
        <v>#N/A</v>
      </c>
      <c r="F402" s="55" t="e">
        <f>IF(A402="",IF(A401="","",SUM($F$13:F401)),IF(A402&lt;=MAX($I$6:$I$7),0,C402+E402))</f>
        <v>#N/A</v>
      </c>
      <c r="G402" s="55" t="e">
        <f>IF(A402="",IF(A401="","",SUM($G$13:G401)),IF(A402=$E$5,I401,IF($I$8="Cuota fija",IF(A402&lt;=MAX($I$6:$I$7),0,$D$7+D402-H402),IF($I$8="Capital Constante",IF(A402&lt;=MAX($I$6:$I$7),0,$D$3/(($C$5/VLOOKUP($D$6,AMORT!$A$2:$C$11,3,0))-MAX($I$6:$I$7))   ),C402-H402-E402)       )))</f>
        <v>#N/A</v>
      </c>
      <c r="H402" s="55" t="e">
        <f>IF(A402="",IF(A401="","",SUM($H$13:H401)),ROUND($E$4*I401,0))</f>
        <v>#N/A</v>
      </c>
      <c r="I402" s="55" t="e">
        <f t="shared" si="40"/>
        <v>#N/A</v>
      </c>
      <c r="J402" s="15"/>
      <c r="K402" s="55" t="e">
        <f>IF(AND(A402&gt;0,A402&lt;&gt;"",D402&gt;0), ROUND( ((D402/((1+($D$4/VLOOKUP($D$6,AMORT!$A$2:$B$11,2,0)))^A402))),0),0)</f>
        <v>#N/A</v>
      </c>
      <c r="N402" s="61" t="e">
        <f t="shared" si="43"/>
        <v>#N/A</v>
      </c>
      <c r="O402" s="62" t="e">
        <f>IF(N402="","",IF(OR($Q$6="Diaria",$Q$6="Semanal",$Q$6="Decadal",$Q$6="Quincenal"),O401+VLOOKUP($Q$6,AMORT!$A$2:$D$11,4,0),IF(DAY($O$13)=DAY(EOMONTH($O$13,0)),EOMONTH(O401,VLOOKUP($Q$6,AMORT!$A$2:$C$11,3,0)),EDATE($O$13,VLOOKUP($Q$6,AMORT!$A$2:$C$11,3,0)*N402))))</f>
        <v>#N/A</v>
      </c>
      <c r="P402" s="55" t="e">
        <f>IF(N402="",IF(N401="","",SUM(P$13:P401)),T402+U402)</f>
        <v>#N/A</v>
      </c>
      <c r="Q402" s="44"/>
      <c r="R402" s="55" t="e">
        <f>IF(N402="",IF(N401="","",SUM($R$13:R401)),ROUND(((V401*$Q$8)/30)*VLOOKUP($Q$6,AMORT!$A$2:$D$11,4,0),0))</f>
        <v>#N/A</v>
      </c>
      <c r="S402" s="55" t="e">
        <f>IF(N402="",IF(N401="","",SUM($S$13:S401)),IF(N402&lt;=MAX($V$6:$V$7),0,P402+R402))</f>
        <v>#N/A</v>
      </c>
      <c r="T402" s="55" t="e">
        <f>IF(N402="",IF(N401="","",SUM($T$13:T401)),IF(N402=$R$5,V401,IF($V$8="Cuota fija",IF(N402&lt;=MAX($V$6:$V$7),0,$Q$7+Q402-U402),IF($V$8="Capital Constante",IF(N402&lt;=MAX($V$6:$V$7),0,$Q$3/(($P$5/VLOOKUP($Q$6,AMORT!$A$2:$C$11,3,0))-MAX($V$6:$V$7))   ),P402-U402-R402)       )))</f>
        <v>#N/A</v>
      </c>
      <c r="U402" s="55" t="e">
        <f>IF(N402="",IF(N401="","",SUM($U$13:U401)),ROUND($R$4*V401,0))</f>
        <v>#N/A</v>
      </c>
      <c r="V402" s="55" t="e">
        <f t="shared" si="41"/>
        <v>#N/A</v>
      </c>
      <c r="W402" s="15"/>
      <c r="X402" s="55" t="e">
        <f>IF(AND(N402&gt;0,N402&lt;&gt;"",Q402&gt;0), ROUND( ((Q402/((1+($Q$4/VLOOKUP($Q$6,AMORT!$A$2:$B$11,2,0)))^N402))),0),0)</f>
        <v>#N/A</v>
      </c>
      <c r="AA402" s="61" t="e">
        <f t="shared" si="44"/>
        <v>#N/A</v>
      </c>
      <c r="AB402" s="62" t="e">
        <f>IF(AA402="","",IF(OR($AD$6="Diaria",$AD$6="Semanal",$AD$6="Decadal",$AD$6="Quincenal"),AB401+VLOOKUP($AD$6,AMORT!$A$2:$D$11,4,0),IF(DAY($B$13)=DAY(EOMONTH($B$13,0)),EOMONTH(AB401,VLOOKUP($AD$6,AMORT!$A$2:$C$11,3,0)),EDATE($B$13,VLOOKUP($AD$6,AMORT!$A$2:$C$11,3,0)*AA402))))</f>
        <v>#N/A</v>
      </c>
      <c r="AC402" s="55" t="e">
        <f>IF(AA402="",IF(AA401="","",SUM(AC$13:AC401)),AG402+AH402)</f>
        <v>#N/A</v>
      </c>
      <c r="AD402" s="44"/>
      <c r="AE402" s="55" t="e">
        <f>IF(AA402="",IF(AA401="","",SUM($AE$13:AE401)),ROUND(((AI401*$AD$8)/30)*VLOOKUP($AD$6,AMORT!$A$2:$D$11,4,0),0))</f>
        <v>#N/A</v>
      </c>
      <c r="AF402" s="55" t="e">
        <f>IF(AA402="",IF(AA401="","",SUM($AF$13:AF401)),IF(AA402&lt;=MAX($AI$6:$AI$7),0,AC402+AE402))</f>
        <v>#N/A</v>
      </c>
      <c r="AG402" s="55" t="e">
        <f>IF(AA402="",IF(AA401="","",SUM($AG$13:AG401)),IF(AA402=$AE$5,AI401,IF($AI$8="Cuota fija",IF(AA402&lt;=MAX($AI$6:$AI$7),0,$AD$7+AD402-AH402),IF($AI$8="Capital Constante",IF(AA402&lt;=MAX($AI$6:$AI$7),0,$AD$3/(($AC$5/VLOOKUP($AD$6,AMORT!$A$2:$C$11,3,0))-MAX($AI$6:$AI$7))   ),AC402-AH402-AE402)       )))</f>
        <v>#N/A</v>
      </c>
      <c r="AH402" s="55" t="e">
        <f>IF(AA402="",IF(AA401="","",SUM($AH$13:AH401)),ROUND($AE$4*AI401,0))</f>
        <v>#N/A</v>
      </c>
      <c r="AI402" s="55" t="e">
        <f t="shared" si="42"/>
        <v>#N/A</v>
      </c>
      <c r="AJ402" s="15"/>
      <c r="AK402" s="55" t="e">
        <f>IF(AND(AA402&gt;0,AA402&lt;&gt;"",AD402&gt;0), ROUND( ((AD402/((1+($AD$4/VLOOKUP($AD$6,AMORT!$A$2:$B$11,2,0)))^AA402))),0),0)</f>
        <v>#N/A</v>
      </c>
    </row>
    <row r="403" spans="1:37" x14ac:dyDescent="0.2">
      <c r="A403" s="61" t="e">
        <f t="shared" si="39"/>
        <v>#N/A</v>
      </c>
      <c r="B403" s="62" t="e">
        <f>IF(A403="","",IF(OR($D$6="Diaria",$D$6="Semanal",$D$6="Decadal",$D$6="Quincenal"),B402+VLOOKUP($D$6,AMORT!$A$2:$D$11,4,0),IF(DAY($B$13)=DAY(EOMONTH($B$13,0)),EOMONTH(B402,VLOOKUP($D$6,AMORT!$A$2:$C$11,3,0)),EDATE($B$13,VLOOKUP($D$6,AMORT!$A$2:$C$11,3,0)*A403))))</f>
        <v>#N/A</v>
      </c>
      <c r="C403" s="55" t="e">
        <f>IF(A403="",IF(A402="","",SUM(C$13:C402)),G403+H403)</f>
        <v>#N/A</v>
      </c>
      <c r="D403" s="44"/>
      <c r="E403" s="55" t="e">
        <f>IF(A403="",IF(A402="","",SUM($E$13:E402)),ROUND(((I402*$D$8)/30)*VLOOKUP($D$6,AMORT!$A$2:$D$11,4,0),0))</f>
        <v>#N/A</v>
      </c>
      <c r="F403" s="55" t="e">
        <f>IF(A403="",IF(A402="","",SUM($F$13:F402)),IF(A403&lt;=MAX($I$6:$I$7),0,C403+E403))</f>
        <v>#N/A</v>
      </c>
      <c r="G403" s="55" t="e">
        <f>IF(A403="",IF(A402="","",SUM($G$13:G402)),IF(A403=$E$5,I402,IF($I$8="Cuota fija",IF(A403&lt;=MAX($I$6:$I$7),0,$D$7+D403-H403),IF($I$8="Capital Constante",IF(A403&lt;=MAX($I$6:$I$7),0,$D$3/(($C$5/VLOOKUP($D$6,AMORT!$A$2:$C$11,3,0))-MAX($I$6:$I$7))   ),C403-H403-E403)       )))</f>
        <v>#N/A</v>
      </c>
      <c r="H403" s="55" t="e">
        <f>IF(A403="",IF(A402="","",SUM($H$13:H402)),ROUND($E$4*I402,0))</f>
        <v>#N/A</v>
      </c>
      <c r="I403" s="55" t="e">
        <f t="shared" si="40"/>
        <v>#N/A</v>
      </c>
      <c r="J403" s="15"/>
      <c r="K403" s="55" t="e">
        <f>IF(AND(A403&gt;0,A403&lt;&gt;"",D403&gt;0), ROUND( ((D403/((1+($D$4/VLOOKUP($D$6,AMORT!$A$2:$B$11,2,0)))^A403))),0),0)</f>
        <v>#N/A</v>
      </c>
      <c r="N403" s="61" t="e">
        <f t="shared" si="43"/>
        <v>#N/A</v>
      </c>
      <c r="O403" s="62" t="e">
        <f>IF(N403="","",IF(OR($Q$6="Diaria",$Q$6="Semanal",$Q$6="Decadal",$Q$6="Quincenal"),O402+VLOOKUP($Q$6,AMORT!$A$2:$D$11,4,0),IF(DAY($O$13)=DAY(EOMONTH($O$13,0)),EOMONTH(O402,VLOOKUP($Q$6,AMORT!$A$2:$C$11,3,0)),EDATE($O$13,VLOOKUP($Q$6,AMORT!$A$2:$C$11,3,0)*N403))))</f>
        <v>#N/A</v>
      </c>
      <c r="P403" s="55" t="e">
        <f>IF(N403="",IF(N402="","",SUM(P$13:P402)),T403+U403)</f>
        <v>#N/A</v>
      </c>
      <c r="Q403" s="44"/>
      <c r="R403" s="55" t="e">
        <f>IF(N403="",IF(N402="","",SUM($R$13:R402)),ROUND(((V402*$Q$8)/30)*VLOOKUP($Q$6,AMORT!$A$2:$D$11,4,0),0))</f>
        <v>#N/A</v>
      </c>
      <c r="S403" s="55" t="e">
        <f>IF(N403="",IF(N402="","",SUM($S$13:S402)),IF(N403&lt;=MAX($V$6:$V$7),0,P403+R403))</f>
        <v>#N/A</v>
      </c>
      <c r="T403" s="55" t="e">
        <f>IF(N403="",IF(N402="","",SUM($T$13:T402)),IF(N403=$R$5,V402,IF($V$8="Cuota fija",IF(N403&lt;=MAX($V$6:$V$7),0,$Q$7+Q403-U403),IF($V$8="Capital Constante",IF(N403&lt;=MAX($V$6:$V$7),0,$Q$3/(($P$5/VLOOKUP($Q$6,AMORT!$A$2:$C$11,3,0))-MAX($V$6:$V$7))   ),P403-U403-R403)       )))</f>
        <v>#N/A</v>
      </c>
      <c r="U403" s="55" t="e">
        <f>IF(N403="",IF(N402="","",SUM($U$13:U402)),ROUND($R$4*V402,0))</f>
        <v>#N/A</v>
      </c>
      <c r="V403" s="55" t="e">
        <f t="shared" si="41"/>
        <v>#N/A</v>
      </c>
      <c r="W403" s="15"/>
      <c r="X403" s="55" t="e">
        <f>IF(AND(N403&gt;0,N403&lt;&gt;"",Q403&gt;0), ROUND( ((Q403/((1+($Q$4/VLOOKUP($Q$6,AMORT!$A$2:$B$11,2,0)))^N403))),0),0)</f>
        <v>#N/A</v>
      </c>
      <c r="AA403" s="61" t="e">
        <f t="shared" si="44"/>
        <v>#N/A</v>
      </c>
      <c r="AB403" s="62" t="e">
        <f>IF(AA403="","",IF(OR($AD$6="Diaria",$AD$6="Semanal",$AD$6="Decadal",$AD$6="Quincenal"),AB402+VLOOKUP($AD$6,AMORT!$A$2:$D$11,4,0),IF(DAY($B$13)=DAY(EOMONTH($B$13,0)),EOMONTH(AB402,VLOOKUP($AD$6,AMORT!$A$2:$C$11,3,0)),EDATE($B$13,VLOOKUP($AD$6,AMORT!$A$2:$C$11,3,0)*AA403))))</f>
        <v>#N/A</v>
      </c>
      <c r="AC403" s="55" t="e">
        <f>IF(AA403="",IF(AA402="","",SUM(AC$13:AC402)),AG403+AH403)</f>
        <v>#N/A</v>
      </c>
      <c r="AD403" s="44"/>
      <c r="AE403" s="55" t="e">
        <f>IF(AA403="",IF(AA402="","",SUM($AE$13:AE402)),ROUND(((AI402*$AD$8)/30)*VLOOKUP($AD$6,AMORT!$A$2:$D$11,4,0),0))</f>
        <v>#N/A</v>
      </c>
      <c r="AF403" s="55" t="e">
        <f>IF(AA403="",IF(AA402="","",SUM($AF$13:AF402)),IF(AA403&lt;=MAX($AI$6:$AI$7),0,AC403+AE403))</f>
        <v>#N/A</v>
      </c>
      <c r="AG403" s="55" t="e">
        <f>IF(AA403="",IF(AA402="","",SUM($AG$13:AG402)),IF(AA403=$AE$5,AI402,IF($AI$8="Cuota fija",IF(AA403&lt;=MAX($AI$6:$AI$7),0,$AD$7+AD403-AH403),IF($AI$8="Capital Constante",IF(AA403&lt;=MAX($AI$6:$AI$7),0,$AD$3/(($AC$5/VLOOKUP($AD$6,AMORT!$A$2:$C$11,3,0))-MAX($AI$6:$AI$7))   ),AC403-AH403-AE403)       )))</f>
        <v>#N/A</v>
      </c>
      <c r="AH403" s="55" t="e">
        <f>IF(AA403="",IF(AA402="","",SUM($AH$13:AH402)),ROUND($AE$4*AI402,0))</f>
        <v>#N/A</v>
      </c>
      <c r="AI403" s="55" t="e">
        <f t="shared" si="42"/>
        <v>#N/A</v>
      </c>
      <c r="AJ403" s="15"/>
      <c r="AK403" s="55" t="e">
        <f>IF(AND(AA403&gt;0,AA403&lt;&gt;"",AD403&gt;0), ROUND( ((AD403/((1+($AD$4/VLOOKUP($AD$6,AMORT!$A$2:$B$11,2,0)))^AA403))),0),0)</f>
        <v>#N/A</v>
      </c>
    </row>
    <row r="404" spans="1:37" x14ac:dyDescent="0.2">
      <c r="A404" s="61" t="e">
        <f t="shared" si="39"/>
        <v>#N/A</v>
      </c>
      <c r="B404" s="62" t="e">
        <f>IF(A404="","",IF(OR($D$6="Diaria",$D$6="Semanal",$D$6="Decadal",$D$6="Quincenal"),B403+VLOOKUP($D$6,AMORT!$A$2:$D$11,4,0),IF(DAY($B$13)=DAY(EOMONTH($B$13,0)),EOMONTH(B403,VLOOKUP($D$6,AMORT!$A$2:$C$11,3,0)),EDATE($B$13,VLOOKUP($D$6,AMORT!$A$2:$C$11,3,0)*A404))))</f>
        <v>#N/A</v>
      </c>
      <c r="C404" s="55" t="e">
        <f>IF(A404="",IF(A403="","",SUM(C$13:C403)),G404+H404)</f>
        <v>#N/A</v>
      </c>
      <c r="D404" s="44"/>
      <c r="E404" s="55" t="e">
        <f>IF(A404="",IF(A403="","",SUM($E$13:E403)),ROUND(((I403*$D$8)/30)*VLOOKUP($D$6,AMORT!$A$2:$D$11,4,0),0))</f>
        <v>#N/A</v>
      </c>
      <c r="F404" s="55" t="e">
        <f>IF(A404="",IF(A403="","",SUM($F$13:F403)),IF(A404&lt;=MAX($I$6:$I$7),0,C404+E404))</f>
        <v>#N/A</v>
      </c>
      <c r="G404" s="55" t="e">
        <f>IF(A404="",IF(A403="","",SUM($G$13:G403)),IF(A404=$E$5,I403,IF($I$8="Cuota fija",IF(A404&lt;=MAX($I$6:$I$7),0,$D$7+D404-H404),IF($I$8="Capital Constante",IF(A404&lt;=MAX($I$6:$I$7),0,$D$3/(($C$5/VLOOKUP($D$6,AMORT!$A$2:$C$11,3,0))-MAX($I$6:$I$7))   ),C404-H404-E404)       )))</f>
        <v>#N/A</v>
      </c>
      <c r="H404" s="55" t="e">
        <f>IF(A404="",IF(A403="","",SUM($H$13:H403)),ROUND($E$4*I403,0))</f>
        <v>#N/A</v>
      </c>
      <c r="I404" s="55" t="e">
        <f t="shared" si="40"/>
        <v>#N/A</v>
      </c>
      <c r="J404" s="15"/>
      <c r="K404" s="55" t="e">
        <f>IF(AND(A404&gt;0,A404&lt;&gt;"",D404&gt;0), ROUND( ((D404/((1+($D$4/VLOOKUP($D$6,AMORT!$A$2:$B$11,2,0)))^A404))),0),0)</f>
        <v>#N/A</v>
      </c>
      <c r="N404" s="61" t="e">
        <f t="shared" si="43"/>
        <v>#N/A</v>
      </c>
      <c r="O404" s="62" t="e">
        <f>IF(N404="","",IF(OR($Q$6="Diaria",$Q$6="Semanal",$Q$6="Decadal",$Q$6="Quincenal"),O403+VLOOKUP($Q$6,AMORT!$A$2:$D$11,4,0),IF(DAY($O$13)=DAY(EOMONTH($O$13,0)),EOMONTH(O403,VLOOKUP($Q$6,AMORT!$A$2:$C$11,3,0)),EDATE($O$13,VLOOKUP($Q$6,AMORT!$A$2:$C$11,3,0)*N404))))</f>
        <v>#N/A</v>
      </c>
      <c r="P404" s="55" t="e">
        <f>IF(N404="",IF(N403="","",SUM(P$13:P403)),T404+U404)</f>
        <v>#N/A</v>
      </c>
      <c r="Q404" s="44"/>
      <c r="R404" s="55" t="e">
        <f>IF(N404="",IF(N403="","",SUM($R$13:R403)),ROUND(((V403*$Q$8)/30)*VLOOKUP($Q$6,AMORT!$A$2:$D$11,4,0),0))</f>
        <v>#N/A</v>
      </c>
      <c r="S404" s="55" t="e">
        <f>IF(N404="",IF(N403="","",SUM($S$13:S403)),IF(N404&lt;=MAX($V$6:$V$7),0,P404+R404))</f>
        <v>#N/A</v>
      </c>
      <c r="T404" s="55" t="e">
        <f>IF(N404="",IF(N403="","",SUM($T$13:T403)),IF(N404=$R$5,V403,IF($V$8="Cuota fija",IF(N404&lt;=MAX($V$6:$V$7),0,$Q$7+Q404-U404),IF($V$8="Capital Constante",IF(N404&lt;=MAX($V$6:$V$7),0,$Q$3/(($P$5/VLOOKUP($Q$6,AMORT!$A$2:$C$11,3,0))-MAX($V$6:$V$7))   ),P404-U404-R404)       )))</f>
        <v>#N/A</v>
      </c>
      <c r="U404" s="55" t="e">
        <f>IF(N404="",IF(N403="","",SUM($U$13:U403)),ROUND($R$4*V403,0))</f>
        <v>#N/A</v>
      </c>
      <c r="V404" s="55" t="e">
        <f t="shared" si="41"/>
        <v>#N/A</v>
      </c>
      <c r="W404" s="15"/>
      <c r="X404" s="55" t="e">
        <f>IF(AND(N404&gt;0,N404&lt;&gt;"",Q404&gt;0), ROUND( ((Q404/((1+($Q$4/VLOOKUP($Q$6,AMORT!$A$2:$B$11,2,0)))^N404))),0),0)</f>
        <v>#N/A</v>
      </c>
      <c r="AA404" s="61" t="e">
        <f t="shared" si="44"/>
        <v>#N/A</v>
      </c>
      <c r="AB404" s="62" t="e">
        <f>IF(AA404="","",IF(OR($AD$6="Diaria",$AD$6="Semanal",$AD$6="Decadal",$AD$6="Quincenal"),AB403+VLOOKUP($AD$6,AMORT!$A$2:$D$11,4,0),IF(DAY($B$13)=DAY(EOMONTH($B$13,0)),EOMONTH(AB403,VLOOKUP($AD$6,AMORT!$A$2:$C$11,3,0)),EDATE($B$13,VLOOKUP($AD$6,AMORT!$A$2:$C$11,3,0)*AA404))))</f>
        <v>#N/A</v>
      </c>
      <c r="AC404" s="55" t="e">
        <f>IF(AA404="",IF(AA403="","",SUM(AC$13:AC403)),AG404+AH404)</f>
        <v>#N/A</v>
      </c>
      <c r="AD404" s="44"/>
      <c r="AE404" s="55" t="e">
        <f>IF(AA404="",IF(AA403="","",SUM($AE$13:AE403)),ROUND(((AI403*$AD$8)/30)*VLOOKUP($AD$6,AMORT!$A$2:$D$11,4,0),0))</f>
        <v>#N/A</v>
      </c>
      <c r="AF404" s="55" t="e">
        <f>IF(AA404="",IF(AA403="","",SUM($AF$13:AF403)),IF(AA404&lt;=MAX($AI$6:$AI$7),0,AC404+AE404))</f>
        <v>#N/A</v>
      </c>
      <c r="AG404" s="55" t="e">
        <f>IF(AA404="",IF(AA403="","",SUM($AG$13:AG403)),IF(AA404=$AE$5,AI403,IF($AI$8="Cuota fija",IF(AA404&lt;=MAX($AI$6:$AI$7),0,$AD$7+AD404-AH404),IF($AI$8="Capital Constante",IF(AA404&lt;=MAX($AI$6:$AI$7),0,$AD$3/(($AC$5/VLOOKUP($AD$6,AMORT!$A$2:$C$11,3,0))-MAX($AI$6:$AI$7))   ),AC404-AH404-AE404)       )))</f>
        <v>#N/A</v>
      </c>
      <c r="AH404" s="55" t="e">
        <f>IF(AA404="",IF(AA403="","",SUM($AH$13:AH403)),ROUND($AE$4*AI403,0))</f>
        <v>#N/A</v>
      </c>
      <c r="AI404" s="55" t="e">
        <f t="shared" si="42"/>
        <v>#N/A</v>
      </c>
      <c r="AJ404" s="15"/>
      <c r="AK404" s="55" t="e">
        <f>IF(AND(AA404&gt;0,AA404&lt;&gt;"",AD404&gt;0), ROUND( ((AD404/((1+($AD$4/VLOOKUP($AD$6,AMORT!$A$2:$B$11,2,0)))^AA404))),0),0)</f>
        <v>#N/A</v>
      </c>
    </row>
    <row r="405" spans="1:37" x14ac:dyDescent="0.2">
      <c r="A405" s="61" t="e">
        <f t="shared" si="39"/>
        <v>#N/A</v>
      </c>
      <c r="B405" s="62" t="e">
        <f>IF(A405="","",IF(OR($D$6="Diaria",$D$6="Semanal",$D$6="Decadal",$D$6="Quincenal"),B404+VLOOKUP($D$6,AMORT!$A$2:$D$11,4,0),IF(DAY($B$13)=DAY(EOMONTH($B$13,0)),EOMONTH(B404,VLOOKUP($D$6,AMORT!$A$2:$C$11,3,0)),EDATE($B$13,VLOOKUP($D$6,AMORT!$A$2:$C$11,3,0)*A405))))</f>
        <v>#N/A</v>
      </c>
      <c r="C405" s="55" t="e">
        <f>IF(A405="",IF(A404="","",SUM(C$13:C404)),G405+H405)</f>
        <v>#N/A</v>
      </c>
      <c r="D405" s="44"/>
      <c r="E405" s="55" t="e">
        <f>IF(A405="",IF(A404="","",SUM($E$13:E404)),ROUND(((I404*$D$8)/30)*VLOOKUP($D$6,AMORT!$A$2:$D$11,4,0),0))</f>
        <v>#N/A</v>
      </c>
      <c r="F405" s="55" t="e">
        <f>IF(A405="",IF(A404="","",SUM($F$13:F404)),IF(A405&lt;=MAX($I$6:$I$7),0,C405+E405))</f>
        <v>#N/A</v>
      </c>
      <c r="G405" s="55" t="e">
        <f>IF(A405="",IF(A404="","",SUM($G$13:G404)),IF(A405=$E$5,I404,IF($I$8="Cuota fija",IF(A405&lt;=MAX($I$6:$I$7),0,$D$7+D405-H405),IF($I$8="Capital Constante",IF(A405&lt;=MAX($I$6:$I$7),0,$D$3/(($C$5/VLOOKUP($D$6,AMORT!$A$2:$C$11,3,0))-MAX($I$6:$I$7))   ),C405-H405-E405)       )))</f>
        <v>#N/A</v>
      </c>
      <c r="H405" s="55" t="e">
        <f>IF(A405="",IF(A404="","",SUM($H$13:H404)),ROUND($E$4*I404,0))</f>
        <v>#N/A</v>
      </c>
      <c r="I405" s="55" t="e">
        <f t="shared" si="40"/>
        <v>#N/A</v>
      </c>
      <c r="J405" s="15"/>
      <c r="K405" s="55" t="e">
        <f>IF(AND(A405&gt;0,A405&lt;&gt;"",D405&gt;0), ROUND( ((D405/((1+($D$4/VLOOKUP($D$6,AMORT!$A$2:$B$11,2,0)))^A405))),0),0)</f>
        <v>#N/A</v>
      </c>
      <c r="N405" s="61" t="e">
        <f t="shared" si="43"/>
        <v>#N/A</v>
      </c>
      <c r="O405" s="62" t="e">
        <f>IF(N405="","",IF(OR($Q$6="Diaria",$Q$6="Semanal",$Q$6="Decadal",$Q$6="Quincenal"),O404+VLOOKUP($Q$6,AMORT!$A$2:$D$11,4,0),IF(DAY($O$13)=DAY(EOMONTH($O$13,0)),EOMONTH(O404,VLOOKUP($Q$6,AMORT!$A$2:$C$11,3,0)),EDATE($O$13,VLOOKUP($Q$6,AMORT!$A$2:$C$11,3,0)*N405))))</f>
        <v>#N/A</v>
      </c>
      <c r="P405" s="55" t="e">
        <f>IF(N405="",IF(N404="","",SUM(P$13:P404)),T405+U405)</f>
        <v>#N/A</v>
      </c>
      <c r="Q405" s="44"/>
      <c r="R405" s="55" t="e">
        <f>IF(N405="",IF(N404="","",SUM($R$13:R404)),ROUND(((V404*$Q$8)/30)*VLOOKUP($Q$6,AMORT!$A$2:$D$11,4,0),0))</f>
        <v>#N/A</v>
      </c>
      <c r="S405" s="55" t="e">
        <f>IF(N405="",IF(N404="","",SUM($S$13:S404)),IF(N405&lt;=MAX($V$6:$V$7),0,P405+R405))</f>
        <v>#N/A</v>
      </c>
      <c r="T405" s="55" t="e">
        <f>IF(N405="",IF(N404="","",SUM($T$13:T404)),IF(N405=$R$5,V404,IF($V$8="Cuota fija",IF(N405&lt;=MAX($V$6:$V$7),0,$Q$7+Q405-U405),IF($V$8="Capital Constante",IF(N405&lt;=MAX($V$6:$V$7),0,$Q$3/(($P$5/VLOOKUP($Q$6,AMORT!$A$2:$C$11,3,0))-MAX($V$6:$V$7))   ),P405-U405-R405)       )))</f>
        <v>#N/A</v>
      </c>
      <c r="U405" s="55" t="e">
        <f>IF(N405="",IF(N404="","",SUM($U$13:U404)),ROUND($R$4*V404,0))</f>
        <v>#N/A</v>
      </c>
      <c r="V405" s="55" t="e">
        <f t="shared" si="41"/>
        <v>#N/A</v>
      </c>
      <c r="W405" s="15"/>
      <c r="X405" s="55" t="e">
        <f>IF(AND(N405&gt;0,N405&lt;&gt;"",Q405&gt;0), ROUND( ((Q405/((1+($Q$4/VLOOKUP($Q$6,AMORT!$A$2:$B$11,2,0)))^N405))),0),0)</f>
        <v>#N/A</v>
      </c>
      <c r="AA405" s="61" t="e">
        <f t="shared" si="44"/>
        <v>#N/A</v>
      </c>
      <c r="AB405" s="62" t="e">
        <f>IF(AA405="","",IF(OR($AD$6="Diaria",$AD$6="Semanal",$AD$6="Decadal",$AD$6="Quincenal"),AB404+VLOOKUP($AD$6,AMORT!$A$2:$D$11,4,0),IF(DAY($B$13)=DAY(EOMONTH($B$13,0)),EOMONTH(AB404,VLOOKUP($AD$6,AMORT!$A$2:$C$11,3,0)),EDATE($B$13,VLOOKUP($AD$6,AMORT!$A$2:$C$11,3,0)*AA405))))</f>
        <v>#N/A</v>
      </c>
      <c r="AC405" s="55" t="e">
        <f>IF(AA405="",IF(AA404="","",SUM(AC$13:AC404)),AG405+AH405)</f>
        <v>#N/A</v>
      </c>
      <c r="AD405" s="44"/>
      <c r="AE405" s="55" t="e">
        <f>IF(AA405="",IF(AA404="","",SUM($AE$13:AE404)),ROUND(((AI404*$AD$8)/30)*VLOOKUP($AD$6,AMORT!$A$2:$D$11,4,0),0))</f>
        <v>#N/A</v>
      </c>
      <c r="AF405" s="55" t="e">
        <f>IF(AA405="",IF(AA404="","",SUM($AF$13:AF404)),IF(AA405&lt;=MAX($AI$6:$AI$7),0,AC405+AE405))</f>
        <v>#N/A</v>
      </c>
      <c r="AG405" s="55" t="e">
        <f>IF(AA405="",IF(AA404="","",SUM($AG$13:AG404)),IF(AA405=$AE$5,AI404,IF($AI$8="Cuota fija",IF(AA405&lt;=MAX($AI$6:$AI$7),0,$AD$7+AD405-AH405),IF($AI$8="Capital Constante",IF(AA405&lt;=MAX($AI$6:$AI$7),0,$AD$3/(($AC$5/VLOOKUP($AD$6,AMORT!$A$2:$C$11,3,0))-MAX($AI$6:$AI$7))   ),AC405-AH405-AE405)       )))</f>
        <v>#N/A</v>
      </c>
      <c r="AH405" s="55" t="e">
        <f>IF(AA405="",IF(AA404="","",SUM($AH$13:AH404)),ROUND($AE$4*AI404,0))</f>
        <v>#N/A</v>
      </c>
      <c r="AI405" s="55" t="e">
        <f t="shared" si="42"/>
        <v>#N/A</v>
      </c>
      <c r="AJ405" s="15"/>
      <c r="AK405" s="55" t="e">
        <f>IF(AND(AA405&gt;0,AA405&lt;&gt;"",AD405&gt;0), ROUND( ((AD405/((1+($AD$4/VLOOKUP($AD$6,AMORT!$A$2:$B$11,2,0)))^AA405))),0),0)</f>
        <v>#N/A</v>
      </c>
    </row>
    <row r="406" spans="1:37" x14ac:dyDescent="0.2">
      <c r="A406" s="61" t="e">
        <f t="shared" si="39"/>
        <v>#N/A</v>
      </c>
      <c r="B406" s="62" t="e">
        <f>IF(A406="","",IF(OR($D$6="Diaria",$D$6="Semanal",$D$6="Decadal",$D$6="Quincenal"),B405+VLOOKUP($D$6,AMORT!$A$2:$D$11,4,0),IF(DAY($B$13)=DAY(EOMONTH($B$13,0)),EOMONTH(B405,VLOOKUP($D$6,AMORT!$A$2:$C$11,3,0)),EDATE($B$13,VLOOKUP($D$6,AMORT!$A$2:$C$11,3,0)*A406))))</f>
        <v>#N/A</v>
      </c>
      <c r="C406" s="55" t="e">
        <f>IF(A406="",IF(A405="","",SUM(C$13:C405)),G406+H406)</f>
        <v>#N/A</v>
      </c>
      <c r="D406" s="44"/>
      <c r="E406" s="55" t="e">
        <f>IF(A406="",IF(A405="","",SUM($E$13:E405)),ROUND(((I405*$D$8)/30)*VLOOKUP($D$6,AMORT!$A$2:$D$11,4,0),0))</f>
        <v>#N/A</v>
      </c>
      <c r="F406" s="55" t="e">
        <f>IF(A406="",IF(A405="","",SUM($F$13:F405)),IF(A406&lt;=MAX($I$6:$I$7),0,C406+E406))</f>
        <v>#N/A</v>
      </c>
      <c r="G406" s="55" t="e">
        <f>IF(A406="",IF(A405="","",SUM($G$13:G405)),IF(A406=$E$5,I405,IF($I$8="Cuota fija",IF(A406&lt;=MAX($I$6:$I$7),0,$D$7+D406-H406),IF($I$8="Capital Constante",IF(A406&lt;=MAX($I$6:$I$7),0,$D$3/(($C$5/VLOOKUP($D$6,AMORT!$A$2:$C$11,3,0))-MAX($I$6:$I$7))   ),C406-H406-E406)       )))</f>
        <v>#N/A</v>
      </c>
      <c r="H406" s="55" t="e">
        <f>IF(A406="",IF(A405="","",SUM($H$13:H405)),ROUND($E$4*I405,0))</f>
        <v>#N/A</v>
      </c>
      <c r="I406" s="55" t="e">
        <f t="shared" si="40"/>
        <v>#N/A</v>
      </c>
      <c r="J406" s="15"/>
      <c r="K406" s="55" t="e">
        <f>IF(AND(A406&gt;0,A406&lt;&gt;"",D406&gt;0), ROUND( ((D406/((1+($D$4/VLOOKUP($D$6,AMORT!$A$2:$B$11,2,0)))^A406))),0),0)</f>
        <v>#N/A</v>
      </c>
      <c r="N406" s="61" t="e">
        <f t="shared" si="43"/>
        <v>#N/A</v>
      </c>
      <c r="O406" s="62" t="e">
        <f>IF(N406="","",IF(OR($Q$6="Diaria",$Q$6="Semanal",$Q$6="Decadal",$Q$6="Quincenal"),O405+VLOOKUP($Q$6,AMORT!$A$2:$D$11,4,0),IF(DAY($O$13)=DAY(EOMONTH($O$13,0)),EOMONTH(O405,VLOOKUP($Q$6,AMORT!$A$2:$C$11,3,0)),EDATE($O$13,VLOOKUP($Q$6,AMORT!$A$2:$C$11,3,0)*N406))))</f>
        <v>#N/A</v>
      </c>
      <c r="P406" s="55" t="e">
        <f>IF(N406="",IF(N405="","",SUM(P$13:P405)),T406+U406)</f>
        <v>#N/A</v>
      </c>
      <c r="Q406" s="44"/>
      <c r="R406" s="55" t="e">
        <f>IF(N406="",IF(N405="","",SUM($R$13:R405)),ROUND(((V405*$Q$8)/30)*VLOOKUP($Q$6,AMORT!$A$2:$D$11,4,0),0))</f>
        <v>#N/A</v>
      </c>
      <c r="S406" s="55" t="e">
        <f>IF(N406="",IF(N405="","",SUM($S$13:S405)),IF(N406&lt;=MAX($V$6:$V$7),0,P406+R406))</f>
        <v>#N/A</v>
      </c>
      <c r="T406" s="55" t="e">
        <f>IF(N406="",IF(N405="","",SUM($T$13:T405)),IF(N406=$R$5,V405,IF($V$8="Cuota fija",IF(N406&lt;=MAX($V$6:$V$7),0,$Q$7+Q406-U406),IF($V$8="Capital Constante",IF(N406&lt;=MAX($V$6:$V$7),0,$Q$3/(($P$5/VLOOKUP($Q$6,AMORT!$A$2:$C$11,3,0))-MAX($V$6:$V$7))   ),P406-U406-R406)       )))</f>
        <v>#N/A</v>
      </c>
      <c r="U406" s="55" t="e">
        <f>IF(N406="",IF(N405="","",SUM($U$13:U405)),ROUND($R$4*V405,0))</f>
        <v>#N/A</v>
      </c>
      <c r="V406" s="55" t="e">
        <f t="shared" si="41"/>
        <v>#N/A</v>
      </c>
      <c r="W406" s="15"/>
      <c r="X406" s="55" t="e">
        <f>IF(AND(N406&gt;0,N406&lt;&gt;"",Q406&gt;0), ROUND( ((Q406/((1+($Q$4/VLOOKUP($Q$6,AMORT!$A$2:$B$11,2,0)))^N406))),0),0)</f>
        <v>#N/A</v>
      </c>
      <c r="AA406" s="61" t="e">
        <f t="shared" si="44"/>
        <v>#N/A</v>
      </c>
      <c r="AB406" s="62" t="e">
        <f>IF(AA406="","",IF(OR($AD$6="Diaria",$AD$6="Semanal",$AD$6="Decadal",$AD$6="Quincenal"),AB405+VLOOKUP($AD$6,AMORT!$A$2:$D$11,4,0),IF(DAY($B$13)=DAY(EOMONTH($B$13,0)),EOMONTH(AB405,VLOOKUP($AD$6,AMORT!$A$2:$C$11,3,0)),EDATE($B$13,VLOOKUP($AD$6,AMORT!$A$2:$C$11,3,0)*AA406))))</f>
        <v>#N/A</v>
      </c>
      <c r="AC406" s="55" t="e">
        <f>IF(AA406="",IF(AA405="","",SUM(AC$13:AC405)),AG406+AH406)</f>
        <v>#N/A</v>
      </c>
      <c r="AD406" s="44"/>
      <c r="AE406" s="55" t="e">
        <f>IF(AA406="",IF(AA405="","",SUM($AE$13:AE405)),ROUND(((AI405*$AD$8)/30)*VLOOKUP($AD$6,AMORT!$A$2:$D$11,4,0),0))</f>
        <v>#N/A</v>
      </c>
      <c r="AF406" s="55" t="e">
        <f>IF(AA406="",IF(AA405="","",SUM($AF$13:AF405)),IF(AA406&lt;=MAX($AI$6:$AI$7),0,AC406+AE406))</f>
        <v>#N/A</v>
      </c>
      <c r="AG406" s="55" t="e">
        <f>IF(AA406="",IF(AA405="","",SUM($AG$13:AG405)),IF(AA406=$AE$5,AI405,IF($AI$8="Cuota fija",IF(AA406&lt;=MAX($AI$6:$AI$7),0,$AD$7+AD406-AH406),IF($AI$8="Capital Constante",IF(AA406&lt;=MAX($AI$6:$AI$7),0,$AD$3/(($AC$5/VLOOKUP($AD$6,AMORT!$A$2:$C$11,3,0))-MAX($AI$6:$AI$7))   ),AC406-AH406-AE406)       )))</f>
        <v>#N/A</v>
      </c>
      <c r="AH406" s="55" t="e">
        <f>IF(AA406="",IF(AA405="","",SUM($AH$13:AH405)),ROUND($AE$4*AI405,0))</f>
        <v>#N/A</v>
      </c>
      <c r="AI406" s="55" t="e">
        <f t="shared" si="42"/>
        <v>#N/A</v>
      </c>
      <c r="AJ406" s="15"/>
      <c r="AK406" s="55" t="e">
        <f>IF(AND(AA406&gt;0,AA406&lt;&gt;"",AD406&gt;0), ROUND( ((AD406/((1+($AD$4/VLOOKUP($AD$6,AMORT!$A$2:$B$11,2,0)))^AA406))),0),0)</f>
        <v>#N/A</v>
      </c>
    </row>
    <row r="407" spans="1:37" x14ac:dyDescent="0.2">
      <c r="A407" s="61" t="e">
        <f t="shared" si="39"/>
        <v>#N/A</v>
      </c>
      <c r="B407" s="62" t="e">
        <f>IF(A407="","",IF(OR($D$6="Diaria",$D$6="Semanal",$D$6="Decadal",$D$6="Quincenal"),B406+VLOOKUP($D$6,AMORT!$A$2:$D$11,4,0),IF(DAY($B$13)=DAY(EOMONTH($B$13,0)),EOMONTH(B406,VLOOKUP($D$6,AMORT!$A$2:$C$11,3,0)),EDATE($B$13,VLOOKUP($D$6,AMORT!$A$2:$C$11,3,0)*A407))))</f>
        <v>#N/A</v>
      </c>
      <c r="C407" s="55" t="e">
        <f>IF(A407="",IF(A406="","",SUM(C$13:C406)),G407+H407)</f>
        <v>#N/A</v>
      </c>
      <c r="D407" s="44"/>
      <c r="E407" s="55" t="e">
        <f>IF(A407="",IF(A406="","",SUM($E$13:E406)),ROUND(((I406*$D$8)/30)*VLOOKUP($D$6,AMORT!$A$2:$D$11,4,0),0))</f>
        <v>#N/A</v>
      </c>
      <c r="F407" s="55" t="e">
        <f>IF(A407="",IF(A406="","",SUM($F$13:F406)),IF(A407&lt;=MAX($I$6:$I$7),0,C407+E407))</f>
        <v>#N/A</v>
      </c>
      <c r="G407" s="55" t="e">
        <f>IF(A407="",IF(A406="","",SUM($G$13:G406)),IF(A407=$E$5,I406,IF($I$8="Cuota fija",IF(A407&lt;=MAX($I$6:$I$7),0,$D$7+D407-H407),IF($I$8="Capital Constante",IF(A407&lt;=MAX($I$6:$I$7),0,$D$3/(($C$5/VLOOKUP($D$6,AMORT!$A$2:$C$11,3,0))-MAX($I$6:$I$7))   ),C407-H407-E407)       )))</f>
        <v>#N/A</v>
      </c>
      <c r="H407" s="55" t="e">
        <f>IF(A407="",IF(A406="","",SUM($H$13:H406)),ROUND($E$4*I406,0))</f>
        <v>#N/A</v>
      </c>
      <c r="I407" s="55" t="e">
        <f t="shared" si="40"/>
        <v>#N/A</v>
      </c>
      <c r="J407" s="15"/>
      <c r="K407" s="55" t="e">
        <f>IF(AND(A407&gt;0,A407&lt;&gt;"",D407&gt;0), ROUND( ((D407/((1+($D$4/VLOOKUP($D$6,AMORT!$A$2:$B$11,2,0)))^A407))),0),0)</f>
        <v>#N/A</v>
      </c>
      <c r="N407" s="61" t="e">
        <f t="shared" si="43"/>
        <v>#N/A</v>
      </c>
      <c r="O407" s="62" t="e">
        <f>IF(N407="","",IF(OR($Q$6="Diaria",$Q$6="Semanal",$Q$6="Decadal",$Q$6="Quincenal"),O406+VLOOKUP($Q$6,AMORT!$A$2:$D$11,4,0),IF(DAY($O$13)=DAY(EOMONTH($O$13,0)),EOMONTH(O406,VLOOKUP($Q$6,AMORT!$A$2:$C$11,3,0)),EDATE($O$13,VLOOKUP($Q$6,AMORT!$A$2:$C$11,3,0)*N407))))</f>
        <v>#N/A</v>
      </c>
      <c r="P407" s="55" t="e">
        <f>IF(N407="",IF(N406="","",SUM(P$13:P406)),T407+U407)</f>
        <v>#N/A</v>
      </c>
      <c r="Q407" s="44"/>
      <c r="R407" s="55" t="e">
        <f>IF(N407="",IF(N406="","",SUM($R$13:R406)),ROUND(((V406*$Q$8)/30)*VLOOKUP($Q$6,AMORT!$A$2:$D$11,4,0),0))</f>
        <v>#N/A</v>
      </c>
      <c r="S407" s="55" t="e">
        <f>IF(N407="",IF(N406="","",SUM($S$13:S406)),IF(N407&lt;=MAX($V$6:$V$7),0,P407+R407))</f>
        <v>#N/A</v>
      </c>
      <c r="T407" s="55" t="e">
        <f>IF(N407="",IF(N406="","",SUM($T$13:T406)),IF(N407=$R$5,V406,IF($V$8="Cuota fija",IF(N407&lt;=MAX($V$6:$V$7),0,$Q$7+Q407-U407),IF($V$8="Capital Constante",IF(N407&lt;=MAX($V$6:$V$7),0,$Q$3/(($P$5/VLOOKUP($Q$6,AMORT!$A$2:$C$11,3,0))-MAX($V$6:$V$7))   ),P407-U407-R407)       )))</f>
        <v>#N/A</v>
      </c>
      <c r="U407" s="55" t="e">
        <f>IF(N407="",IF(N406="","",SUM($U$13:U406)),ROUND($R$4*V406,0))</f>
        <v>#N/A</v>
      </c>
      <c r="V407" s="55" t="e">
        <f t="shared" si="41"/>
        <v>#N/A</v>
      </c>
      <c r="W407" s="15"/>
      <c r="X407" s="55" t="e">
        <f>IF(AND(N407&gt;0,N407&lt;&gt;"",Q407&gt;0), ROUND( ((Q407/((1+($Q$4/VLOOKUP($Q$6,AMORT!$A$2:$B$11,2,0)))^N407))),0),0)</f>
        <v>#N/A</v>
      </c>
      <c r="AA407" s="61" t="e">
        <f t="shared" si="44"/>
        <v>#N/A</v>
      </c>
      <c r="AB407" s="62" t="e">
        <f>IF(AA407="","",IF(OR($AD$6="Diaria",$AD$6="Semanal",$AD$6="Decadal",$AD$6="Quincenal"),AB406+VLOOKUP($AD$6,AMORT!$A$2:$D$11,4,0),IF(DAY($B$13)=DAY(EOMONTH($B$13,0)),EOMONTH(AB406,VLOOKUP($AD$6,AMORT!$A$2:$C$11,3,0)),EDATE($B$13,VLOOKUP($AD$6,AMORT!$A$2:$C$11,3,0)*AA407))))</f>
        <v>#N/A</v>
      </c>
      <c r="AC407" s="55" t="e">
        <f>IF(AA407="",IF(AA406="","",SUM(AC$13:AC406)),AG407+AH407)</f>
        <v>#N/A</v>
      </c>
      <c r="AD407" s="44"/>
      <c r="AE407" s="55" t="e">
        <f>IF(AA407="",IF(AA406="","",SUM($AE$13:AE406)),ROUND(((AI406*$AD$8)/30)*VLOOKUP($AD$6,AMORT!$A$2:$D$11,4,0),0))</f>
        <v>#N/A</v>
      </c>
      <c r="AF407" s="55" t="e">
        <f>IF(AA407="",IF(AA406="","",SUM($AF$13:AF406)),IF(AA407&lt;=MAX($AI$6:$AI$7),0,AC407+AE407))</f>
        <v>#N/A</v>
      </c>
      <c r="AG407" s="55" t="e">
        <f>IF(AA407="",IF(AA406="","",SUM($AG$13:AG406)),IF(AA407=$AE$5,AI406,IF($AI$8="Cuota fija",IF(AA407&lt;=MAX($AI$6:$AI$7),0,$AD$7+AD407-AH407),IF($AI$8="Capital Constante",IF(AA407&lt;=MAX($AI$6:$AI$7),0,$AD$3/(($AC$5/VLOOKUP($AD$6,AMORT!$A$2:$C$11,3,0))-MAX($AI$6:$AI$7))   ),AC407-AH407-AE407)       )))</f>
        <v>#N/A</v>
      </c>
      <c r="AH407" s="55" t="e">
        <f>IF(AA407="",IF(AA406="","",SUM($AH$13:AH406)),ROUND($AE$4*AI406,0))</f>
        <v>#N/A</v>
      </c>
      <c r="AI407" s="55" t="e">
        <f t="shared" si="42"/>
        <v>#N/A</v>
      </c>
      <c r="AJ407" s="15"/>
      <c r="AK407" s="55" t="e">
        <f>IF(AND(AA407&gt;0,AA407&lt;&gt;"",AD407&gt;0), ROUND( ((AD407/((1+($AD$4/VLOOKUP($AD$6,AMORT!$A$2:$B$11,2,0)))^AA407))),0),0)</f>
        <v>#N/A</v>
      </c>
    </row>
    <row r="408" spans="1:37" x14ac:dyDescent="0.2">
      <c r="A408" s="61" t="e">
        <f t="shared" si="39"/>
        <v>#N/A</v>
      </c>
      <c r="B408" s="62" t="e">
        <f>IF(A408="","",IF(OR($D$6="Diaria",$D$6="Semanal",$D$6="Decadal",$D$6="Quincenal"),B407+VLOOKUP($D$6,AMORT!$A$2:$D$11,4,0),IF(DAY($B$13)=DAY(EOMONTH($B$13,0)),EOMONTH(B407,VLOOKUP($D$6,AMORT!$A$2:$C$11,3,0)),EDATE($B$13,VLOOKUP($D$6,AMORT!$A$2:$C$11,3,0)*A408))))</f>
        <v>#N/A</v>
      </c>
      <c r="C408" s="55" t="e">
        <f>IF(A408="",IF(A407="","",SUM(C$13:C407)),G408+H408)</f>
        <v>#N/A</v>
      </c>
      <c r="D408" s="44"/>
      <c r="E408" s="55" t="e">
        <f>IF(A408="",IF(A407="","",SUM($E$13:E407)),ROUND(((I407*$D$8)/30)*VLOOKUP($D$6,AMORT!$A$2:$D$11,4,0),0))</f>
        <v>#N/A</v>
      </c>
      <c r="F408" s="55" t="e">
        <f>IF(A408="",IF(A407="","",SUM($F$13:F407)),IF(A408&lt;=MAX($I$6:$I$7),0,C408+E408))</f>
        <v>#N/A</v>
      </c>
      <c r="G408" s="55" t="e">
        <f>IF(A408="",IF(A407="","",SUM($G$13:G407)),IF(A408=$E$5,I407,IF($I$8="Cuota fija",IF(A408&lt;=MAX($I$6:$I$7),0,$D$7+D408-H408),IF($I$8="Capital Constante",IF(A408&lt;=MAX($I$6:$I$7),0,$D$3/(($C$5/VLOOKUP($D$6,AMORT!$A$2:$C$11,3,0))-MAX($I$6:$I$7))   ),C408-H408-E408)       )))</f>
        <v>#N/A</v>
      </c>
      <c r="H408" s="55" t="e">
        <f>IF(A408="",IF(A407="","",SUM($H$13:H407)),ROUND($E$4*I407,0))</f>
        <v>#N/A</v>
      </c>
      <c r="I408" s="55" t="e">
        <f t="shared" si="40"/>
        <v>#N/A</v>
      </c>
      <c r="J408" s="15"/>
      <c r="K408" s="55" t="e">
        <f>IF(AND(A408&gt;0,A408&lt;&gt;"",D408&gt;0), ROUND( ((D408/((1+($D$4/VLOOKUP($D$6,AMORT!$A$2:$B$11,2,0)))^A408))),0),0)</f>
        <v>#N/A</v>
      </c>
      <c r="N408" s="61" t="e">
        <f t="shared" si="43"/>
        <v>#N/A</v>
      </c>
      <c r="O408" s="62" t="e">
        <f>IF(N408="","",IF(OR($Q$6="Diaria",$Q$6="Semanal",$Q$6="Decadal",$Q$6="Quincenal"),O407+VLOOKUP($Q$6,AMORT!$A$2:$D$11,4,0),IF(DAY($O$13)=DAY(EOMONTH($O$13,0)),EOMONTH(O407,VLOOKUP($Q$6,AMORT!$A$2:$C$11,3,0)),EDATE($O$13,VLOOKUP($Q$6,AMORT!$A$2:$C$11,3,0)*N408))))</f>
        <v>#N/A</v>
      </c>
      <c r="P408" s="55" t="e">
        <f>IF(N408="",IF(N407="","",SUM(P$13:P407)),T408+U408)</f>
        <v>#N/A</v>
      </c>
      <c r="Q408" s="44"/>
      <c r="R408" s="55" t="e">
        <f>IF(N408="",IF(N407="","",SUM($R$13:R407)),ROUND(((V407*$Q$8)/30)*VLOOKUP($Q$6,AMORT!$A$2:$D$11,4,0),0))</f>
        <v>#N/A</v>
      </c>
      <c r="S408" s="55" t="e">
        <f>IF(N408="",IF(N407="","",SUM($S$13:S407)),IF(N408&lt;=MAX($V$6:$V$7),0,P408+R408))</f>
        <v>#N/A</v>
      </c>
      <c r="T408" s="55" t="e">
        <f>IF(N408="",IF(N407="","",SUM($T$13:T407)),IF(N408=$R$5,V407,IF($V$8="Cuota fija",IF(N408&lt;=MAX($V$6:$V$7),0,$Q$7+Q408-U408),IF($V$8="Capital Constante",IF(N408&lt;=MAX($V$6:$V$7),0,$Q$3/(($P$5/VLOOKUP($Q$6,AMORT!$A$2:$C$11,3,0))-MAX($V$6:$V$7))   ),P408-U408-R408)       )))</f>
        <v>#N/A</v>
      </c>
      <c r="U408" s="55" t="e">
        <f>IF(N408="",IF(N407="","",SUM($U$13:U407)),ROUND($R$4*V407,0))</f>
        <v>#N/A</v>
      </c>
      <c r="V408" s="55" t="e">
        <f t="shared" si="41"/>
        <v>#N/A</v>
      </c>
      <c r="W408" s="15"/>
      <c r="X408" s="55" t="e">
        <f>IF(AND(N408&gt;0,N408&lt;&gt;"",Q408&gt;0), ROUND( ((Q408/((1+($Q$4/VLOOKUP($Q$6,AMORT!$A$2:$B$11,2,0)))^N408))),0),0)</f>
        <v>#N/A</v>
      </c>
      <c r="AA408" s="61" t="e">
        <f t="shared" si="44"/>
        <v>#N/A</v>
      </c>
      <c r="AB408" s="62" t="e">
        <f>IF(AA408="","",IF(OR($AD$6="Diaria",$AD$6="Semanal",$AD$6="Decadal",$AD$6="Quincenal"),AB407+VLOOKUP($AD$6,AMORT!$A$2:$D$11,4,0),IF(DAY($B$13)=DAY(EOMONTH($B$13,0)),EOMONTH(AB407,VLOOKUP($AD$6,AMORT!$A$2:$C$11,3,0)),EDATE($B$13,VLOOKUP($AD$6,AMORT!$A$2:$C$11,3,0)*AA408))))</f>
        <v>#N/A</v>
      </c>
      <c r="AC408" s="55" t="e">
        <f>IF(AA408="",IF(AA407="","",SUM(AC$13:AC407)),AG408+AH408)</f>
        <v>#N/A</v>
      </c>
      <c r="AD408" s="44"/>
      <c r="AE408" s="55" t="e">
        <f>IF(AA408="",IF(AA407="","",SUM($AE$13:AE407)),ROUND(((AI407*$AD$8)/30)*VLOOKUP($AD$6,AMORT!$A$2:$D$11,4,0),0))</f>
        <v>#N/A</v>
      </c>
      <c r="AF408" s="55" t="e">
        <f>IF(AA408="",IF(AA407="","",SUM($AF$13:AF407)),IF(AA408&lt;=MAX($AI$6:$AI$7),0,AC408+AE408))</f>
        <v>#N/A</v>
      </c>
      <c r="AG408" s="55" t="e">
        <f>IF(AA408="",IF(AA407="","",SUM($AG$13:AG407)),IF(AA408=$AE$5,AI407,IF($AI$8="Cuota fija",IF(AA408&lt;=MAX($AI$6:$AI$7),0,$AD$7+AD408-AH408),IF($AI$8="Capital Constante",IF(AA408&lt;=MAX($AI$6:$AI$7),0,$AD$3/(($AC$5/VLOOKUP($AD$6,AMORT!$A$2:$C$11,3,0))-MAX($AI$6:$AI$7))   ),AC408-AH408-AE408)       )))</f>
        <v>#N/A</v>
      </c>
      <c r="AH408" s="55" t="e">
        <f>IF(AA408="",IF(AA407="","",SUM($AH$13:AH407)),ROUND($AE$4*AI407,0))</f>
        <v>#N/A</v>
      </c>
      <c r="AI408" s="55" t="e">
        <f t="shared" si="42"/>
        <v>#N/A</v>
      </c>
      <c r="AJ408" s="15"/>
      <c r="AK408" s="55" t="e">
        <f>IF(AND(AA408&gt;0,AA408&lt;&gt;"",AD408&gt;0), ROUND( ((AD408/((1+($AD$4/VLOOKUP($AD$6,AMORT!$A$2:$B$11,2,0)))^AA408))),0),0)</f>
        <v>#N/A</v>
      </c>
    </row>
    <row r="409" spans="1:37" x14ac:dyDescent="0.2">
      <c r="A409" s="61" t="e">
        <f t="shared" si="39"/>
        <v>#N/A</v>
      </c>
      <c r="B409" s="62" t="e">
        <f>IF(A409="","",IF(OR($D$6="Diaria",$D$6="Semanal",$D$6="Decadal",$D$6="Quincenal"),B408+VLOOKUP($D$6,AMORT!$A$2:$D$11,4,0),IF(DAY($B$13)=DAY(EOMONTH($B$13,0)),EOMONTH(B408,VLOOKUP($D$6,AMORT!$A$2:$C$11,3,0)),EDATE($B$13,VLOOKUP($D$6,AMORT!$A$2:$C$11,3,0)*A409))))</f>
        <v>#N/A</v>
      </c>
      <c r="C409" s="55" t="e">
        <f>IF(A409="",IF(A408="","",SUM(C$13:C408)),G409+H409)</f>
        <v>#N/A</v>
      </c>
      <c r="D409" s="44"/>
      <c r="E409" s="55" t="e">
        <f>IF(A409="",IF(A408="","",SUM($E$13:E408)),ROUND(((I408*$D$8)/30)*VLOOKUP($D$6,AMORT!$A$2:$D$11,4,0),0))</f>
        <v>#N/A</v>
      </c>
      <c r="F409" s="55" t="e">
        <f>IF(A409="",IF(A408="","",SUM($F$13:F408)),IF(A409&lt;=MAX($I$6:$I$7),0,C409+E409))</f>
        <v>#N/A</v>
      </c>
      <c r="G409" s="55" t="e">
        <f>IF(A409="",IF(A408="","",SUM($G$13:G408)),IF(A409=$E$5,I408,IF($I$8="Cuota fija",IF(A409&lt;=MAX($I$6:$I$7),0,$D$7+D409-H409),IF($I$8="Capital Constante",IF(A409&lt;=MAX($I$6:$I$7),0,$D$3/(($C$5/VLOOKUP($D$6,AMORT!$A$2:$C$11,3,0))-MAX($I$6:$I$7))   ),C409-H409-E409)       )))</f>
        <v>#N/A</v>
      </c>
      <c r="H409" s="55" t="e">
        <f>IF(A409="",IF(A408="","",SUM($H$13:H408)),ROUND($E$4*I408,0))</f>
        <v>#N/A</v>
      </c>
      <c r="I409" s="55" t="e">
        <f t="shared" si="40"/>
        <v>#N/A</v>
      </c>
      <c r="J409" s="15"/>
      <c r="K409" s="55" t="e">
        <f>IF(AND(A409&gt;0,A409&lt;&gt;"",D409&gt;0), ROUND( ((D409/((1+($D$4/VLOOKUP($D$6,AMORT!$A$2:$B$11,2,0)))^A409))),0),0)</f>
        <v>#N/A</v>
      </c>
      <c r="N409" s="61" t="e">
        <f t="shared" si="43"/>
        <v>#N/A</v>
      </c>
      <c r="O409" s="62" t="e">
        <f>IF(N409="","",IF(OR($Q$6="Diaria",$Q$6="Semanal",$Q$6="Decadal",$Q$6="Quincenal"),O408+VLOOKUP($Q$6,AMORT!$A$2:$D$11,4,0),IF(DAY($O$13)=DAY(EOMONTH($O$13,0)),EOMONTH(O408,VLOOKUP($Q$6,AMORT!$A$2:$C$11,3,0)),EDATE($O$13,VLOOKUP($Q$6,AMORT!$A$2:$C$11,3,0)*N409))))</f>
        <v>#N/A</v>
      </c>
      <c r="P409" s="55" t="e">
        <f>IF(N409="",IF(N408="","",SUM(P$13:P408)),T409+U409)</f>
        <v>#N/A</v>
      </c>
      <c r="Q409" s="44"/>
      <c r="R409" s="55" t="e">
        <f>IF(N409="",IF(N408="","",SUM($R$13:R408)),ROUND(((V408*$Q$8)/30)*VLOOKUP($Q$6,AMORT!$A$2:$D$11,4,0),0))</f>
        <v>#N/A</v>
      </c>
      <c r="S409" s="55" t="e">
        <f>IF(N409="",IF(N408="","",SUM($S$13:S408)),IF(N409&lt;=MAX($V$6:$V$7),0,P409+R409))</f>
        <v>#N/A</v>
      </c>
      <c r="T409" s="55" t="e">
        <f>IF(N409="",IF(N408="","",SUM($T$13:T408)),IF(N409=$R$5,V408,IF($V$8="Cuota fija",IF(N409&lt;=MAX($V$6:$V$7),0,$Q$7+Q409-U409),IF($V$8="Capital Constante",IF(N409&lt;=MAX($V$6:$V$7),0,$Q$3/(($P$5/VLOOKUP($Q$6,AMORT!$A$2:$C$11,3,0))-MAX($V$6:$V$7))   ),P409-U409-R409)       )))</f>
        <v>#N/A</v>
      </c>
      <c r="U409" s="55" t="e">
        <f>IF(N409="",IF(N408="","",SUM($U$13:U408)),ROUND($R$4*V408,0))</f>
        <v>#N/A</v>
      </c>
      <c r="V409" s="55" t="e">
        <f t="shared" si="41"/>
        <v>#N/A</v>
      </c>
      <c r="W409" s="15"/>
      <c r="X409" s="55" t="e">
        <f>IF(AND(N409&gt;0,N409&lt;&gt;"",Q409&gt;0), ROUND( ((Q409/((1+($Q$4/VLOOKUP($Q$6,AMORT!$A$2:$B$11,2,0)))^N409))),0),0)</f>
        <v>#N/A</v>
      </c>
      <c r="AA409" s="61" t="e">
        <f t="shared" si="44"/>
        <v>#N/A</v>
      </c>
      <c r="AB409" s="62" t="e">
        <f>IF(AA409="","",IF(OR($AD$6="Diaria",$AD$6="Semanal",$AD$6="Decadal",$AD$6="Quincenal"),AB408+VLOOKUP($AD$6,AMORT!$A$2:$D$11,4,0),IF(DAY($B$13)=DAY(EOMONTH($B$13,0)),EOMONTH(AB408,VLOOKUP($AD$6,AMORT!$A$2:$C$11,3,0)),EDATE($B$13,VLOOKUP($AD$6,AMORT!$A$2:$C$11,3,0)*AA409))))</f>
        <v>#N/A</v>
      </c>
      <c r="AC409" s="55" t="e">
        <f>IF(AA409="",IF(AA408="","",SUM(AC$13:AC408)),AG409+AH409)</f>
        <v>#N/A</v>
      </c>
      <c r="AD409" s="44"/>
      <c r="AE409" s="55" t="e">
        <f>IF(AA409="",IF(AA408="","",SUM($AE$13:AE408)),ROUND(((AI408*$AD$8)/30)*VLOOKUP($AD$6,AMORT!$A$2:$D$11,4,0),0))</f>
        <v>#N/A</v>
      </c>
      <c r="AF409" s="55" t="e">
        <f>IF(AA409="",IF(AA408="","",SUM($AF$13:AF408)),IF(AA409&lt;=MAX($AI$6:$AI$7),0,AC409+AE409))</f>
        <v>#N/A</v>
      </c>
      <c r="AG409" s="55" t="e">
        <f>IF(AA409="",IF(AA408="","",SUM($AG$13:AG408)),IF(AA409=$AE$5,AI408,IF($AI$8="Cuota fija",IF(AA409&lt;=MAX($AI$6:$AI$7),0,$AD$7+AD409-AH409),IF($AI$8="Capital Constante",IF(AA409&lt;=MAX($AI$6:$AI$7),0,$AD$3/(($AC$5/VLOOKUP($AD$6,AMORT!$A$2:$C$11,3,0))-MAX($AI$6:$AI$7))   ),AC409-AH409-AE409)       )))</f>
        <v>#N/A</v>
      </c>
      <c r="AH409" s="55" t="e">
        <f>IF(AA409="",IF(AA408="","",SUM($AH$13:AH408)),ROUND($AE$4*AI408,0))</f>
        <v>#N/A</v>
      </c>
      <c r="AI409" s="55" t="e">
        <f t="shared" si="42"/>
        <v>#N/A</v>
      </c>
      <c r="AJ409" s="15"/>
      <c r="AK409" s="55" t="e">
        <f>IF(AND(AA409&gt;0,AA409&lt;&gt;"",AD409&gt;0), ROUND( ((AD409/((1+($AD$4/VLOOKUP($AD$6,AMORT!$A$2:$B$11,2,0)))^AA409))),0),0)</f>
        <v>#N/A</v>
      </c>
    </row>
    <row r="410" spans="1:37" x14ac:dyDescent="0.2">
      <c r="A410" s="61" t="e">
        <f t="shared" si="39"/>
        <v>#N/A</v>
      </c>
      <c r="B410" s="62" t="e">
        <f>IF(A410="","",IF(OR($D$6="Diaria",$D$6="Semanal",$D$6="Decadal",$D$6="Quincenal"),B409+VLOOKUP($D$6,AMORT!$A$2:$D$11,4,0),IF(DAY($B$13)=DAY(EOMONTH($B$13,0)),EOMONTH(B409,VLOOKUP($D$6,AMORT!$A$2:$C$11,3,0)),EDATE($B$13,VLOOKUP($D$6,AMORT!$A$2:$C$11,3,0)*A410))))</f>
        <v>#N/A</v>
      </c>
      <c r="C410" s="55" t="e">
        <f>IF(A410="",IF(A409="","",SUM(C$13:C409)),G410+H410)</f>
        <v>#N/A</v>
      </c>
      <c r="D410" s="44"/>
      <c r="E410" s="55" t="e">
        <f>IF(A410="",IF(A409="","",SUM($E$13:E409)),ROUND(((I409*$D$8)/30)*VLOOKUP($D$6,AMORT!$A$2:$D$11,4,0),0))</f>
        <v>#N/A</v>
      </c>
      <c r="F410" s="55" t="e">
        <f>IF(A410="",IF(A409="","",SUM($F$13:F409)),IF(A410&lt;=MAX($I$6:$I$7),0,C410+E410))</f>
        <v>#N/A</v>
      </c>
      <c r="G410" s="55" t="e">
        <f>IF(A410="",IF(A409="","",SUM($G$13:G409)),IF(A410=$E$5,I409,IF($I$8="Cuota fija",IF(A410&lt;=MAX($I$6:$I$7),0,$D$7+D410-H410),IF($I$8="Capital Constante",IF(A410&lt;=MAX($I$6:$I$7),0,$D$3/(($C$5/VLOOKUP($D$6,AMORT!$A$2:$C$11,3,0))-MAX($I$6:$I$7))   ),C410-H410-E410)       )))</f>
        <v>#N/A</v>
      </c>
      <c r="H410" s="55" t="e">
        <f>IF(A410="",IF(A409="","",SUM($H$13:H409)),ROUND($E$4*I409,0))</f>
        <v>#N/A</v>
      </c>
      <c r="I410" s="55" t="e">
        <f t="shared" si="40"/>
        <v>#N/A</v>
      </c>
      <c r="J410" s="15"/>
      <c r="K410" s="55" t="e">
        <f>IF(AND(A410&gt;0,A410&lt;&gt;"",D410&gt;0), ROUND( ((D410/((1+($D$4/VLOOKUP($D$6,AMORT!$A$2:$B$11,2,0)))^A410))),0),0)</f>
        <v>#N/A</v>
      </c>
      <c r="N410" s="61" t="e">
        <f t="shared" si="43"/>
        <v>#N/A</v>
      </c>
      <c r="O410" s="62" t="e">
        <f>IF(N410="","",IF(OR($Q$6="Diaria",$Q$6="Semanal",$Q$6="Decadal",$Q$6="Quincenal"),O409+VLOOKUP($Q$6,AMORT!$A$2:$D$11,4,0),IF(DAY($O$13)=DAY(EOMONTH($O$13,0)),EOMONTH(O409,VLOOKUP($Q$6,AMORT!$A$2:$C$11,3,0)),EDATE($O$13,VLOOKUP($Q$6,AMORT!$A$2:$C$11,3,0)*N410))))</f>
        <v>#N/A</v>
      </c>
      <c r="P410" s="55" t="e">
        <f>IF(N410="",IF(N409="","",SUM(P$13:P409)),T410+U410)</f>
        <v>#N/A</v>
      </c>
      <c r="Q410" s="44"/>
      <c r="R410" s="55" t="e">
        <f>IF(N410="",IF(N409="","",SUM($R$13:R409)),ROUND(((V409*$Q$8)/30)*VLOOKUP($Q$6,AMORT!$A$2:$D$11,4,0),0))</f>
        <v>#N/A</v>
      </c>
      <c r="S410" s="55" t="e">
        <f>IF(N410="",IF(N409="","",SUM($S$13:S409)),IF(N410&lt;=MAX($V$6:$V$7),0,P410+R410))</f>
        <v>#N/A</v>
      </c>
      <c r="T410" s="55" t="e">
        <f>IF(N410="",IF(N409="","",SUM($T$13:T409)),IF(N410=$R$5,V409,IF($V$8="Cuota fija",IF(N410&lt;=MAX($V$6:$V$7),0,$Q$7+Q410-U410),IF($V$8="Capital Constante",IF(N410&lt;=MAX($V$6:$V$7),0,$Q$3/(($P$5/VLOOKUP($Q$6,AMORT!$A$2:$C$11,3,0))-MAX($V$6:$V$7))   ),P410-U410-R410)       )))</f>
        <v>#N/A</v>
      </c>
      <c r="U410" s="55" t="e">
        <f>IF(N410="",IF(N409="","",SUM($U$13:U409)),ROUND($R$4*V409,0))</f>
        <v>#N/A</v>
      </c>
      <c r="V410" s="55" t="e">
        <f t="shared" si="41"/>
        <v>#N/A</v>
      </c>
      <c r="W410" s="15"/>
      <c r="X410" s="55" t="e">
        <f>IF(AND(N410&gt;0,N410&lt;&gt;"",Q410&gt;0), ROUND( ((Q410/((1+($Q$4/VLOOKUP($Q$6,AMORT!$A$2:$B$11,2,0)))^N410))),0),0)</f>
        <v>#N/A</v>
      </c>
      <c r="AA410" s="61" t="e">
        <f t="shared" si="44"/>
        <v>#N/A</v>
      </c>
      <c r="AB410" s="62" t="e">
        <f>IF(AA410="","",IF(OR($AD$6="Diaria",$AD$6="Semanal",$AD$6="Decadal",$AD$6="Quincenal"),AB409+VLOOKUP($AD$6,AMORT!$A$2:$D$11,4,0),IF(DAY($B$13)=DAY(EOMONTH($B$13,0)),EOMONTH(AB409,VLOOKUP($AD$6,AMORT!$A$2:$C$11,3,0)),EDATE($B$13,VLOOKUP($AD$6,AMORT!$A$2:$C$11,3,0)*AA410))))</f>
        <v>#N/A</v>
      </c>
      <c r="AC410" s="55" t="e">
        <f>IF(AA410="",IF(AA409="","",SUM(AC$13:AC409)),AG410+AH410)</f>
        <v>#N/A</v>
      </c>
      <c r="AD410" s="44"/>
      <c r="AE410" s="55" t="e">
        <f>IF(AA410="",IF(AA409="","",SUM($AE$13:AE409)),ROUND(((AI409*$AD$8)/30)*VLOOKUP($AD$6,AMORT!$A$2:$D$11,4,0),0))</f>
        <v>#N/A</v>
      </c>
      <c r="AF410" s="55" t="e">
        <f>IF(AA410="",IF(AA409="","",SUM($AF$13:AF409)),IF(AA410&lt;=MAX($AI$6:$AI$7),0,AC410+AE410))</f>
        <v>#N/A</v>
      </c>
      <c r="AG410" s="55" t="e">
        <f>IF(AA410="",IF(AA409="","",SUM($AG$13:AG409)),IF(AA410=$AE$5,AI409,IF($AI$8="Cuota fija",IF(AA410&lt;=MAX($AI$6:$AI$7),0,$AD$7+AD410-AH410),IF($AI$8="Capital Constante",IF(AA410&lt;=MAX($AI$6:$AI$7),0,$AD$3/(($AC$5/VLOOKUP($AD$6,AMORT!$A$2:$C$11,3,0))-MAX($AI$6:$AI$7))   ),AC410-AH410-AE410)       )))</f>
        <v>#N/A</v>
      </c>
      <c r="AH410" s="55" t="e">
        <f>IF(AA410="",IF(AA409="","",SUM($AH$13:AH409)),ROUND($AE$4*AI409,0))</f>
        <v>#N/A</v>
      </c>
      <c r="AI410" s="55" t="e">
        <f t="shared" si="42"/>
        <v>#N/A</v>
      </c>
      <c r="AJ410" s="15"/>
      <c r="AK410" s="55" t="e">
        <f>IF(AND(AA410&gt;0,AA410&lt;&gt;"",AD410&gt;0), ROUND( ((AD410/((1+($AD$4/VLOOKUP($AD$6,AMORT!$A$2:$B$11,2,0)))^AA410))),0),0)</f>
        <v>#N/A</v>
      </c>
    </row>
    <row r="411" spans="1:37" x14ac:dyDescent="0.2">
      <c r="A411" s="61" t="e">
        <f t="shared" si="39"/>
        <v>#N/A</v>
      </c>
      <c r="B411" s="62" t="e">
        <f>IF(A411="","",IF(OR($D$6="Diaria",$D$6="Semanal",$D$6="Decadal",$D$6="Quincenal"),B410+VLOOKUP($D$6,AMORT!$A$2:$D$11,4,0),IF(DAY($B$13)=DAY(EOMONTH($B$13,0)),EOMONTH(B410,VLOOKUP($D$6,AMORT!$A$2:$C$11,3,0)),EDATE($B$13,VLOOKUP($D$6,AMORT!$A$2:$C$11,3,0)*A411))))</f>
        <v>#N/A</v>
      </c>
      <c r="C411" s="55" t="e">
        <f>IF(A411="",IF(A410="","",SUM(C$13:C410)),G411+H411)</f>
        <v>#N/A</v>
      </c>
      <c r="D411" s="44"/>
      <c r="E411" s="55" t="e">
        <f>IF(A411="",IF(A410="","",SUM($E$13:E410)),ROUND(((I410*$D$8)/30)*VLOOKUP($D$6,AMORT!$A$2:$D$11,4,0),0))</f>
        <v>#N/A</v>
      </c>
      <c r="F411" s="55" t="e">
        <f>IF(A411="",IF(A410="","",SUM($F$13:F410)),IF(A411&lt;=MAX($I$6:$I$7),0,C411+E411))</f>
        <v>#N/A</v>
      </c>
      <c r="G411" s="55" t="e">
        <f>IF(A411="",IF(A410="","",SUM($G$13:G410)),IF(A411=$E$5,I410,IF($I$8="Cuota fija",IF(A411&lt;=MAX($I$6:$I$7),0,$D$7+D411-H411),IF($I$8="Capital Constante",IF(A411&lt;=MAX($I$6:$I$7),0,$D$3/(($C$5/VLOOKUP($D$6,AMORT!$A$2:$C$11,3,0))-MAX($I$6:$I$7))   ),C411-H411-E411)       )))</f>
        <v>#N/A</v>
      </c>
      <c r="H411" s="55" t="e">
        <f>IF(A411="",IF(A410="","",SUM($H$13:H410)),ROUND($E$4*I410,0))</f>
        <v>#N/A</v>
      </c>
      <c r="I411" s="55" t="e">
        <f t="shared" si="40"/>
        <v>#N/A</v>
      </c>
      <c r="J411" s="15"/>
      <c r="K411" s="55" t="e">
        <f>IF(AND(A411&gt;0,A411&lt;&gt;"",D411&gt;0), ROUND( ((D411/((1+($D$4/VLOOKUP($D$6,AMORT!$A$2:$B$11,2,0)))^A411))),0),0)</f>
        <v>#N/A</v>
      </c>
      <c r="N411" s="61" t="e">
        <f t="shared" si="43"/>
        <v>#N/A</v>
      </c>
      <c r="O411" s="62" t="e">
        <f>IF(N411="","",IF(OR($Q$6="Diaria",$Q$6="Semanal",$Q$6="Decadal",$Q$6="Quincenal"),O410+VLOOKUP($Q$6,AMORT!$A$2:$D$11,4,0),IF(DAY($O$13)=DAY(EOMONTH($O$13,0)),EOMONTH(O410,VLOOKUP($Q$6,AMORT!$A$2:$C$11,3,0)),EDATE($O$13,VLOOKUP($Q$6,AMORT!$A$2:$C$11,3,0)*N411))))</f>
        <v>#N/A</v>
      </c>
      <c r="P411" s="55" t="e">
        <f>IF(N411="",IF(N410="","",SUM(P$13:P410)),T411+U411)</f>
        <v>#N/A</v>
      </c>
      <c r="Q411" s="44"/>
      <c r="R411" s="55" t="e">
        <f>IF(N411="",IF(N410="","",SUM($R$13:R410)),ROUND(((V410*$Q$8)/30)*VLOOKUP($Q$6,AMORT!$A$2:$D$11,4,0),0))</f>
        <v>#N/A</v>
      </c>
      <c r="S411" s="55" t="e">
        <f>IF(N411="",IF(N410="","",SUM($S$13:S410)),IF(N411&lt;=MAX($V$6:$V$7),0,P411+R411))</f>
        <v>#N/A</v>
      </c>
      <c r="T411" s="55" t="e">
        <f>IF(N411="",IF(N410="","",SUM($T$13:T410)),IF(N411=$R$5,V410,IF($V$8="Cuota fija",IF(N411&lt;=MAX($V$6:$V$7),0,$Q$7+Q411-U411),IF($V$8="Capital Constante",IF(N411&lt;=MAX($V$6:$V$7),0,$Q$3/(($P$5/VLOOKUP($Q$6,AMORT!$A$2:$C$11,3,0))-MAX($V$6:$V$7))   ),P411-U411-R411)       )))</f>
        <v>#N/A</v>
      </c>
      <c r="U411" s="55" t="e">
        <f>IF(N411="",IF(N410="","",SUM($U$13:U410)),ROUND($R$4*V410,0))</f>
        <v>#N/A</v>
      </c>
      <c r="V411" s="55" t="e">
        <f t="shared" si="41"/>
        <v>#N/A</v>
      </c>
      <c r="W411" s="15"/>
      <c r="X411" s="55" t="e">
        <f>IF(AND(N411&gt;0,N411&lt;&gt;"",Q411&gt;0), ROUND( ((Q411/((1+($Q$4/VLOOKUP($Q$6,AMORT!$A$2:$B$11,2,0)))^N411))),0),0)</f>
        <v>#N/A</v>
      </c>
      <c r="AA411" s="61" t="e">
        <f t="shared" si="44"/>
        <v>#N/A</v>
      </c>
      <c r="AB411" s="62" t="e">
        <f>IF(AA411="","",IF(OR($AD$6="Diaria",$AD$6="Semanal",$AD$6="Decadal",$AD$6="Quincenal"),AB410+VLOOKUP($AD$6,AMORT!$A$2:$D$11,4,0),IF(DAY($B$13)=DAY(EOMONTH($B$13,0)),EOMONTH(AB410,VLOOKUP($AD$6,AMORT!$A$2:$C$11,3,0)),EDATE($B$13,VLOOKUP($AD$6,AMORT!$A$2:$C$11,3,0)*AA411))))</f>
        <v>#N/A</v>
      </c>
      <c r="AC411" s="55" t="e">
        <f>IF(AA411="",IF(AA410="","",SUM(AC$13:AC410)),AG411+AH411)</f>
        <v>#N/A</v>
      </c>
      <c r="AD411" s="44"/>
      <c r="AE411" s="55" t="e">
        <f>IF(AA411="",IF(AA410="","",SUM($AE$13:AE410)),ROUND(((AI410*$AD$8)/30)*VLOOKUP($AD$6,AMORT!$A$2:$D$11,4,0),0))</f>
        <v>#N/A</v>
      </c>
      <c r="AF411" s="55" t="e">
        <f>IF(AA411="",IF(AA410="","",SUM($AF$13:AF410)),IF(AA411&lt;=MAX($AI$6:$AI$7),0,AC411+AE411))</f>
        <v>#N/A</v>
      </c>
      <c r="AG411" s="55" t="e">
        <f>IF(AA411="",IF(AA410="","",SUM($AG$13:AG410)),IF(AA411=$AE$5,AI410,IF($AI$8="Cuota fija",IF(AA411&lt;=MAX($AI$6:$AI$7),0,$AD$7+AD411-AH411),IF($AI$8="Capital Constante",IF(AA411&lt;=MAX($AI$6:$AI$7),0,$AD$3/(($AC$5/VLOOKUP($AD$6,AMORT!$A$2:$C$11,3,0))-MAX($AI$6:$AI$7))   ),AC411-AH411-AE411)       )))</f>
        <v>#N/A</v>
      </c>
      <c r="AH411" s="55" t="e">
        <f>IF(AA411="",IF(AA410="","",SUM($AH$13:AH410)),ROUND($AE$4*AI410,0))</f>
        <v>#N/A</v>
      </c>
      <c r="AI411" s="55" t="e">
        <f t="shared" si="42"/>
        <v>#N/A</v>
      </c>
      <c r="AJ411" s="15"/>
      <c r="AK411" s="55" t="e">
        <f>IF(AND(AA411&gt;0,AA411&lt;&gt;"",AD411&gt;0), ROUND( ((AD411/((1+($AD$4/VLOOKUP($AD$6,AMORT!$A$2:$B$11,2,0)))^AA411))),0),0)</f>
        <v>#N/A</v>
      </c>
    </row>
    <row r="412" spans="1:37" x14ac:dyDescent="0.2">
      <c r="A412" s="61" t="e">
        <f t="shared" si="39"/>
        <v>#N/A</v>
      </c>
      <c r="B412" s="62" t="e">
        <f>IF(A412="","",IF(OR($D$6="Diaria",$D$6="Semanal",$D$6="Decadal",$D$6="Quincenal"),B411+VLOOKUP($D$6,AMORT!$A$2:$D$11,4,0),IF(DAY($B$13)=DAY(EOMONTH($B$13,0)),EOMONTH(B411,VLOOKUP($D$6,AMORT!$A$2:$C$11,3,0)),EDATE($B$13,VLOOKUP($D$6,AMORT!$A$2:$C$11,3,0)*A412))))</f>
        <v>#N/A</v>
      </c>
      <c r="C412" s="55" t="e">
        <f>IF(A412="",IF(A411="","",SUM(C$13:C411)),G412+H412)</f>
        <v>#N/A</v>
      </c>
      <c r="D412" s="44"/>
      <c r="E412" s="55" t="e">
        <f>IF(A412="",IF(A411="","",SUM($E$13:E411)),ROUND(((I411*$D$8)/30)*VLOOKUP($D$6,AMORT!$A$2:$D$11,4,0),0))</f>
        <v>#N/A</v>
      </c>
      <c r="F412" s="55" t="e">
        <f>IF(A412="",IF(A411="","",SUM($F$13:F411)),IF(A412&lt;=MAX($I$6:$I$7),0,C412+E412))</f>
        <v>#N/A</v>
      </c>
      <c r="G412" s="55" t="e">
        <f>IF(A412="",IF(A411="","",SUM($G$13:G411)),IF(A412=$E$5,I411,IF($I$8="Cuota fija",IF(A412&lt;=MAX($I$6:$I$7),0,$D$7+D412-H412),IF($I$8="Capital Constante",IF(A412&lt;=MAX($I$6:$I$7),0,$D$3/(($C$5/VLOOKUP($D$6,AMORT!$A$2:$C$11,3,0))-MAX($I$6:$I$7))   ),C412-H412-E412)       )))</f>
        <v>#N/A</v>
      </c>
      <c r="H412" s="55" t="e">
        <f>IF(A412="",IF(A411="","",SUM($H$13:H411)),ROUND($E$4*I411,0))</f>
        <v>#N/A</v>
      </c>
      <c r="I412" s="55" t="e">
        <f t="shared" si="40"/>
        <v>#N/A</v>
      </c>
      <c r="J412" s="15"/>
      <c r="K412" s="55" t="e">
        <f>IF(AND(A412&gt;0,A412&lt;&gt;"",D412&gt;0), ROUND( ((D412/((1+($D$4/VLOOKUP($D$6,AMORT!$A$2:$B$11,2,0)))^A412))),0),0)</f>
        <v>#N/A</v>
      </c>
      <c r="N412" s="61" t="e">
        <f t="shared" si="43"/>
        <v>#N/A</v>
      </c>
      <c r="O412" s="62" t="e">
        <f>IF(N412="","",IF(OR($Q$6="Diaria",$Q$6="Semanal",$Q$6="Decadal",$Q$6="Quincenal"),O411+VLOOKUP($Q$6,AMORT!$A$2:$D$11,4,0),IF(DAY($O$13)=DAY(EOMONTH($O$13,0)),EOMONTH(O411,VLOOKUP($Q$6,AMORT!$A$2:$C$11,3,0)),EDATE($O$13,VLOOKUP($Q$6,AMORT!$A$2:$C$11,3,0)*N412))))</f>
        <v>#N/A</v>
      </c>
      <c r="P412" s="55" t="e">
        <f>IF(N412="",IF(N411="","",SUM(P$13:P411)),T412+U412)</f>
        <v>#N/A</v>
      </c>
      <c r="Q412" s="44"/>
      <c r="R412" s="55" t="e">
        <f>IF(N412="",IF(N411="","",SUM($R$13:R411)),ROUND(((V411*$Q$8)/30)*VLOOKUP($Q$6,AMORT!$A$2:$D$11,4,0),0))</f>
        <v>#N/A</v>
      </c>
      <c r="S412" s="55" t="e">
        <f>IF(N412="",IF(N411="","",SUM($S$13:S411)),IF(N412&lt;=MAX($V$6:$V$7),0,P412+R412))</f>
        <v>#N/A</v>
      </c>
      <c r="T412" s="55" t="e">
        <f>IF(N412="",IF(N411="","",SUM($T$13:T411)),IF(N412=$R$5,V411,IF($V$8="Cuota fija",IF(N412&lt;=MAX($V$6:$V$7),0,$Q$7+Q412-U412),IF($V$8="Capital Constante",IF(N412&lt;=MAX($V$6:$V$7),0,$Q$3/(($P$5/VLOOKUP($Q$6,AMORT!$A$2:$C$11,3,0))-MAX($V$6:$V$7))   ),P412-U412-R412)       )))</f>
        <v>#N/A</v>
      </c>
      <c r="U412" s="55" t="e">
        <f>IF(N412="",IF(N411="","",SUM($U$13:U411)),ROUND($R$4*V411,0))</f>
        <v>#N/A</v>
      </c>
      <c r="V412" s="55" t="e">
        <f t="shared" si="41"/>
        <v>#N/A</v>
      </c>
      <c r="W412" s="15"/>
      <c r="X412" s="55" t="e">
        <f>IF(AND(N412&gt;0,N412&lt;&gt;"",Q412&gt;0), ROUND( ((Q412/((1+($Q$4/VLOOKUP($Q$6,AMORT!$A$2:$B$11,2,0)))^N412))),0),0)</f>
        <v>#N/A</v>
      </c>
      <c r="AA412" s="61" t="e">
        <f t="shared" si="44"/>
        <v>#N/A</v>
      </c>
      <c r="AB412" s="62" t="e">
        <f>IF(AA412="","",IF(OR($AD$6="Diaria",$AD$6="Semanal",$AD$6="Decadal",$AD$6="Quincenal"),AB411+VLOOKUP($AD$6,AMORT!$A$2:$D$11,4,0),IF(DAY($B$13)=DAY(EOMONTH($B$13,0)),EOMONTH(AB411,VLOOKUP($AD$6,AMORT!$A$2:$C$11,3,0)),EDATE($B$13,VLOOKUP($AD$6,AMORT!$A$2:$C$11,3,0)*AA412))))</f>
        <v>#N/A</v>
      </c>
      <c r="AC412" s="55" t="e">
        <f>IF(AA412="",IF(AA411="","",SUM(AC$13:AC411)),AG412+AH412)</f>
        <v>#N/A</v>
      </c>
      <c r="AD412" s="44"/>
      <c r="AE412" s="55" t="e">
        <f>IF(AA412="",IF(AA411="","",SUM($AE$13:AE411)),ROUND(((AI411*$AD$8)/30)*VLOOKUP($AD$6,AMORT!$A$2:$D$11,4,0),0))</f>
        <v>#N/A</v>
      </c>
      <c r="AF412" s="55" t="e">
        <f>IF(AA412="",IF(AA411="","",SUM($AF$13:AF411)),IF(AA412&lt;=MAX($AI$6:$AI$7),0,AC412+AE412))</f>
        <v>#N/A</v>
      </c>
      <c r="AG412" s="55" t="e">
        <f>IF(AA412="",IF(AA411="","",SUM($AG$13:AG411)),IF(AA412=$AE$5,AI411,IF($AI$8="Cuota fija",IF(AA412&lt;=MAX($AI$6:$AI$7),0,$AD$7+AD412-AH412),IF($AI$8="Capital Constante",IF(AA412&lt;=MAX($AI$6:$AI$7),0,$AD$3/(($AC$5/VLOOKUP($AD$6,AMORT!$A$2:$C$11,3,0))-MAX($AI$6:$AI$7))   ),AC412-AH412-AE412)       )))</f>
        <v>#N/A</v>
      </c>
      <c r="AH412" s="55" t="e">
        <f>IF(AA412="",IF(AA411="","",SUM($AH$13:AH411)),ROUND($AE$4*AI411,0))</f>
        <v>#N/A</v>
      </c>
      <c r="AI412" s="55" t="e">
        <f t="shared" si="42"/>
        <v>#N/A</v>
      </c>
      <c r="AJ412" s="15"/>
      <c r="AK412" s="55" t="e">
        <f>IF(AND(AA412&gt;0,AA412&lt;&gt;"",AD412&gt;0), ROUND( ((AD412/((1+($AD$4/VLOOKUP($AD$6,AMORT!$A$2:$B$11,2,0)))^AA412))),0),0)</f>
        <v>#N/A</v>
      </c>
    </row>
    <row r="413" spans="1:37" x14ac:dyDescent="0.2">
      <c r="A413" s="61" t="e">
        <f t="shared" si="39"/>
        <v>#N/A</v>
      </c>
      <c r="B413" s="62" t="e">
        <f>IF(A413="","",IF(OR($D$6="Diaria",$D$6="Semanal",$D$6="Decadal",$D$6="Quincenal"),B412+VLOOKUP($D$6,AMORT!$A$2:$D$11,4,0),IF(DAY($B$13)=DAY(EOMONTH($B$13,0)),EOMONTH(B412,VLOOKUP($D$6,AMORT!$A$2:$C$11,3,0)),EDATE($B$13,VLOOKUP($D$6,AMORT!$A$2:$C$11,3,0)*A413))))</f>
        <v>#N/A</v>
      </c>
      <c r="C413" s="55" t="e">
        <f>IF(A413="",IF(A412="","",SUM(C$13:C412)),G413+H413)</f>
        <v>#N/A</v>
      </c>
      <c r="D413" s="44"/>
      <c r="E413" s="55" t="e">
        <f>IF(A413="",IF(A412="","",SUM($E$13:E412)),ROUND(((I412*$D$8)/30)*VLOOKUP($D$6,AMORT!$A$2:$D$11,4,0),0))</f>
        <v>#N/A</v>
      </c>
      <c r="F413" s="55" t="e">
        <f>IF(A413="",IF(A412="","",SUM($F$13:F412)),IF(A413&lt;=MAX($I$6:$I$7),0,C413+E413))</f>
        <v>#N/A</v>
      </c>
      <c r="G413" s="55" t="e">
        <f>IF(A413="",IF(A412="","",SUM($G$13:G412)),IF(A413=$E$5,I412,IF($I$8="Cuota fija",IF(A413&lt;=MAX($I$6:$I$7),0,$D$7+D413-H413),IF($I$8="Capital Constante",IF(A413&lt;=MAX($I$6:$I$7),0,$D$3/(($C$5/VLOOKUP($D$6,AMORT!$A$2:$C$11,3,0))-MAX($I$6:$I$7))   ),C413-H413-E413)       )))</f>
        <v>#N/A</v>
      </c>
      <c r="H413" s="55" t="e">
        <f>IF(A413="",IF(A412="","",SUM($H$13:H412)),ROUND($E$4*I412,0))</f>
        <v>#N/A</v>
      </c>
      <c r="I413" s="55" t="e">
        <f t="shared" si="40"/>
        <v>#N/A</v>
      </c>
      <c r="J413" s="15"/>
      <c r="K413" s="55" t="e">
        <f>IF(AND(A413&gt;0,A413&lt;&gt;"",D413&gt;0), ROUND( ((D413/((1+($D$4/VLOOKUP($D$6,AMORT!$A$2:$B$11,2,0)))^A413))),0),0)</f>
        <v>#N/A</v>
      </c>
      <c r="N413" s="61" t="e">
        <f t="shared" si="43"/>
        <v>#N/A</v>
      </c>
      <c r="O413" s="62" t="e">
        <f>IF(N413="","",IF(OR($Q$6="Diaria",$Q$6="Semanal",$Q$6="Decadal",$Q$6="Quincenal"),O412+VLOOKUP($Q$6,AMORT!$A$2:$D$11,4,0),IF(DAY($O$13)=DAY(EOMONTH($O$13,0)),EOMONTH(O412,VLOOKUP($Q$6,AMORT!$A$2:$C$11,3,0)),EDATE($O$13,VLOOKUP($Q$6,AMORT!$A$2:$C$11,3,0)*N413))))</f>
        <v>#N/A</v>
      </c>
      <c r="P413" s="55" t="e">
        <f>IF(N413="",IF(N412="","",SUM(P$13:P412)),T413+U413)</f>
        <v>#N/A</v>
      </c>
      <c r="Q413" s="44"/>
      <c r="R413" s="55" t="e">
        <f>IF(N413="",IF(N412="","",SUM($R$13:R412)),ROUND(((V412*$Q$8)/30)*VLOOKUP($Q$6,AMORT!$A$2:$D$11,4,0),0))</f>
        <v>#N/A</v>
      </c>
      <c r="S413" s="55" t="e">
        <f>IF(N413="",IF(N412="","",SUM($S$13:S412)),IF(N413&lt;=MAX($V$6:$V$7),0,P413+R413))</f>
        <v>#N/A</v>
      </c>
      <c r="T413" s="55" t="e">
        <f>IF(N413="",IF(N412="","",SUM($T$13:T412)),IF(N413=$R$5,V412,IF($V$8="Cuota fija",IF(N413&lt;=MAX($V$6:$V$7),0,$Q$7+Q413-U413),IF($V$8="Capital Constante",IF(N413&lt;=MAX($V$6:$V$7),0,$Q$3/(($P$5/VLOOKUP($Q$6,AMORT!$A$2:$C$11,3,0))-MAX($V$6:$V$7))   ),P413-U413-R413)       )))</f>
        <v>#N/A</v>
      </c>
      <c r="U413" s="55" t="e">
        <f>IF(N413="",IF(N412="","",SUM($U$13:U412)),ROUND($R$4*V412,0))</f>
        <v>#N/A</v>
      </c>
      <c r="V413" s="55" t="e">
        <f t="shared" si="41"/>
        <v>#N/A</v>
      </c>
      <c r="W413" s="15"/>
      <c r="X413" s="55" t="e">
        <f>IF(AND(N413&gt;0,N413&lt;&gt;"",Q413&gt;0), ROUND( ((Q413/((1+($Q$4/VLOOKUP($Q$6,AMORT!$A$2:$B$11,2,0)))^N413))),0),0)</f>
        <v>#N/A</v>
      </c>
      <c r="AA413" s="61" t="e">
        <f t="shared" si="44"/>
        <v>#N/A</v>
      </c>
      <c r="AB413" s="62" t="e">
        <f>IF(AA413="","",IF(OR($AD$6="Diaria",$AD$6="Semanal",$AD$6="Decadal",$AD$6="Quincenal"),AB412+VLOOKUP($AD$6,AMORT!$A$2:$D$11,4,0),IF(DAY($B$13)=DAY(EOMONTH($B$13,0)),EOMONTH(AB412,VLOOKUP($AD$6,AMORT!$A$2:$C$11,3,0)),EDATE($B$13,VLOOKUP($AD$6,AMORT!$A$2:$C$11,3,0)*AA413))))</f>
        <v>#N/A</v>
      </c>
      <c r="AC413" s="55" t="e">
        <f>IF(AA413="",IF(AA412="","",SUM(AC$13:AC412)),AG413+AH413)</f>
        <v>#N/A</v>
      </c>
      <c r="AD413" s="44"/>
      <c r="AE413" s="55" t="e">
        <f>IF(AA413="",IF(AA412="","",SUM($AE$13:AE412)),ROUND(((AI412*$AD$8)/30)*VLOOKUP($AD$6,AMORT!$A$2:$D$11,4,0),0))</f>
        <v>#N/A</v>
      </c>
      <c r="AF413" s="55" t="e">
        <f>IF(AA413="",IF(AA412="","",SUM($AF$13:AF412)),IF(AA413&lt;=MAX($AI$6:$AI$7),0,AC413+AE413))</f>
        <v>#N/A</v>
      </c>
      <c r="AG413" s="55" t="e">
        <f>IF(AA413="",IF(AA412="","",SUM($AG$13:AG412)),IF(AA413=$AE$5,AI412,IF($AI$8="Cuota fija",IF(AA413&lt;=MAX($AI$6:$AI$7),0,$AD$7+AD413-AH413),IF($AI$8="Capital Constante",IF(AA413&lt;=MAX($AI$6:$AI$7),0,$AD$3/(($AC$5/VLOOKUP($AD$6,AMORT!$A$2:$C$11,3,0))-MAX($AI$6:$AI$7))   ),AC413-AH413-AE413)       )))</f>
        <v>#N/A</v>
      </c>
      <c r="AH413" s="55" t="e">
        <f>IF(AA413="",IF(AA412="","",SUM($AH$13:AH412)),ROUND($AE$4*AI412,0))</f>
        <v>#N/A</v>
      </c>
      <c r="AI413" s="55" t="e">
        <f t="shared" si="42"/>
        <v>#N/A</v>
      </c>
      <c r="AJ413" s="15"/>
      <c r="AK413" s="55" t="e">
        <f>IF(AND(AA413&gt;0,AA413&lt;&gt;"",AD413&gt;0), ROUND( ((AD413/((1+($AD$4/VLOOKUP($AD$6,AMORT!$A$2:$B$11,2,0)))^AA413))),0),0)</f>
        <v>#N/A</v>
      </c>
    </row>
    <row r="414" spans="1:37" x14ac:dyDescent="0.2">
      <c r="A414" s="61" t="e">
        <f t="shared" si="39"/>
        <v>#N/A</v>
      </c>
      <c r="B414" s="62" t="e">
        <f>IF(A414="","",IF(OR($D$6="Diaria",$D$6="Semanal",$D$6="Decadal",$D$6="Quincenal"),B413+VLOOKUP($D$6,AMORT!$A$2:$D$11,4,0),IF(DAY($B$13)=DAY(EOMONTH($B$13,0)),EOMONTH(B413,VLOOKUP($D$6,AMORT!$A$2:$C$11,3,0)),EDATE($B$13,VLOOKUP($D$6,AMORT!$A$2:$C$11,3,0)*A414))))</f>
        <v>#N/A</v>
      </c>
      <c r="C414" s="55" t="e">
        <f>IF(A414="",IF(A413="","",SUM(C$13:C413)),G414+H414)</f>
        <v>#N/A</v>
      </c>
      <c r="D414" s="44"/>
      <c r="E414" s="55" t="e">
        <f>IF(A414="",IF(A413="","",SUM($E$13:E413)),ROUND(((I413*$D$8)/30)*VLOOKUP($D$6,AMORT!$A$2:$D$11,4,0),0))</f>
        <v>#N/A</v>
      </c>
      <c r="F414" s="55" t="e">
        <f>IF(A414="",IF(A413="","",SUM($F$13:F413)),IF(A414&lt;=MAX($I$6:$I$7),0,C414+E414))</f>
        <v>#N/A</v>
      </c>
      <c r="G414" s="55" t="e">
        <f>IF(A414="",IF(A413="","",SUM($G$13:G413)),IF(A414=$E$5,I413,IF($I$8="Cuota fija",IF(A414&lt;=MAX($I$6:$I$7),0,$D$7+D414-H414),IF($I$8="Capital Constante",IF(A414&lt;=MAX($I$6:$I$7),0,$D$3/(($C$5/VLOOKUP($D$6,AMORT!$A$2:$C$11,3,0))-MAX($I$6:$I$7))   ),C414-H414-E414)       )))</f>
        <v>#N/A</v>
      </c>
      <c r="H414" s="55" t="e">
        <f>IF(A414="",IF(A413="","",SUM($H$13:H413)),ROUND($E$4*I413,0))</f>
        <v>#N/A</v>
      </c>
      <c r="I414" s="55" t="e">
        <f t="shared" si="40"/>
        <v>#N/A</v>
      </c>
      <c r="J414" s="15"/>
      <c r="K414" s="55" t="e">
        <f>IF(AND(A414&gt;0,A414&lt;&gt;"",D414&gt;0), ROUND( ((D414/((1+($D$4/VLOOKUP($D$6,AMORT!$A$2:$B$11,2,0)))^A414))),0),0)</f>
        <v>#N/A</v>
      </c>
      <c r="N414" s="61" t="e">
        <f t="shared" si="43"/>
        <v>#N/A</v>
      </c>
      <c r="O414" s="62" t="e">
        <f>IF(N414="","",IF(OR($Q$6="Diaria",$Q$6="Semanal",$Q$6="Decadal",$Q$6="Quincenal"),O413+VLOOKUP($Q$6,AMORT!$A$2:$D$11,4,0),IF(DAY($O$13)=DAY(EOMONTH($O$13,0)),EOMONTH(O413,VLOOKUP($Q$6,AMORT!$A$2:$C$11,3,0)),EDATE($O$13,VLOOKUP($Q$6,AMORT!$A$2:$C$11,3,0)*N414))))</f>
        <v>#N/A</v>
      </c>
      <c r="P414" s="55" t="e">
        <f>IF(N414="",IF(N413="","",SUM(P$13:P413)),T414+U414)</f>
        <v>#N/A</v>
      </c>
      <c r="Q414" s="44"/>
      <c r="R414" s="55" t="e">
        <f>IF(N414="",IF(N413="","",SUM($R$13:R413)),ROUND(((V413*$Q$8)/30)*VLOOKUP($Q$6,AMORT!$A$2:$D$11,4,0),0))</f>
        <v>#N/A</v>
      </c>
      <c r="S414" s="55" t="e">
        <f>IF(N414="",IF(N413="","",SUM($S$13:S413)),IF(N414&lt;=MAX($V$6:$V$7),0,P414+R414))</f>
        <v>#N/A</v>
      </c>
      <c r="T414" s="55" t="e">
        <f>IF(N414="",IF(N413="","",SUM($T$13:T413)),IF(N414=$R$5,V413,IF($V$8="Cuota fija",IF(N414&lt;=MAX($V$6:$V$7),0,$Q$7+Q414-U414),IF($V$8="Capital Constante",IF(N414&lt;=MAX($V$6:$V$7),0,$Q$3/(($P$5/VLOOKUP($Q$6,AMORT!$A$2:$C$11,3,0))-MAX($V$6:$V$7))   ),P414-U414-R414)       )))</f>
        <v>#N/A</v>
      </c>
      <c r="U414" s="55" t="e">
        <f>IF(N414="",IF(N413="","",SUM($U$13:U413)),ROUND($R$4*V413,0))</f>
        <v>#N/A</v>
      </c>
      <c r="V414" s="55" t="e">
        <f t="shared" si="41"/>
        <v>#N/A</v>
      </c>
      <c r="W414" s="15"/>
      <c r="X414" s="55" t="e">
        <f>IF(AND(N414&gt;0,N414&lt;&gt;"",Q414&gt;0), ROUND( ((Q414/((1+($Q$4/VLOOKUP($Q$6,AMORT!$A$2:$B$11,2,0)))^N414))),0),0)</f>
        <v>#N/A</v>
      </c>
      <c r="AA414" s="61" t="e">
        <f t="shared" si="44"/>
        <v>#N/A</v>
      </c>
      <c r="AB414" s="62" t="e">
        <f>IF(AA414="","",IF(OR($AD$6="Diaria",$AD$6="Semanal",$AD$6="Decadal",$AD$6="Quincenal"),AB413+VLOOKUP($AD$6,AMORT!$A$2:$D$11,4,0),IF(DAY($B$13)=DAY(EOMONTH($B$13,0)),EOMONTH(AB413,VLOOKUP($AD$6,AMORT!$A$2:$C$11,3,0)),EDATE($B$13,VLOOKUP($AD$6,AMORT!$A$2:$C$11,3,0)*AA414))))</f>
        <v>#N/A</v>
      </c>
      <c r="AC414" s="55" t="e">
        <f>IF(AA414="",IF(AA413="","",SUM(AC$13:AC413)),AG414+AH414)</f>
        <v>#N/A</v>
      </c>
      <c r="AD414" s="44"/>
      <c r="AE414" s="55" t="e">
        <f>IF(AA414="",IF(AA413="","",SUM($AE$13:AE413)),ROUND(((AI413*$AD$8)/30)*VLOOKUP($AD$6,AMORT!$A$2:$D$11,4,0),0))</f>
        <v>#N/A</v>
      </c>
      <c r="AF414" s="55" t="e">
        <f>IF(AA414="",IF(AA413="","",SUM($AF$13:AF413)),IF(AA414&lt;=MAX($AI$6:$AI$7),0,AC414+AE414))</f>
        <v>#N/A</v>
      </c>
      <c r="AG414" s="55" t="e">
        <f>IF(AA414="",IF(AA413="","",SUM($AG$13:AG413)),IF(AA414=$AE$5,AI413,IF($AI$8="Cuota fija",IF(AA414&lt;=MAX($AI$6:$AI$7),0,$AD$7+AD414-AH414),IF($AI$8="Capital Constante",IF(AA414&lt;=MAX($AI$6:$AI$7),0,$AD$3/(($AC$5/VLOOKUP($AD$6,AMORT!$A$2:$C$11,3,0))-MAX($AI$6:$AI$7))   ),AC414-AH414-AE414)       )))</f>
        <v>#N/A</v>
      </c>
      <c r="AH414" s="55" t="e">
        <f>IF(AA414="",IF(AA413="","",SUM($AH$13:AH413)),ROUND($AE$4*AI413,0))</f>
        <v>#N/A</v>
      </c>
      <c r="AI414" s="55" t="e">
        <f t="shared" si="42"/>
        <v>#N/A</v>
      </c>
      <c r="AJ414" s="15"/>
      <c r="AK414" s="55" t="e">
        <f>IF(AND(AA414&gt;0,AA414&lt;&gt;"",AD414&gt;0), ROUND( ((AD414/((1+($AD$4/VLOOKUP($AD$6,AMORT!$A$2:$B$11,2,0)))^AA414))),0),0)</f>
        <v>#N/A</v>
      </c>
    </row>
    <row r="415" spans="1:37" x14ac:dyDescent="0.2">
      <c r="A415" s="61" t="e">
        <f t="shared" si="39"/>
        <v>#N/A</v>
      </c>
      <c r="B415" s="62" t="e">
        <f>IF(A415="","",IF(OR($D$6="Diaria",$D$6="Semanal",$D$6="Decadal",$D$6="Quincenal"),B414+VLOOKUP($D$6,AMORT!$A$2:$D$11,4,0),IF(DAY($B$13)=DAY(EOMONTH($B$13,0)),EOMONTH(B414,VLOOKUP($D$6,AMORT!$A$2:$C$11,3,0)),EDATE($B$13,VLOOKUP($D$6,AMORT!$A$2:$C$11,3,0)*A415))))</f>
        <v>#N/A</v>
      </c>
      <c r="C415" s="55" t="e">
        <f>IF(A415="",IF(A414="","",SUM(C$13:C414)),G415+H415)</f>
        <v>#N/A</v>
      </c>
      <c r="D415" s="44"/>
      <c r="E415" s="55" t="e">
        <f>IF(A415="",IF(A414="","",SUM($E$13:E414)),ROUND(((I414*$D$8)/30)*VLOOKUP($D$6,AMORT!$A$2:$D$11,4,0),0))</f>
        <v>#N/A</v>
      </c>
      <c r="F415" s="55" t="e">
        <f>IF(A415="",IF(A414="","",SUM($F$13:F414)),IF(A415&lt;=MAX($I$6:$I$7),0,C415+E415))</f>
        <v>#N/A</v>
      </c>
      <c r="G415" s="55" t="e">
        <f>IF(A415="",IF(A414="","",SUM($G$13:G414)),IF(A415=$E$5,I414,IF($I$8="Cuota fija",IF(A415&lt;=MAX($I$6:$I$7),0,$D$7+D415-H415),IF($I$8="Capital Constante",IF(A415&lt;=MAX($I$6:$I$7),0,$D$3/(($C$5/VLOOKUP($D$6,AMORT!$A$2:$C$11,3,0))-MAX($I$6:$I$7))   ),C415-H415-E415)       )))</f>
        <v>#N/A</v>
      </c>
      <c r="H415" s="55" t="e">
        <f>IF(A415="",IF(A414="","",SUM($H$13:H414)),ROUND($E$4*I414,0))</f>
        <v>#N/A</v>
      </c>
      <c r="I415" s="55" t="e">
        <f t="shared" si="40"/>
        <v>#N/A</v>
      </c>
      <c r="J415" s="15"/>
      <c r="K415" s="55" t="e">
        <f>IF(AND(A415&gt;0,A415&lt;&gt;"",D415&gt;0), ROUND( ((D415/((1+($D$4/VLOOKUP($D$6,AMORT!$A$2:$B$11,2,0)))^A415))),0),0)</f>
        <v>#N/A</v>
      </c>
      <c r="N415" s="61" t="e">
        <f t="shared" si="43"/>
        <v>#N/A</v>
      </c>
      <c r="O415" s="62" t="e">
        <f>IF(N415="","",IF(OR($Q$6="Diaria",$Q$6="Semanal",$Q$6="Decadal",$Q$6="Quincenal"),O414+VLOOKUP($Q$6,AMORT!$A$2:$D$11,4,0),IF(DAY($O$13)=DAY(EOMONTH($O$13,0)),EOMONTH(O414,VLOOKUP($Q$6,AMORT!$A$2:$C$11,3,0)),EDATE($O$13,VLOOKUP($Q$6,AMORT!$A$2:$C$11,3,0)*N415))))</f>
        <v>#N/A</v>
      </c>
      <c r="P415" s="55" t="e">
        <f>IF(N415="",IF(N414="","",SUM(P$13:P414)),T415+U415)</f>
        <v>#N/A</v>
      </c>
      <c r="Q415" s="44"/>
      <c r="R415" s="55" t="e">
        <f>IF(N415="",IF(N414="","",SUM($R$13:R414)),ROUND(((V414*$Q$8)/30)*VLOOKUP($Q$6,AMORT!$A$2:$D$11,4,0),0))</f>
        <v>#N/A</v>
      </c>
      <c r="S415" s="55" t="e">
        <f>IF(N415="",IF(N414="","",SUM($S$13:S414)),IF(N415&lt;=MAX($V$6:$V$7),0,P415+R415))</f>
        <v>#N/A</v>
      </c>
      <c r="T415" s="55" t="e">
        <f>IF(N415="",IF(N414="","",SUM($T$13:T414)),IF(N415=$R$5,V414,IF($V$8="Cuota fija",IF(N415&lt;=MAX($V$6:$V$7),0,$Q$7+Q415-U415),IF($V$8="Capital Constante",IF(N415&lt;=MAX($V$6:$V$7),0,$Q$3/(($P$5/VLOOKUP($Q$6,AMORT!$A$2:$C$11,3,0))-MAX($V$6:$V$7))   ),P415-U415-R415)       )))</f>
        <v>#N/A</v>
      </c>
      <c r="U415" s="55" t="e">
        <f>IF(N415="",IF(N414="","",SUM($U$13:U414)),ROUND($R$4*V414,0))</f>
        <v>#N/A</v>
      </c>
      <c r="V415" s="55" t="e">
        <f t="shared" si="41"/>
        <v>#N/A</v>
      </c>
      <c r="W415" s="15"/>
      <c r="X415" s="55" t="e">
        <f>IF(AND(N415&gt;0,N415&lt;&gt;"",Q415&gt;0), ROUND( ((Q415/((1+($Q$4/VLOOKUP($Q$6,AMORT!$A$2:$B$11,2,0)))^N415))),0),0)</f>
        <v>#N/A</v>
      </c>
      <c r="AA415" s="61" t="e">
        <f t="shared" si="44"/>
        <v>#N/A</v>
      </c>
      <c r="AB415" s="62" t="e">
        <f>IF(AA415="","",IF(OR($AD$6="Diaria",$AD$6="Semanal",$AD$6="Decadal",$AD$6="Quincenal"),AB414+VLOOKUP($AD$6,AMORT!$A$2:$D$11,4,0),IF(DAY($B$13)=DAY(EOMONTH($B$13,0)),EOMONTH(AB414,VLOOKUP($AD$6,AMORT!$A$2:$C$11,3,0)),EDATE($B$13,VLOOKUP($AD$6,AMORT!$A$2:$C$11,3,0)*AA415))))</f>
        <v>#N/A</v>
      </c>
      <c r="AC415" s="55" t="e">
        <f>IF(AA415="",IF(AA414="","",SUM(AC$13:AC414)),AG415+AH415)</f>
        <v>#N/A</v>
      </c>
      <c r="AD415" s="44"/>
      <c r="AE415" s="55" t="e">
        <f>IF(AA415="",IF(AA414="","",SUM($AE$13:AE414)),ROUND(((AI414*$AD$8)/30)*VLOOKUP($AD$6,AMORT!$A$2:$D$11,4,0),0))</f>
        <v>#N/A</v>
      </c>
      <c r="AF415" s="55" t="e">
        <f>IF(AA415="",IF(AA414="","",SUM($AF$13:AF414)),IF(AA415&lt;=MAX($AI$6:$AI$7),0,AC415+AE415))</f>
        <v>#N/A</v>
      </c>
      <c r="AG415" s="55" t="e">
        <f>IF(AA415="",IF(AA414="","",SUM($AG$13:AG414)),IF(AA415=$AE$5,AI414,IF($AI$8="Cuota fija",IF(AA415&lt;=MAX($AI$6:$AI$7),0,$AD$7+AD415-AH415),IF($AI$8="Capital Constante",IF(AA415&lt;=MAX($AI$6:$AI$7),0,$AD$3/(($AC$5/VLOOKUP($AD$6,AMORT!$A$2:$C$11,3,0))-MAX($AI$6:$AI$7))   ),AC415-AH415-AE415)       )))</f>
        <v>#N/A</v>
      </c>
      <c r="AH415" s="55" t="e">
        <f>IF(AA415="",IF(AA414="","",SUM($AH$13:AH414)),ROUND($AE$4*AI414,0))</f>
        <v>#N/A</v>
      </c>
      <c r="AI415" s="55" t="e">
        <f t="shared" si="42"/>
        <v>#N/A</v>
      </c>
      <c r="AJ415" s="15"/>
      <c r="AK415" s="55" t="e">
        <f>IF(AND(AA415&gt;0,AA415&lt;&gt;"",AD415&gt;0), ROUND( ((AD415/((1+($AD$4/VLOOKUP($AD$6,AMORT!$A$2:$B$11,2,0)))^AA415))),0),0)</f>
        <v>#N/A</v>
      </c>
    </row>
    <row r="416" spans="1:37" x14ac:dyDescent="0.2">
      <c r="A416" s="61" t="e">
        <f t="shared" si="39"/>
        <v>#N/A</v>
      </c>
      <c r="B416" s="62" t="e">
        <f>IF(A416="","",IF(OR($D$6="Diaria",$D$6="Semanal",$D$6="Decadal",$D$6="Quincenal"),B415+VLOOKUP($D$6,AMORT!$A$2:$D$11,4,0),IF(DAY($B$13)=DAY(EOMONTH($B$13,0)),EOMONTH(B415,VLOOKUP($D$6,AMORT!$A$2:$C$11,3,0)),EDATE($B$13,VLOOKUP($D$6,AMORT!$A$2:$C$11,3,0)*A416))))</f>
        <v>#N/A</v>
      </c>
      <c r="C416" s="55" t="e">
        <f>IF(A416="",IF(A415="","",SUM(C$13:C415)),G416+H416)</f>
        <v>#N/A</v>
      </c>
      <c r="D416" s="44"/>
      <c r="E416" s="55" t="e">
        <f>IF(A416="",IF(A415="","",SUM($E$13:E415)),ROUND(((I415*$D$8)/30)*VLOOKUP($D$6,AMORT!$A$2:$D$11,4,0),0))</f>
        <v>#N/A</v>
      </c>
      <c r="F416" s="55" t="e">
        <f>IF(A416="",IF(A415="","",SUM($F$13:F415)),IF(A416&lt;=MAX($I$6:$I$7),0,C416+E416))</f>
        <v>#N/A</v>
      </c>
      <c r="G416" s="55" t="e">
        <f>IF(A416="",IF(A415="","",SUM($G$13:G415)),IF(A416=$E$5,I415,IF($I$8="Cuota fija",IF(A416&lt;=MAX($I$6:$I$7),0,$D$7+D416-H416),IF($I$8="Capital Constante",IF(A416&lt;=MAX($I$6:$I$7),0,$D$3/(($C$5/VLOOKUP($D$6,AMORT!$A$2:$C$11,3,0))-MAX($I$6:$I$7))   ),C416-H416-E416)       )))</f>
        <v>#N/A</v>
      </c>
      <c r="H416" s="55" t="e">
        <f>IF(A416="",IF(A415="","",SUM($H$13:H415)),ROUND($E$4*I415,0))</f>
        <v>#N/A</v>
      </c>
      <c r="I416" s="55" t="e">
        <f t="shared" si="40"/>
        <v>#N/A</v>
      </c>
      <c r="J416" s="15"/>
      <c r="K416" s="55" t="e">
        <f>IF(AND(A416&gt;0,A416&lt;&gt;"",D416&gt;0), ROUND( ((D416/((1+($D$4/VLOOKUP($D$6,AMORT!$A$2:$B$11,2,0)))^A416))),0),0)</f>
        <v>#N/A</v>
      </c>
      <c r="N416" s="61" t="e">
        <f t="shared" si="43"/>
        <v>#N/A</v>
      </c>
      <c r="O416" s="62" t="e">
        <f>IF(N416="","",IF(OR($Q$6="Diaria",$Q$6="Semanal",$Q$6="Decadal",$Q$6="Quincenal"),O415+VLOOKUP($Q$6,AMORT!$A$2:$D$11,4,0),IF(DAY($O$13)=DAY(EOMONTH($O$13,0)),EOMONTH(O415,VLOOKUP($Q$6,AMORT!$A$2:$C$11,3,0)),EDATE($O$13,VLOOKUP($Q$6,AMORT!$A$2:$C$11,3,0)*N416))))</f>
        <v>#N/A</v>
      </c>
      <c r="P416" s="55" t="e">
        <f>IF(N416="",IF(N415="","",SUM(P$13:P415)),T416+U416)</f>
        <v>#N/A</v>
      </c>
      <c r="Q416" s="44"/>
      <c r="R416" s="55" t="e">
        <f>IF(N416="",IF(N415="","",SUM($R$13:R415)),ROUND(((V415*$Q$8)/30)*VLOOKUP($Q$6,AMORT!$A$2:$D$11,4,0),0))</f>
        <v>#N/A</v>
      </c>
      <c r="S416" s="55" t="e">
        <f>IF(N416="",IF(N415="","",SUM($S$13:S415)),IF(N416&lt;=MAX($V$6:$V$7),0,P416+R416))</f>
        <v>#N/A</v>
      </c>
      <c r="T416" s="55" t="e">
        <f>IF(N416="",IF(N415="","",SUM($T$13:T415)),IF(N416=$R$5,V415,IF($V$8="Cuota fija",IF(N416&lt;=MAX($V$6:$V$7),0,$Q$7+Q416-U416),IF($V$8="Capital Constante",IF(N416&lt;=MAX($V$6:$V$7),0,$Q$3/(($P$5/VLOOKUP($Q$6,AMORT!$A$2:$C$11,3,0))-MAX($V$6:$V$7))   ),P416-U416-R416)       )))</f>
        <v>#N/A</v>
      </c>
      <c r="U416" s="55" t="e">
        <f>IF(N416="",IF(N415="","",SUM($U$13:U415)),ROUND($R$4*V415,0))</f>
        <v>#N/A</v>
      </c>
      <c r="V416" s="55" t="e">
        <f t="shared" si="41"/>
        <v>#N/A</v>
      </c>
      <c r="W416" s="15"/>
      <c r="X416" s="55" t="e">
        <f>IF(AND(N416&gt;0,N416&lt;&gt;"",Q416&gt;0), ROUND( ((Q416/((1+($Q$4/VLOOKUP($Q$6,AMORT!$A$2:$B$11,2,0)))^N416))),0),0)</f>
        <v>#N/A</v>
      </c>
      <c r="AA416" s="61" t="e">
        <f t="shared" si="44"/>
        <v>#N/A</v>
      </c>
      <c r="AB416" s="62" t="e">
        <f>IF(AA416="","",IF(OR($AD$6="Diaria",$AD$6="Semanal",$AD$6="Decadal",$AD$6="Quincenal"),AB415+VLOOKUP($AD$6,AMORT!$A$2:$D$11,4,0),IF(DAY($B$13)=DAY(EOMONTH($B$13,0)),EOMONTH(AB415,VLOOKUP($AD$6,AMORT!$A$2:$C$11,3,0)),EDATE($B$13,VLOOKUP($AD$6,AMORT!$A$2:$C$11,3,0)*AA416))))</f>
        <v>#N/A</v>
      </c>
      <c r="AC416" s="55" t="e">
        <f>IF(AA416="",IF(AA415="","",SUM(AC$13:AC415)),AG416+AH416)</f>
        <v>#N/A</v>
      </c>
      <c r="AD416" s="44"/>
      <c r="AE416" s="55" t="e">
        <f>IF(AA416="",IF(AA415="","",SUM($AE$13:AE415)),ROUND(((AI415*$AD$8)/30)*VLOOKUP($AD$6,AMORT!$A$2:$D$11,4,0),0))</f>
        <v>#N/A</v>
      </c>
      <c r="AF416" s="55" t="e">
        <f>IF(AA416="",IF(AA415="","",SUM($AF$13:AF415)),IF(AA416&lt;=MAX($AI$6:$AI$7),0,AC416+AE416))</f>
        <v>#N/A</v>
      </c>
      <c r="AG416" s="55" t="e">
        <f>IF(AA416="",IF(AA415="","",SUM($AG$13:AG415)),IF(AA416=$AE$5,AI415,IF($AI$8="Cuota fija",IF(AA416&lt;=MAX($AI$6:$AI$7),0,$AD$7+AD416-AH416),IF($AI$8="Capital Constante",IF(AA416&lt;=MAX($AI$6:$AI$7),0,$AD$3/(($AC$5/VLOOKUP($AD$6,AMORT!$A$2:$C$11,3,0))-MAX($AI$6:$AI$7))   ),AC416-AH416-AE416)       )))</f>
        <v>#N/A</v>
      </c>
      <c r="AH416" s="55" t="e">
        <f>IF(AA416="",IF(AA415="","",SUM($AH$13:AH415)),ROUND($AE$4*AI415,0))</f>
        <v>#N/A</v>
      </c>
      <c r="AI416" s="55" t="e">
        <f t="shared" si="42"/>
        <v>#N/A</v>
      </c>
      <c r="AJ416" s="15"/>
      <c r="AK416" s="55" t="e">
        <f>IF(AND(AA416&gt;0,AA416&lt;&gt;"",AD416&gt;0), ROUND( ((AD416/((1+($AD$4/VLOOKUP($AD$6,AMORT!$A$2:$B$11,2,0)))^AA416))),0),0)</f>
        <v>#N/A</v>
      </c>
    </row>
    <row r="417" spans="1:37" x14ac:dyDescent="0.2">
      <c r="A417" s="61" t="e">
        <f t="shared" si="39"/>
        <v>#N/A</v>
      </c>
      <c r="B417" s="62" t="e">
        <f>IF(A417="","",IF(OR($D$6="Diaria",$D$6="Semanal",$D$6="Decadal",$D$6="Quincenal"),B416+VLOOKUP($D$6,AMORT!$A$2:$D$11,4,0),IF(DAY($B$13)=DAY(EOMONTH($B$13,0)),EOMONTH(B416,VLOOKUP($D$6,AMORT!$A$2:$C$11,3,0)),EDATE($B$13,VLOOKUP($D$6,AMORT!$A$2:$C$11,3,0)*A417))))</f>
        <v>#N/A</v>
      </c>
      <c r="C417" s="55" t="e">
        <f>IF(A417="",IF(A416="","",SUM(C$13:C416)),G417+H417)</f>
        <v>#N/A</v>
      </c>
      <c r="D417" s="44"/>
      <c r="E417" s="55" t="e">
        <f>IF(A417="",IF(A416="","",SUM($E$13:E416)),ROUND(((I416*$D$8)/30)*VLOOKUP($D$6,AMORT!$A$2:$D$11,4,0),0))</f>
        <v>#N/A</v>
      </c>
      <c r="F417" s="55" t="e">
        <f>IF(A417="",IF(A416="","",SUM($F$13:F416)),IF(A417&lt;=MAX($I$6:$I$7),0,C417+E417))</f>
        <v>#N/A</v>
      </c>
      <c r="G417" s="55" t="e">
        <f>IF(A417="",IF(A416="","",SUM($G$13:G416)),IF(A417=$E$5,I416,IF($I$8="Cuota fija",IF(A417&lt;=MAX($I$6:$I$7),0,$D$7+D417-H417),IF($I$8="Capital Constante",IF(A417&lt;=MAX($I$6:$I$7),0,$D$3/(($C$5/VLOOKUP($D$6,AMORT!$A$2:$C$11,3,0))-MAX($I$6:$I$7))   ),C417-H417-E417)       )))</f>
        <v>#N/A</v>
      </c>
      <c r="H417" s="55" t="e">
        <f>IF(A417="",IF(A416="","",SUM($H$13:H416)),ROUND($E$4*I416,0))</f>
        <v>#N/A</v>
      </c>
      <c r="I417" s="55" t="e">
        <f t="shared" si="40"/>
        <v>#N/A</v>
      </c>
      <c r="J417" s="15"/>
      <c r="K417" s="55" t="e">
        <f>IF(AND(A417&gt;0,A417&lt;&gt;"",D417&gt;0), ROUND( ((D417/((1+($D$4/VLOOKUP($D$6,AMORT!$A$2:$B$11,2,0)))^A417))),0),0)</f>
        <v>#N/A</v>
      </c>
      <c r="N417" s="61" t="e">
        <f t="shared" si="43"/>
        <v>#N/A</v>
      </c>
      <c r="O417" s="62" t="e">
        <f>IF(N417="","",IF(OR($Q$6="Diaria",$Q$6="Semanal",$Q$6="Decadal",$Q$6="Quincenal"),O416+VLOOKUP($Q$6,AMORT!$A$2:$D$11,4,0),IF(DAY($O$13)=DAY(EOMONTH($O$13,0)),EOMONTH(O416,VLOOKUP($Q$6,AMORT!$A$2:$C$11,3,0)),EDATE($O$13,VLOOKUP($Q$6,AMORT!$A$2:$C$11,3,0)*N417))))</f>
        <v>#N/A</v>
      </c>
      <c r="P417" s="55" t="e">
        <f>IF(N417="",IF(N416="","",SUM(P$13:P416)),T417+U417)</f>
        <v>#N/A</v>
      </c>
      <c r="Q417" s="44"/>
      <c r="R417" s="55" t="e">
        <f>IF(N417="",IF(N416="","",SUM($R$13:R416)),ROUND(((V416*$Q$8)/30)*VLOOKUP($Q$6,AMORT!$A$2:$D$11,4,0),0))</f>
        <v>#N/A</v>
      </c>
      <c r="S417" s="55" t="e">
        <f>IF(N417="",IF(N416="","",SUM($S$13:S416)),IF(N417&lt;=MAX($V$6:$V$7),0,P417+R417))</f>
        <v>#N/A</v>
      </c>
      <c r="T417" s="55" t="e">
        <f>IF(N417="",IF(N416="","",SUM($T$13:T416)),IF(N417=$R$5,V416,IF($V$8="Cuota fija",IF(N417&lt;=MAX($V$6:$V$7),0,$Q$7+Q417-U417),IF($V$8="Capital Constante",IF(N417&lt;=MAX($V$6:$V$7),0,$Q$3/(($P$5/VLOOKUP($Q$6,AMORT!$A$2:$C$11,3,0))-MAX($V$6:$V$7))   ),P417-U417-R417)       )))</f>
        <v>#N/A</v>
      </c>
      <c r="U417" s="55" t="e">
        <f>IF(N417="",IF(N416="","",SUM($U$13:U416)),ROUND($R$4*V416,0))</f>
        <v>#N/A</v>
      </c>
      <c r="V417" s="55" t="e">
        <f t="shared" si="41"/>
        <v>#N/A</v>
      </c>
      <c r="W417" s="15"/>
      <c r="X417" s="55" t="e">
        <f>IF(AND(N417&gt;0,N417&lt;&gt;"",Q417&gt;0), ROUND( ((Q417/((1+($Q$4/VLOOKUP($Q$6,AMORT!$A$2:$B$11,2,0)))^N417))),0),0)</f>
        <v>#N/A</v>
      </c>
      <c r="AA417" s="61" t="e">
        <f t="shared" si="44"/>
        <v>#N/A</v>
      </c>
      <c r="AB417" s="62" t="e">
        <f>IF(AA417="","",IF(OR($AD$6="Diaria",$AD$6="Semanal",$AD$6="Decadal",$AD$6="Quincenal"),AB416+VLOOKUP($AD$6,AMORT!$A$2:$D$11,4,0),IF(DAY($B$13)=DAY(EOMONTH($B$13,0)),EOMONTH(AB416,VLOOKUP($AD$6,AMORT!$A$2:$C$11,3,0)),EDATE($B$13,VLOOKUP($AD$6,AMORT!$A$2:$C$11,3,0)*AA417))))</f>
        <v>#N/A</v>
      </c>
      <c r="AC417" s="55" t="e">
        <f>IF(AA417="",IF(AA416="","",SUM(AC$13:AC416)),AG417+AH417)</f>
        <v>#N/A</v>
      </c>
      <c r="AD417" s="44"/>
      <c r="AE417" s="55" t="e">
        <f>IF(AA417="",IF(AA416="","",SUM($AE$13:AE416)),ROUND(((AI416*$AD$8)/30)*VLOOKUP($AD$6,AMORT!$A$2:$D$11,4,0),0))</f>
        <v>#N/A</v>
      </c>
      <c r="AF417" s="55" t="e">
        <f>IF(AA417="",IF(AA416="","",SUM($AF$13:AF416)),IF(AA417&lt;=MAX($AI$6:$AI$7),0,AC417+AE417))</f>
        <v>#N/A</v>
      </c>
      <c r="AG417" s="55" t="e">
        <f>IF(AA417="",IF(AA416="","",SUM($AG$13:AG416)),IF(AA417=$AE$5,AI416,IF($AI$8="Cuota fija",IF(AA417&lt;=MAX($AI$6:$AI$7),0,$AD$7+AD417-AH417),IF($AI$8="Capital Constante",IF(AA417&lt;=MAX($AI$6:$AI$7),0,$AD$3/(($AC$5/VLOOKUP($AD$6,AMORT!$A$2:$C$11,3,0))-MAX($AI$6:$AI$7))   ),AC417-AH417-AE417)       )))</f>
        <v>#N/A</v>
      </c>
      <c r="AH417" s="55" t="e">
        <f>IF(AA417="",IF(AA416="","",SUM($AH$13:AH416)),ROUND($AE$4*AI416,0))</f>
        <v>#N/A</v>
      </c>
      <c r="AI417" s="55" t="e">
        <f t="shared" si="42"/>
        <v>#N/A</v>
      </c>
      <c r="AJ417" s="15"/>
      <c r="AK417" s="55" t="e">
        <f>IF(AND(AA417&gt;0,AA417&lt;&gt;"",AD417&gt;0), ROUND( ((AD417/((1+($AD$4/VLOOKUP($AD$6,AMORT!$A$2:$B$11,2,0)))^AA417))),0),0)</f>
        <v>#N/A</v>
      </c>
    </row>
    <row r="418" spans="1:37" x14ac:dyDescent="0.2">
      <c r="A418" s="61" t="e">
        <f t="shared" si="39"/>
        <v>#N/A</v>
      </c>
      <c r="B418" s="62" t="e">
        <f>IF(A418="","",IF(OR($D$6="Diaria",$D$6="Semanal",$D$6="Decadal",$D$6="Quincenal"),B417+VLOOKUP($D$6,AMORT!$A$2:$D$11,4,0),IF(DAY($B$13)=DAY(EOMONTH($B$13,0)),EOMONTH(B417,VLOOKUP($D$6,AMORT!$A$2:$C$11,3,0)),EDATE($B$13,VLOOKUP($D$6,AMORT!$A$2:$C$11,3,0)*A418))))</f>
        <v>#N/A</v>
      </c>
      <c r="C418" s="55" t="e">
        <f>IF(A418="",IF(A417="","",SUM(C$13:C417)),G418+H418)</f>
        <v>#N/A</v>
      </c>
      <c r="D418" s="44"/>
      <c r="E418" s="55" t="e">
        <f>IF(A418="",IF(A417="","",SUM($E$13:E417)),ROUND(((I417*$D$8)/30)*VLOOKUP($D$6,AMORT!$A$2:$D$11,4,0),0))</f>
        <v>#N/A</v>
      </c>
      <c r="F418" s="55" t="e">
        <f>IF(A418="",IF(A417="","",SUM($F$13:F417)),IF(A418&lt;=MAX($I$6:$I$7),0,C418+E418))</f>
        <v>#N/A</v>
      </c>
      <c r="G418" s="55" t="e">
        <f>IF(A418="",IF(A417="","",SUM($G$13:G417)),IF(A418=$E$5,I417,IF($I$8="Cuota fija",IF(A418&lt;=MAX($I$6:$I$7),0,$D$7+D418-H418),IF($I$8="Capital Constante",IF(A418&lt;=MAX($I$6:$I$7),0,$D$3/(($C$5/VLOOKUP($D$6,AMORT!$A$2:$C$11,3,0))-MAX($I$6:$I$7))   ),C418-H418-E418)       )))</f>
        <v>#N/A</v>
      </c>
      <c r="H418" s="55" t="e">
        <f>IF(A418="",IF(A417="","",SUM($H$13:H417)),ROUND($E$4*I417,0))</f>
        <v>#N/A</v>
      </c>
      <c r="I418" s="55" t="e">
        <f t="shared" si="40"/>
        <v>#N/A</v>
      </c>
      <c r="J418" s="15"/>
      <c r="K418" s="55" t="e">
        <f>IF(AND(A418&gt;0,A418&lt;&gt;"",D418&gt;0), ROUND( ((D418/((1+($D$4/VLOOKUP($D$6,AMORT!$A$2:$B$11,2,0)))^A418))),0),0)</f>
        <v>#N/A</v>
      </c>
      <c r="N418" s="61" t="e">
        <f t="shared" si="43"/>
        <v>#N/A</v>
      </c>
      <c r="O418" s="62" t="e">
        <f>IF(N418="","",IF(OR($Q$6="Diaria",$Q$6="Semanal",$Q$6="Decadal",$Q$6="Quincenal"),O417+VLOOKUP($Q$6,AMORT!$A$2:$D$11,4,0),IF(DAY($O$13)=DAY(EOMONTH($O$13,0)),EOMONTH(O417,VLOOKUP($Q$6,AMORT!$A$2:$C$11,3,0)),EDATE($O$13,VLOOKUP($Q$6,AMORT!$A$2:$C$11,3,0)*N418))))</f>
        <v>#N/A</v>
      </c>
      <c r="P418" s="55" t="e">
        <f>IF(N418="",IF(N417="","",SUM(P$13:P417)),T418+U418)</f>
        <v>#N/A</v>
      </c>
      <c r="Q418" s="44"/>
      <c r="R418" s="55" t="e">
        <f>IF(N418="",IF(N417="","",SUM($R$13:R417)),ROUND(((V417*$Q$8)/30)*VLOOKUP($Q$6,AMORT!$A$2:$D$11,4,0),0))</f>
        <v>#N/A</v>
      </c>
      <c r="S418" s="55" t="e">
        <f>IF(N418="",IF(N417="","",SUM($S$13:S417)),IF(N418&lt;=MAX($V$6:$V$7),0,P418+R418))</f>
        <v>#N/A</v>
      </c>
      <c r="T418" s="55" t="e">
        <f>IF(N418="",IF(N417="","",SUM($T$13:T417)),IF(N418=$R$5,V417,IF($V$8="Cuota fija",IF(N418&lt;=MAX($V$6:$V$7),0,$Q$7+Q418-U418),IF($V$8="Capital Constante",IF(N418&lt;=MAX($V$6:$V$7),0,$Q$3/(($P$5/VLOOKUP($Q$6,AMORT!$A$2:$C$11,3,0))-MAX($V$6:$V$7))   ),P418-U418-R418)       )))</f>
        <v>#N/A</v>
      </c>
      <c r="U418" s="55" t="e">
        <f>IF(N418="",IF(N417="","",SUM($U$13:U417)),ROUND($R$4*V417,0))</f>
        <v>#N/A</v>
      </c>
      <c r="V418" s="55" t="e">
        <f t="shared" si="41"/>
        <v>#N/A</v>
      </c>
      <c r="W418" s="15"/>
      <c r="X418" s="55" t="e">
        <f>IF(AND(N418&gt;0,N418&lt;&gt;"",Q418&gt;0), ROUND( ((Q418/((1+($Q$4/VLOOKUP($Q$6,AMORT!$A$2:$B$11,2,0)))^N418))),0),0)</f>
        <v>#N/A</v>
      </c>
      <c r="AA418" s="61" t="e">
        <f t="shared" si="44"/>
        <v>#N/A</v>
      </c>
      <c r="AB418" s="62" t="e">
        <f>IF(AA418="","",IF(OR($AD$6="Diaria",$AD$6="Semanal",$AD$6="Decadal",$AD$6="Quincenal"),AB417+VLOOKUP($AD$6,AMORT!$A$2:$D$11,4,0),IF(DAY($B$13)=DAY(EOMONTH($B$13,0)),EOMONTH(AB417,VLOOKUP($AD$6,AMORT!$A$2:$C$11,3,0)),EDATE($B$13,VLOOKUP($AD$6,AMORT!$A$2:$C$11,3,0)*AA418))))</f>
        <v>#N/A</v>
      </c>
      <c r="AC418" s="55" t="e">
        <f>IF(AA418="",IF(AA417="","",SUM(AC$13:AC417)),AG418+AH418)</f>
        <v>#N/A</v>
      </c>
      <c r="AD418" s="44"/>
      <c r="AE418" s="55" t="e">
        <f>IF(AA418="",IF(AA417="","",SUM($AE$13:AE417)),ROUND(((AI417*$AD$8)/30)*VLOOKUP($AD$6,AMORT!$A$2:$D$11,4,0),0))</f>
        <v>#N/A</v>
      </c>
      <c r="AF418" s="55" t="e">
        <f>IF(AA418="",IF(AA417="","",SUM($AF$13:AF417)),IF(AA418&lt;=MAX($AI$6:$AI$7),0,AC418+AE418))</f>
        <v>#N/A</v>
      </c>
      <c r="AG418" s="55" t="e">
        <f>IF(AA418="",IF(AA417="","",SUM($AG$13:AG417)),IF(AA418=$AE$5,AI417,IF($AI$8="Cuota fija",IF(AA418&lt;=MAX($AI$6:$AI$7),0,$AD$7+AD418-AH418),IF($AI$8="Capital Constante",IF(AA418&lt;=MAX($AI$6:$AI$7),0,$AD$3/(($AC$5/VLOOKUP($AD$6,AMORT!$A$2:$C$11,3,0))-MAX($AI$6:$AI$7))   ),AC418-AH418-AE418)       )))</f>
        <v>#N/A</v>
      </c>
      <c r="AH418" s="55" t="e">
        <f>IF(AA418="",IF(AA417="","",SUM($AH$13:AH417)),ROUND($AE$4*AI417,0))</f>
        <v>#N/A</v>
      </c>
      <c r="AI418" s="55" t="e">
        <f t="shared" si="42"/>
        <v>#N/A</v>
      </c>
      <c r="AJ418" s="15"/>
      <c r="AK418" s="55" t="e">
        <f>IF(AND(AA418&gt;0,AA418&lt;&gt;"",AD418&gt;0), ROUND( ((AD418/((1+($AD$4/VLOOKUP($AD$6,AMORT!$A$2:$B$11,2,0)))^AA418))),0),0)</f>
        <v>#N/A</v>
      </c>
    </row>
    <row r="419" spans="1:37" x14ac:dyDescent="0.2">
      <c r="A419" s="61" t="e">
        <f t="shared" si="39"/>
        <v>#N/A</v>
      </c>
      <c r="B419" s="62" t="e">
        <f>IF(A419="","",IF(OR($D$6="Diaria",$D$6="Semanal",$D$6="Decadal",$D$6="Quincenal"),B418+VLOOKUP($D$6,AMORT!$A$2:$D$11,4,0),IF(DAY($B$13)=DAY(EOMONTH($B$13,0)),EOMONTH(B418,VLOOKUP($D$6,AMORT!$A$2:$C$11,3,0)),EDATE($B$13,VLOOKUP($D$6,AMORT!$A$2:$C$11,3,0)*A419))))</f>
        <v>#N/A</v>
      </c>
      <c r="C419" s="55" t="e">
        <f>IF(A419="",IF(A418="","",SUM(C$13:C418)),G419+H419)</f>
        <v>#N/A</v>
      </c>
      <c r="D419" s="44"/>
      <c r="E419" s="55" t="e">
        <f>IF(A419="",IF(A418="","",SUM($E$13:E418)),ROUND(((I418*$D$8)/30)*VLOOKUP($D$6,AMORT!$A$2:$D$11,4,0),0))</f>
        <v>#N/A</v>
      </c>
      <c r="F419" s="55" t="e">
        <f>IF(A419="",IF(A418="","",SUM($F$13:F418)),IF(A419&lt;=MAX($I$6:$I$7),0,C419+E419))</f>
        <v>#N/A</v>
      </c>
      <c r="G419" s="55" t="e">
        <f>IF(A419="",IF(A418="","",SUM($G$13:G418)),IF(A419=$E$5,I418,IF($I$8="Cuota fija",IF(A419&lt;=MAX($I$6:$I$7),0,$D$7+D419-H419),IF($I$8="Capital Constante",IF(A419&lt;=MAX($I$6:$I$7),0,$D$3/(($C$5/VLOOKUP($D$6,AMORT!$A$2:$C$11,3,0))-MAX($I$6:$I$7))   ),C419-H419-E419)       )))</f>
        <v>#N/A</v>
      </c>
      <c r="H419" s="55" t="e">
        <f>IF(A419="",IF(A418="","",SUM($H$13:H418)),ROUND($E$4*I418,0))</f>
        <v>#N/A</v>
      </c>
      <c r="I419" s="55" t="e">
        <f t="shared" si="40"/>
        <v>#N/A</v>
      </c>
      <c r="J419" s="15"/>
      <c r="K419" s="55" t="e">
        <f>IF(AND(A419&gt;0,A419&lt;&gt;"",D419&gt;0), ROUND( ((D419/((1+($D$4/VLOOKUP($D$6,AMORT!$A$2:$B$11,2,0)))^A419))),0),0)</f>
        <v>#N/A</v>
      </c>
      <c r="N419" s="61" t="e">
        <f t="shared" si="43"/>
        <v>#N/A</v>
      </c>
      <c r="O419" s="62" t="e">
        <f>IF(N419="","",IF(OR($Q$6="Diaria",$Q$6="Semanal",$Q$6="Decadal",$Q$6="Quincenal"),O418+VLOOKUP($Q$6,AMORT!$A$2:$D$11,4,0),IF(DAY($O$13)=DAY(EOMONTH($O$13,0)),EOMONTH(O418,VLOOKUP($Q$6,AMORT!$A$2:$C$11,3,0)),EDATE($O$13,VLOOKUP($Q$6,AMORT!$A$2:$C$11,3,0)*N419))))</f>
        <v>#N/A</v>
      </c>
      <c r="P419" s="55" t="e">
        <f>IF(N419="",IF(N418="","",SUM(P$13:P418)),T419+U419)</f>
        <v>#N/A</v>
      </c>
      <c r="Q419" s="44"/>
      <c r="R419" s="55" t="e">
        <f>IF(N419="",IF(N418="","",SUM($R$13:R418)),ROUND(((V418*$Q$8)/30)*VLOOKUP($Q$6,AMORT!$A$2:$D$11,4,0),0))</f>
        <v>#N/A</v>
      </c>
      <c r="S419" s="55" t="e">
        <f>IF(N419="",IF(N418="","",SUM($S$13:S418)),IF(N419&lt;=MAX($V$6:$V$7),0,P419+R419))</f>
        <v>#N/A</v>
      </c>
      <c r="T419" s="55" t="e">
        <f>IF(N419="",IF(N418="","",SUM($T$13:T418)),IF(N419=$R$5,V418,IF($V$8="Cuota fija",IF(N419&lt;=MAX($V$6:$V$7),0,$Q$7+Q419-U419),IF($V$8="Capital Constante",IF(N419&lt;=MAX($V$6:$V$7),0,$Q$3/(($P$5/VLOOKUP($Q$6,AMORT!$A$2:$C$11,3,0))-MAX($V$6:$V$7))   ),P419-U419-R419)       )))</f>
        <v>#N/A</v>
      </c>
      <c r="U419" s="55" t="e">
        <f>IF(N419="",IF(N418="","",SUM($U$13:U418)),ROUND($R$4*V418,0))</f>
        <v>#N/A</v>
      </c>
      <c r="V419" s="55" t="e">
        <f t="shared" si="41"/>
        <v>#N/A</v>
      </c>
      <c r="W419" s="15"/>
      <c r="X419" s="55" t="e">
        <f>IF(AND(N419&gt;0,N419&lt;&gt;"",Q419&gt;0), ROUND( ((Q419/((1+($Q$4/VLOOKUP($Q$6,AMORT!$A$2:$B$11,2,0)))^N419))),0),0)</f>
        <v>#N/A</v>
      </c>
      <c r="AA419" s="61" t="e">
        <f t="shared" si="44"/>
        <v>#N/A</v>
      </c>
      <c r="AB419" s="62" t="e">
        <f>IF(AA419="","",IF(OR($AD$6="Diaria",$AD$6="Semanal",$AD$6="Decadal",$AD$6="Quincenal"),AB418+VLOOKUP($AD$6,AMORT!$A$2:$D$11,4,0),IF(DAY($B$13)=DAY(EOMONTH($B$13,0)),EOMONTH(AB418,VLOOKUP($AD$6,AMORT!$A$2:$C$11,3,0)),EDATE($B$13,VLOOKUP($AD$6,AMORT!$A$2:$C$11,3,0)*AA419))))</f>
        <v>#N/A</v>
      </c>
      <c r="AC419" s="55" t="e">
        <f>IF(AA419="",IF(AA418="","",SUM(AC$13:AC418)),AG419+AH419)</f>
        <v>#N/A</v>
      </c>
      <c r="AD419" s="44"/>
      <c r="AE419" s="55" t="e">
        <f>IF(AA419="",IF(AA418="","",SUM($AE$13:AE418)),ROUND(((AI418*$AD$8)/30)*VLOOKUP($AD$6,AMORT!$A$2:$D$11,4,0),0))</f>
        <v>#N/A</v>
      </c>
      <c r="AF419" s="55" t="e">
        <f>IF(AA419="",IF(AA418="","",SUM($AF$13:AF418)),IF(AA419&lt;=MAX($AI$6:$AI$7),0,AC419+AE419))</f>
        <v>#N/A</v>
      </c>
      <c r="AG419" s="55" t="e">
        <f>IF(AA419="",IF(AA418="","",SUM($AG$13:AG418)),IF(AA419=$AE$5,AI418,IF($AI$8="Cuota fija",IF(AA419&lt;=MAX($AI$6:$AI$7),0,$AD$7+AD419-AH419),IF($AI$8="Capital Constante",IF(AA419&lt;=MAX($AI$6:$AI$7),0,$AD$3/(($AC$5/VLOOKUP($AD$6,AMORT!$A$2:$C$11,3,0))-MAX($AI$6:$AI$7))   ),AC419-AH419-AE419)       )))</f>
        <v>#N/A</v>
      </c>
      <c r="AH419" s="55" t="e">
        <f>IF(AA419="",IF(AA418="","",SUM($AH$13:AH418)),ROUND($AE$4*AI418,0))</f>
        <v>#N/A</v>
      </c>
      <c r="AI419" s="55" t="e">
        <f t="shared" si="42"/>
        <v>#N/A</v>
      </c>
      <c r="AJ419" s="15"/>
      <c r="AK419" s="55" t="e">
        <f>IF(AND(AA419&gt;0,AA419&lt;&gt;"",AD419&gt;0), ROUND( ((AD419/((1+($AD$4/VLOOKUP($AD$6,AMORT!$A$2:$B$11,2,0)))^AA419))),0),0)</f>
        <v>#N/A</v>
      </c>
    </row>
    <row r="420" spans="1:37" x14ac:dyDescent="0.2">
      <c r="A420" s="61" t="e">
        <f t="shared" si="39"/>
        <v>#N/A</v>
      </c>
      <c r="B420" s="62" t="e">
        <f>IF(A420="","",IF(OR($D$6="Diaria",$D$6="Semanal",$D$6="Decadal",$D$6="Quincenal"),B419+VLOOKUP($D$6,AMORT!$A$2:$D$11,4,0),IF(DAY($B$13)=DAY(EOMONTH($B$13,0)),EOMONTH(B419,VLOOKUP($D$6,AMORT!$A$2:$C$11,3,0)),EDATE($B$13,VLOOKUP($D$6,AMORT!$A$2:$C$11,3,0)*A420))))</f>
        <v>#N/A</v>
      </c>
      <c r="C420" s="55" t="e">
        <f>IF(A420="",IF(A419="","",SUM(C$13:C419)),G420+H420)</f>
        <v>#N/A</v>
      </c>
      <c r="D420" s="44"/>
      <c r="E420" s="55" t="e">
        <f>IF(A420="",IF(A419="","",SUM($E$13:E419)),ROUND(((I419*$D$8)/30)*VLOOKUP($D$6,AMORT!$A$2:$D$11,4,0),0))</f>
        <v>#N/A</v>
      </c>
      <c r="F420" s="55" t="e">
        <f>IF(A420="",IF(A419="","",SUM($F$13:F419)),IF(A420&lt;=MAX($I$6:$I$7),0,C420+E420))</f>
        <v>#N/A</v>
      </c>
      <c r="G420" s="55" t="e">
        <f>IF(A420="",IF(A419="","",SUM($G$13:G419)),IF(A420=$E$5,I419,IF($I$8="Cuota fija",IF(A420&lt;=MAX($I$6:$I$7),0,$D$7+D420-H420),IF($I$8="Capital Constante",IF(A420&lt;=MAX($I$6:$I$7),0,$D$3/(($C$5/VLOOKUP($D$6,AMORT!$A$2:$C$11,3,0))-MAX($I$6:$I$7))   ),C420-H420-E420)       )))</f>
        <v>#N/A</v>
      </c>
      <c r="H420" s="55" t="e">
        <f>IF(A420="",IF(A419="","",SUM($H$13:H419)),ROUND($E$4*I419,0))</f>
        <v>#N/A</v>
      </c>
      <c r="I420" s="55" t="e">
        <f t="shared" si="40"/>
        <v>#N/A</v>
      </c>
      <c r="J420" s="15"/>
      <c r="K420" s="55" t="e">
        <f>IF(AND(A420&gt;0,A420&lt;&gt;"",D420&gt;0), ROUND( ((D420/((1+($D$4/VLOOKUP($D$6,AMORT!$A$2:$B$11,2,0)))^A420))),0),0)</f>
        <v>#N/A</v>
      </c>
      <c r="N420" s="61" t="e">
        <f t="shared" si="43"/>
        <v>#N/A</v>
      </c>
      <c r="O420" s="62" t="e">
        <f>IF(N420="","",IF(OR($Q$6="Diaria",$Q$6="Semanal",$Q$6="Decadal",$Q$6="Quincenal"),O419+VLOOKUP($Q$6,AMORT!$A$2:$D$11,4,0),IF(DAY($O$13)=DAY(EOMONTH($O$13,0)),EOMONTH(O419,VLOOKUP($Q$6,AMORT!$A$2:$C$11,3,0)),EDATE($O$13,VLOOKUP($Q$6,AMORT!$A$2:$C$11,3,0)*N420))))</f>
        <v>#N/A</v>
      </c>
      <c r="P420" s="55" t="e">
        <f>IF(N420="",IF(N419="","",SUM(P$13:P419)),T420+U420)</f>
        <v>#N/A</v>
      </c>
      <c r="Q420" s="44"/>
      <c r="R420" s="55" t="e">
        <f>IF(N420="",IF(N419="","",SUM($R$13:R419)),ROUND(((V419*$Q$8)/30)*VLOOKUP($Q$6,AMORT!$A$2:$D$11,4,0),0))</f>
        <v>#N/A</v>
      </c>
      <c r="S420" s="55" t="e">
        <f>IF(N420="",IF(N419="","",SUM($S$13:S419)),IF(N420&lt;=MAX($V$6:$V$7),0,P420+R420))</f>
        <v>#N/A</v>
      </c>
      <c r="T420" s="55" t="e">
        <f>IF(N420="",IF(N419="","",SUM($T$13:T419)),IF(N420=$R$5,V419,IF($V$8="Cuota fija",IF(N420&lt;=MAX($V$6:$V$7),0,$Q$7+Q420-U420),IF($V$8="Capital Constante",IF(N420&lt;=MAX($V$6:$V$7),0,$Q$3/(($P$5/VLOOKUP($Q$6,AMORT!$A$2:$C$11,3,0))-MAX($V$6:$V$7))   ),P420-U420-R420)       )))</f>
        <v>#N/A</v>
      </c>
      <c r="U420" s="55" t="e">
        <f>IF(N420="",IF(N419="","",SUM($U$13:U419)),ROUND($R$4*V419,0))</f>
        <v>#N/A</v>
      </c>
      <c r="V420" s="55" t="e">
        <f t="shared" si="41"/>
        <v>#N/A</v>
      </c>
      <c r="W420" s="15"/>
      <c r="X420" s="55" t="e">
        <f>IF(AND(N420&gt;0,N420&lt;&gt;"",Q420&gt;0), ROUND( ((Q420/((1+($Q$4/VLOOKUP($Q$6,AMORT!$A$2:$B$11,2,0)))^N420))),0),0)</f>
        <v>#N/A</v>
      </c>
      <c r="AA420" s="61" t="e">
        <f t="shared" si="44"/>
        <v>#N/A</v>
      </c>
      <c r="AB420" s="62" t="e">
        <f>IF(AA420="","",IF(OR($AD$6="Diaria",$AD$6="Semanal",$AD$6="Decadal",$AD$6="Quincenal"),AB419+VLOOKUP($AD$6,AMORT!$A$2:$D$11,4,0),IF(DAY($B$13)=DAY(EOMONTH($B$13,0)),EOMONTH(AB419,VLOOKUP($AD$6,AMORT!$A$2:$C$11,3,0)),EDATE($B$13,VLOOKUP($AD$6,AMORT!$A$2:$C$11,3,0)*AA420))))</f>
        <v>#N/A</v>
      </c>
      <c r="AC420" s="55" t="e">
        <f>IF(AA420="",IF(AA419="","",SUM(AC$13:AC419)),AG420+AH420)</f>
        <v>#N/A</v>
      </c>
      <c r="AD420" s="44"/>
      <c r="AE420" s="55" t="e">
        <f>IF(AA420="",IF(AA419="","",SUM($AE$13:AE419)),ROUND(((AI419*$AD$8)/30)*VLOOKUP($AD$6,AMORT!$A$2:$D$11,4,0),0))</f>
        <v>#N/A</v>
      </c>
      <c r="AF420" s="55" t="e">
        <f>IF(AA420="",IF(AA419="","",SUM($AF$13:AF419)),IF(AA420&lt;=MAX($AI$6:$AI$7),0,AC420+AE420))</f>
        <v>#N/A</v>
      </c>
      <c r="AG420" s="55" t="e">
        <f>IF(AA420="",IF(AA419="","",SUM($AG$13:AG419)),IF(AA420=$AE$5,AI419,IF($AI$8="Cuota fija",IF(AA420&lt;=MAX($AI$6:$AI$7),0,$AD$7+AD420-AH420),IF($AI$8="Capital Constante",IF(AA420&lt;=MAX($AI$6:$AI$7),0,$AD$3/(($AC$5/VLOOKUP($AD$6,AMORT!$A$2:$C$11,3,0))-MAX($AI$6:$AI$7))   ),AC420-AH420-AE420)       )))</f>
        <v>#N/A</v>
      </c>
      <c r="AH420" s="55" t="e">
        <f>IF(AA420="",IF(AA419="","",SUM($AH$13:AH419)),ROUND($AE$4*AI419,0))</f>
        <v>#N/A</v>
      </c>
      <c r="AI420" s="55" t="e">
        <f t="shared" si="42"/>
        <v>#N/A</v>
      </c>
      <c r="AJ420" s="15"/>
      <c r="AK420" s="55" t="e">
        <f>IF(AND(AA420&gt;0,AA420&lt;&gt;"",AD420&gt;0), ROUND( ((AD420/((1+($AD$4/VLOOKUP($AD$6,AMORT!$A$2:$B$11,2,0)))^AA420))),0),0)</f>
        <v>#N/A</v>
      </c>
    </row>
    <row r="421" spans="1:37" x14ac:dyDescent="0.2">
      <c r="A421" s="61" t="e">
        <f t="shared" si="39"/>
        <v>#N/A</v>
      </c>
      <c r="B421" s="62" t="e">
        <f>IF(A421="","",IF(OR($D$6="Diaria",$D$6="Semanal",$D$6="Decadal",$D$6="Quincenal"),B420+VLOOKUP($D$6,AMORT!$A$2:$D$11,4,0),IF(DAY($B$13)=DAY(EOMONTH($B$13,0)),EOMONTH(B420,VLOOKUP($D$6,AMORT!$A$2:$C$11,3,0)),EDATE($B$13,VLOOKUP($D$6,AMORT!$A$2:$C$11,3,0)*A421))))</f>
        <v>#N/A</v>
      </c>
      <c r="C421" s="55" t="e">
        <f>IF(A421="",IF(A420="","",SUM(C$13:C420)),G421+H421)</f>
        <v>#N/A</v>
      </c>
      <c r="D421" s="44"/>
      <c r="E421" s="55" t="e">
        <f>IF(A421="",IF(A420="","",SUM($E$13:E420)),ROUND(((I420*$D$8)/30)*VLOOKUP($D$6,AMORT!$A$2:$D$11,4,0),0))</f>
        <v>#N/A</v>
      </c>
      <c r="F421" s="55" t="e">
        <f>IF(A421="",IF(A420="","",SUM($F$13:F420)),IF(A421&lt;=MAX($I$6:$I$7),0,C421+E421))</f>
        <v>#N/A</v>
      </c>
      <c r="G421" s="55" t="e">
        <f>IF(A421="",IF(A420="","",SUM($G$13:G420)),IF(A421=$E$5,I420,IF($I$8="Cuota fija",IF(A421&lt;=MAX($I$6:$I$7),0,$D$7+D421-H421),IF($I$8="Capital Constante",IF(A421&lt;=MAX($I$6:$I$7),0,$D$3/(($C$5/VLOOKUP($D$6,AMORT!$A$2:$C$11,3,0))-MAX($I$6:$I$7))   ),C421-H421-E421)       )))</f>
        <v>#N/A</v>
      </c>
      <c r="H421" s="55" t="e">
        <f>IF(A421="",IF(A420="","",SUM($H$13:H420)),ROUND($E$4*I420,0))</f>
        <v>#N/A</v>
      </c>
      <c r="I421" s="55" t="e">
        <f t="shared" si="40"/>
        <v>#N/A</v>
      </c>
      <c r="J421" s="15"/>
      <c r="K421" s="55" t="e">
        <f>IF(AND(A421&gt;0,A421&lt;&gt;"",D421&gt;0), ROUND( ((D421/((1+($D$4/VLOOKUP($D$6,AMORT!$A$2:$B$11,2,0)))^A421))),0),0)</f>
        <v>#N/A</v>
      </c>
      <c r="N421" s="61" t="e">
        <f t="shared" si="43"/>
        <v>#N/A</v>
      </c>
      <c r="O421" s="62" t="e">
        <f>IF(N421="","",IF(OR($Q$6="Diaria",$Q$6="Semanal",$Q$6="Decadal",$Q$6="Quincenal"),O420+VLOOKUP($Q$6,AMORT!$A$2:$D$11,4,0),IF(DAY($O$13)=DAY(EOMONTH($O$13,0)),EOMONTH(O420,VLOOKUP($Q$6,AMORT!$A$2:$C$11,3,0)),EDATE($O$13,VLOOKUP($Q$6,AMORT!$A$2:$C$11,3,0)*N421))))</f>
        <v>#N/A</v>
      </c>
      <c r="P421" s="55" t="e">
        <f>IF(N421="",IF(N420="","",SUM(P$13:P420)),T421+U421)</f>
        <v>#N/A</v>
      </c>
      <c r="Q421" s="44"/>
      <c r="R421" s="55" t="e">
        <f>IF(N421="",IF(N420="","",SUM($R$13:R420)),ROUND(((V420*$Q$8)/30)*VLOOKUP($Q$6,AMORT!$A$2:$D$11,4,0),0))</f>
        <v>#N/A</v>
      </c>
      <c r="S421" s="55" t="e">
        <f>IF(N421="",IF(N420="","",SUM($S$13:S420)),IF(N421&lt;=MAX($V$6:$V$7),0,P421+R421))</f>
        <v>#N/A</v>
      </c>
      <c r="T421" s="55" t="e">
        <f>IF(N421="",IF(N420="","",SUM($T$13:T420)),IF(N421=$R$5,V420,IF($V$8="Cuota fija",IF(N421&lt;=MAX($V$6:$V$7),0,$Q$7+Q421-U421),IF($V$8="Capital Constante",IF(N421&lt;=MAX($V$6:$V$7),0,$Q$3/(($P$5/VLOOKUP($Q$6,AMORT!$A$2:$C$11,3,0))-MAX($V$6:$V$7))   ),P421-U421-R421)       )))</f>
        <v>#N/A</v>
      </c>
      <c r="U421" s="55" t="e">
        <f>IF(N421="",IF(N420="","",SUM($U$13:U420)),ROUND($R$4*V420,0))</f>
        <v>#N/A</v>
      </c>
      <c r="V421" s="55" t="e">
        <f t="shared" si="41"/>
        <v>#N/A</v>
      </c>
      <c r="W421" s="15"/>
      <c r="X421" s="55" t="e">
        <f>IF(AND(N421&gt;0,N421&lt;&gt;"",Q421&gt;0), ROUND( ((Q421/((1+($Q$4/VLOOKUP($Q$6,AMORT!$A$2:$B$11,2,0)))^N421))),0),0)</f>
        <v>#N/A</v>
      </c>
      <c r="AA421" s="61" t="e">
        <f t="shared" si="44"/>
        <v>#N/A</v>
      </c>
      <c r="AB421" s="62" t="e">
        <f>IF(AA421="","",IF(OR($AD$6="Diaria",$AD$6="Semanal",$AD$6="Decadal",$AD$6="Quincenal"),AB420+VLOOKUP($AD$6,AMORT!$A$2:$D$11,4,0),IF(DAY($B$13)=DAY(EOMONTH($B$13,0)),EOMONTH(AB420,VLOOKUP($AD$6,AMORT!$A$2:$C$11,3,0)),EDATE($B$13,VLOOKUP($AD$6,AMORT!$A$2:$C$11,3,0)*AA421))))</f>
        <v>#N/A</v>
      </c>
      <c r="AC421" s="55" t="e">
        <f>IF(AA421="",IF(AA420="","",SUM(AC$13:AC420)),AG421+AH421)</f>
        <v>#N/A</v>
      </c>
      <c r="AD421" s="44"/>
      <c r="AE421" s="55" t="e">
        <f>IF(AA421="",IF(AA420="","",SUM($AE$13:AE420)),ROUND(((AI420*$AD$8)/30)*VLOOKUP($AD$6,AMORT!$A$2:$D$11,4,0),0))</f>
        <v>#N/A</v>
      </c>
      <c r="AF421" s="55" t="e">
        <f>IF(AA421="",IF(AA420="","",SUM($AF$13:AF420)),IF(AA421&lt;=MAX($AI$6:$AI$7),0,AC421+AE421))</f>
        <v>#N/A</v>
      </c>
      <c r="AG421" s="55" t="e">
        <f>IF(AA421="",IF(AA420="","",SUM($AG$13:AG420)),IF(AA421=$AE$5,AI420,IF($AI$8="Cuota fija",IF(AA421&lt;=MAX($AI$6:$AI$7),0,$AD$7+AD421-AH421),IF($AI$8="Capital Constante",IF(AA421&lt;=MAX($AI$6:$AI$7),0,$AD$3/(($AC$5/VLOOKUP($AD$6,AMORT!$A$2:$C$11,3,0))-MAX($AI$6:$AI$7))   ),AC421-AH421-AE421)       )))</f>
        <v>#N/A</v>
      </c>
      <c r="AH421" s="55" t="e">
        <f>IF(AA421="",IF(AA420="","",SUM($AH$13:AH420)),ROUND($AE$4*AI420,0))</f>
        <v>#N/A</v>
      </c>
      <c r="AI421" s="55" t="e">
        <f t="shared" si="42"/>
        <v>#N/A</v>
      </c>
      <c r="AJ421" s="15"/>
      <c r="AK421" s="55" t="e">
        <f>IF(AND(AA421&gt;0,AA421&lt;&gt;"",AD421&gt;0), ROUND( ((AD421/((1+($AD$4/VLOOKUP($AD$6,AMORT!$A$2:$B$11,2,0)))^AA421))),0),0)</f>
        <v>#N/A</v>
      </c>
    </row>
    <row r="422" spans="1:37" x14ac:dyDescent="0.2">
      <c r="A422" s="61" t="e">
        <f t="shared" si="39"/>
        <v>#N/A</v>
      </c>
      <c r="B422" s="62" t="e">
        <f>IF(A422="","",IF(OR($D$6="Diaria",$D$6="Semanal",$D$6="Decadal",$D$6="Quincenal"),B421+VLOOKUP($D$6,AMORT!$A$2:$D$11,4,0),IF(DAY($B$13)=DAY(EOMONTH($B$13,0)),EOMONTH(B421,VLOOKUP($D$6,AMORT!$A$2:$C$11,3,0)),EDATE($B$13,VLOOKUP($D$6,AMORT!$A$2:$C$11,3,0)*A422))))</f>
        <v>#N/A</v>
      </c>
      <c r="C422" s="55" t="e">
        <f>IF(A422="",IF(A421="","",SUM(C$13:C421)),G422+H422)</f>
        <v>#N/A</v>
      </c>
      <c r="D422" s="44"/>
      <c r="E422" s="55" t="e">
        <f>IF(A422="",IF(A421="","",SUM($E$13:E421)),ROUND(((I421*$D$8)/30)*VLOOKUP($D$6,AMORT!$A$2:$D$11,4,0),0))</f>
        <v>#N/A</v>
      </c>
      <c r="F422" s="55" t="e">
        <f>IF(A422="",IF(A421="","",SUM($F$13:F421)),IF(A422&lt;=MAX($I$6:$I$7),0,C422+E422))</f>
        <v>#N/A</v>
      </c>
      <c r="G422" s="55" t="e">
        <f>IF(A422="",IF(A421="","",SUM($G$13:G421)),IF(A422=$E$5,I421,IF($I$8="Cuota fija",IF(A422&lt;=MAX($I$6:$I$7),0,$D$7+D422-H422),IF($I$8="Capital Constante",IF(A422&lt;=MAX($I$6:$I$7),0,$D$3/(($C$5/VLOOKUP($D$6,AMORT!$A$2:$C$11,3,0))-MAX($I$6:$I$7))   ),C422-H422-E422)       )))</f>
        <v>#N/A</v>
      </c>
      <c r="H422" s="55" t="e">
        <f>IF(A422="",IF(A421="","",SUM($H$13:H421)),ROUND($E$4*I421,0))</f>
        <v>#N/A</v>
      </c>
      <c r="I422" s="55" t="e">
        <f t="shared" si="40"/>
        <v>#N/A</v>
      </c>
      <c r="J422" s="15"/>
      <c r="K422" s="55" t="e">
        <f>IF(AND(A422&gt;0,A422&lt;&gt;"",D422&gt;0), ROUND( ((D422/((1+($D$4/VLOOKUP($D$6,AMORT!$A$2:$B$11,2,0)))^A422))),0),0)</f>
        <v>#N/A</v>
      </c>
      <c r="N422" s="61" t="e">
        <f t="shared" si="43"/>
        <v>#N/A</v>
      </c>
      <c r="O422" s="62" t="e">
        <f>IF(N422="","",IF(OR($Q$6="Diaria",$Q$6="Semanal",$Q$6="Decadal",$Q$6="Quincenal"),O421+VLOOKUP($Q$6,AMORT!$A$2:$D$11,4,0),IF(DAY($O$13)=DAY(EOMONTH($O$13,0)),EOMONTH(O421,VLOOKUP($Q$6,AMORT!$A$2:$C$11,3,0)),EDATE($O$13,VLOOKUP($Q$6,AMORT!$A$2:$C$11,3,0)*N422))))</f>
        <v>#N/A</v>
      </c>
      <c r="P422" s="55" t="e">
        <f>IF(N422="",IF(N421="","",SUM(P$13:P421)),T422+U422)</f>
        <v>#N/A</v>
      </c>
      <c r="Q422" s="44"/>
      <c r="R422" s="55" t="e">
        <f>IF(N422="",IF(N421="","",SUM($R$13:R421)),ROUND(((V421*$Q$8)/30)*VLOOKUP($Q$6,AMORT!$A$2:$D$11,4,0),0))</f>
        <v>#N/A</v>
      </c>
      <c r="S422" s="55" t="e">
        <f>IF(N422="",IF(N421="","",SUM($S$13:S421)),IF(N422&lt;=MAX($V$6:$V$7),0,P422+R422))</f>
        <v>#N/A</v>
      </c>
      <c r="T422" s="55" t="e">
        <f>IF(N422="",IF(N421="","",SUM($T$13:T421)),IF(N422=$R$5,V421,IF($V$8="Cuota fija",IF(N422&lt;=MAX($V$6:$V$7),0,$Q$7+Q422-U422),IF($V$8="Capital Constante",IF(N422&lt;=MAX($V$6:$V$7),0,$Q$3/(($P$5/VLOOKUP($Q$6,AMORT!$A$2:$C$11,3,0))-MAX($V$6:$V$7))   ),P422-U422-R422)       )))</f>
        <v>#N/A</v>
      </c>
      <c r="U422" s="55" t="e">
        <f>IF(N422="",IF(N421="","",SUM($U$13:U421)),ROUND($R$4*V421,0))</f>
        <v>#N/A</v>
      </c>
      <c r="V422" s="55" t="e">
        <f t="shared" si="41"/>
        <v>#N/A</v>
      </c>
      <c r="W422" s="15"/>
      <c r="X422" s="55" t="e">
        <f>IF(AND(N422&gt;0,N422&lt;&gt;"",Q422&gt;0), ROUND( ((Q422/((1+($Q$4/VLOOKUP($Q$6,AMORT!$A$2:$B$11,2,0)))^N422))),0),0)</f>
        <v>#N/A</v>
      </c>
      <c r="AA422" s="61" t="e">
        <f t="shared" si="44"/>
        <v>#N/A</v>
      </c>
      <c r="AB422" s="62" t="e">
        <f>IF(AA422="","",IF(OR($AD$6="Diaria",$AD$6="Semanal",$AD$6="Decadal",$AD$6="Quincenal"),AB421+VLOOKUP($AD$6,AMORT!$A$2:$D$11,4,0),IF(DAY($B$13)=DAY(EOMONTH($B$13,0)),EOMONTH(AB421,VLOOKUP($AD$6,AMORT!$A$2:$C$11,3,0)),EDATE($B$13,VLOOKUP($AD$6,AMORT!$A$2:$C$11,3,0)*AA422))))</f>
        <v>#N/A</v>
      </c>
      <c r="AC422" s="55" t="e">
        <f>IF(AA422="",IF(AA421="","",SUM(AC$13:AC421)),AG422+AH422)</f>
        <v>#N/A</v>
      </c>
      <c r="AD422" s="44"/>
      <c r="AE422" s="55" t="e">
        <f>IF(AA422="",IF(AA421="","",SUM($AE$13:AE421)),ROUND(((AI421*$AD$8)/30)*VLOOKUP($AD$6,AMORT!$A$2:$D$11,4,0),0))</f>
        <v>#N/A</v>
      </c>
      <c r="AF422" s="55" t="e">
        <f>IF(AA422="",IF(AA421="","",SUM($AF$13:AF421)),IF(AA422&lt;=MAX($AI$6:$AI$7),0,AC422+AE422))</f>
        <v>#N/A</v>
      </c>
      <c r="AG422" s="55" t="e">
        <f>IF(AA422="",IF(AA421="","",SUM($AG$13:AG421)),IF(AA422=$AE$5,AI421,IF($AI$8="Cuota fija",IF(AA422&lt;=MAX($AI$6:$AI$7),0,$AD$7+AD422-AH422),IF($AI$8="Capital Constante",IF(AA422&lt;=MAX($AI$6:$AI$7),0,$AD$3/(($AC$5/VLOOKUP($AD$6,AMORT!$A$2:$C$11,3,0))-MAX($AI$6:$AI$7))   ),AC422-AH422-AE422)       )))</f>
        <v>#N/A</v>
      </c>
      <c r="AH422" s="55" t="e">
        <f>IF(AA422="",IF(AA421="","",SUM($AH$13:AH421)),ROUND($AE$4*AI421,0))</f>
        <v>#N/A</v>
      </c>
      <c r="AI422" s="55" t="e">
        <f t="shared" si="42"/>
        <v>#N/A</v>
      </c>
      <c r="AJ422" s="15"/>
      <c r="AK422" s="55" t="e">
        <f>IF(AND(AA422&gt;0,AA422&lt;&gt;"",AD422&gt;0), ROUND( ((AD422/((1+($AD$4/VLOOKUP($AD$6,AMORT!$A$2:$B$11,2,0)))^AA422))),0),0)</f>
        <v>#N/A</v>
      </c>
    </row>
    <row r="423" spans="1:37" x14ac:dyDescent="0.2">
      <c r="A423" s="61" t="e">
        <f t="shared" si="39"/>
        <v>#N/A</v>
      </c>
      <c r="B423" s="62" t="e">
        <f>IF(A423="","",IF(OR($D$6="Diaria",$D$6="Semanal",$D$6="Decadal",$D$6="Quincenal"),B422+VLOOKUP($D$6,AMORT!$A$2:$D$11,4,0),IF(DAY($B$13)=DAY(EOMONTH($B$13,0)),EOMONTH(B422,VLOOKUP($D$6,AMORT!$A$2:$C$11,3,0)),EDATE($B$13,VLOOKUP($D$6,AMORT!$A$2:$C$11,3,0)*A423))))</f>
        <v>#N/A</v>
      </c>
      <c r="C423" s="55" t="e">
        <f>IF(A423="",IF(A422="","",SUM(C$13:C422)),G423+H423)</f>
        <v>#N/A</v>
      </c>
      <c r="D423" s="44"/>
      <c r="E423" s="55" t="e">
        <f>IF(A423="",IF(A422="","",SUM($E$13:E422)),ROUND(((I422*$D$8)/30)*VLOOKUP($D$6,AMORT!$A$2:$D$11,4,0),0))</f>
        <v>#N/A</v>
      </c>
      <c r="F423" s="55" t="e">
        <f>IF(A423="",IF(A422="","",SUM($F$13:F422)),IF(A423&lt;=MAX($I$6:$I$7),0,C423+E423))</f>
        <v>#N/A</v>
      </c>
      <c r="G423" s="55" t="e">
        <f>IF(A423="",IF(A422="","",SUM($G$13:G422)),IF(A423=$E$5,I422,IF($I$8="Cuota fija",IF(A423&lt;=MAX($I$6:$I$7),0,$D$7+D423-H423),IF($I$8="Capital Constante",IF(A423&lt;=MAX($I$6:$I$7),0,$D$3/(($C$5/VLOOKUP($D$6,AMORT!$A$2:$C$11,3,0))-MAX($I$6:$I$7))   ),C423-H423-E423)       )))</f>
        <v>#N/A</v>
      </c>
      <c r="H423" s="55" t="e">
        <f>IF(A423="",IF(A422="","",SUM($H$13:H422)),ROUND($E$4*I422,0))</f>
        <v>#N/A</v>
      </c>
      <c r="I423" s="55" t="e">
        <f t="shared" si="40"/>
        <v>#N/A</v>
      </c>
      <c r="J423" s="15"/>
      <c r="K423" s="55" t="e">
        <f>IF(AND(A423&gt;0,A423&lt;&gt;"",D423&gt;0), ROUND( ((D423/((1+($D$4/VLOOKUP($D$6,AMORT!$A$2:$B$11,2,0)))^A423))),0),0)</f>
        <v>#N/A</v>
      </c>
      <c r="N423" s="61" t="e">
        <f t="shared" si="43"/>
        <v>#N/A</v>
      </c>
      <c r="O423" s="62" t="e">
        <f>IF(N423="","",IF(OR($Q$6="Diaria",$Q$6="Semanal",$Q$6="Decadal",$Q$6="Quincenal"),O422+VLOOKUP($Q$6,AMORT!$A$2:$D$11,4,0),IF(DAY($O$13)=DAY(EOMONTH($O$13,0)),EOMONTH(O422,VLOOKUP($Q$6,AMORT!$A$2:$C$11,3,0)),EDATE($O$13,VLOOKUP($Q$6,AMORT!$A$2:$C$11,3,0)*N423))))</f>
        <v>#N/A</v>
      </c>
      <c r="P423" s="55" t="e">
        <f>IF(N423="",IF(N422="","",SUM(P$13:P422)),T423+U423)</f>
        <v>#N/A</v>
      </c>
      <c r="Q423" s="44"/>
      <c r="R423" s="55" t="e">
        <f>IF(N423="",IF(N422="","",SUM($R$13:R422)),ROUND(((V422*$Q$8)/30)*VLOOKUP($Q$6,AMORT!$A$2:$D$11,4,0),0))</f>
        <v>#N/A</v>
      </c>
      <c r="S423" s="55" t="e">
        <f>IF(N423="",IF(N422="","",SUM($S$13:S422)),IF(N423&lt;=MAX($V$6:$V$7),0,P423+R423))</f>
        <v>#N/A</v>
      </c>
      <c r="T423" s="55" t="e">
        <f>IF(N423="",IF(N422="","",SUM($T$13:T422)),IF(N423=$R$5,V422,IF($V$8="Cuota fija",IF(N423&lt;=MAX($V$6:$V$7),0,$Q$7+Q423-U423),IF($V$8="Capital Constante",IF(N423&lt;=MAX($V$6:$V$7),0,$Q$3/(($P$5/VLOOKUP($Q$6,AMORT!$A$2:$C$11,3,0))-MAX($V$6:$V$7))   ),P423-U423-R423)       )))</f>
        <v>#N/A</v>
      </c>
      <c r="U423" s="55" t="e">
        <f>IF(N423="",IF(N422="","",SUM($U$13:U422)),ROUND($R$4*V422,0))</f>
        <v>#N/A</v>
      </c>
      <c r="V423" s="55" t="e">
        <f t="shared" si="41"/>
        <v>#N/A</v>
      </c>
      <c r="W423" s="15"/>
      <c r="X423" s="55" t="e">
        <f>IF(AND(N423&gt;0,N423&lt;&gt;"",Q423&gt;0), ROUND( ((Q423/((1+($Q$4/VLOOKUP($Q$6,AMORT!$A$2:$B$11,2,0)))^N423))),0),0)</f>
        <v>#N/A</v>
      </c>
      <c r="AA423" s="61" t="e">
        <f t="shared" si="44"/>
        <v>#N/A</v>
      </c>
      <c r="AB423" s="62" t="e">
        <f>IF(AA423="","",IF(OR($AD$6="Diaria",$AD$6="Semanal",$AD$6="Decadal",$AD$6="Quincenal"),AB422+VLOOKUP($AD$6,AMORT!$A$2:$D$11,4,0),IF(DAY($B$13)=DAY(EOMONTH($B$13,0)),EOMONTH(AB422,VLOOKUP($AD$6,AMORT!$A$2:$C$11,3,0)),EDATE($B$13,VLOOKUP($AD$6,AMORT!$A$2:$C$11,3,0)*AA423))))</f>
        <v>#N/A</v>
      </c>
      <c r="AC423" s="55" t="e">
        <f>IF(AA423="",IF(AA422="","",SUM(AC$13:AC422)),AG423+AH423)</f>
        <v>#N/A</v>
      </c>
      <c r="AD423" s="44"/>
      <c r="AE423" s="55" t="e">
        <f>IF(AA423="",IF(AA422="","",SUM($AE$13:AE422)),ROUND(((AI422*$AD$8)/30)*VLOOKUP($AD$6,AMORT!$A$2:$D$11,4,0),0))</f>
        <v>#N/A</v>
      </c>
      <c r="AF423" s="55" t="e">
        <f>IF(AA423="",IF(AA422="","",SUM($AF$13:AF422)),IF(AA423&lt;=MAX($AI$6:$AI$7),0,AC423+AE423))</f>
        <v>#N/A</v>
      </c>
      <c r="AG423" s="55" t="e">
        <f>IF(AA423="",IF(AA422="","",SUM($AG$13:AG422)),IF(AA423=$AE$5,AI422,IF($AI$8="Cuota fija",IF(AA423&lt;=MAX($AI$6:$AI$7),0,$AD$7+AD423-AH423),IF($AI$8="Capital Constante",IF(AA423&lt;=MAX($AI$6:$AI$7),0,$AD$3/(($AC$5/VLOOKUP($AD$6,AMORT!$A$2:$C$11,3,0))-MAX($AI$6:$AI$7))   ),AC423-AH423-AE423)       )))</f>
        <v>#N/A</v>
      </c>
      <c r="AH423" s="55" t="e">
        <f>IF(AA423="",IF(AA422="","",SUM($AH$13:AH422)),ROUND($AE$4*AI422,0))</f>
        <v>#N/A</v>
      </c>
      <c r="AI423" s="55" t="e">
        <f t="shared" si="42"/>
        <v>#N/A</v>
      </c>
      <c r="AJ423" s="15"/>
      <c r="AK423" s="55" t="e">
        <f>IF(AND(AA423&gt;0,AA423&lt;&gt;"",AD423&gt;0), ROUND( ((AD423/((1+($AD$4/VLOOKUP($AD$6,AMORT!$A$2:$B$11,2,0)))^AA423))),0),0)</f>
        <v>#N/A</v>
      </c>
    </row>
    <row r="424" spans="1:37" x14ac:dyDescent="0.2">
      <c r="A424" s="61" t="e">
        <f t="shared" si="39"/>
        <v>#N/A</v>
      </c>
      <c r="B424" s="62" t="e">
        <f>IF(A424="","",IF(OR($D$6="Diaria",$D$6="Semanal",$D$6="Decadal",$D$6="Quincenal"),B423+VLOOKUP($D$6,AMORT!$A$2:$D$11,4,0),IF(DAY($B$13)=DAY(EOMONTH($B$13,0)),EOMONTH(B423,VLOOKUP($D$6,AMORT!$A$2:$C$11,3,0)),EDATE($B$13,VLOOKUP($D$6,AMORT!$A$2:$C$11,3,0)*A424))))</f>
        <v>#N/A</v>
      </c>
      <c r="C424" s="55" t="e">
        <f>IF(A424="",IF(A423="","",SUM(C$13:C423)),G424+H424)</f>
        <v>#N/A</v>
      </c>
      <c r="D424" s="44"/>
      <c r="E424" s="55" t="e">
        <f>IF(A424="",IF(A423="","",SUM($E$13:E423)),ROUND(((I423*$D$8)/30)*VLOOKUP($D$6,AMORT!$A$2:$D$11,4,0),0))</f>
        <v>#N/A</v>
      </c>
      <c r="F424" s="55" t="e">
        <f>IF(A424="",IF(A423="","",SUM($F$13:F423)),IF(A424&lt;=MAX($I$6:$I$7),0,C424+E424))</f>
        <v>#N/A</v>
      </c>
      <c r="G424" s="55" t="e">
        <f>IF(A424="",IF(A423="","",SUM($G$13:G423)),IF(A424=$E$5,I423,IF($I$8="Cuota fija",IF(A424&lt;=MAX($I$6:$I$7),0,$D$7+D424-H424),IF($I$8="Capital Constante",IF(A424&lt;=MAX($I$6:$I$7),0,$D$3/(($C$5/VLOOKUP($D$6,AMORT!$A$2:$C$11,3,0))-MAX($I$6:$I$7))   ),C424-H424-E424)       )))</f>
        <v>#N/A</v>
      </c>
      <c r="H424" s="55" t="e">
        <f>IF(A424="",IF(A423="","",SUM($H$13:H423)),ROUND($E$4*I423,0))</f>
        <v>#N/A</v>
      </c>
      <c r="I424" s="55" t="e">
        <f t="shared" si="40"/>
        <v>#N/A</v>
      </c>
      <c r="J424" s="15"/>
      <c r="K424" s="55" t="e">
        <f>IF(AND(A424&gt;0,A424&lt;&gt;"",D424&gt;0), ROUND( ((D424/((1+($D$4/VLOOKUP($D$6,AMORT!$A$2:$B$11,2,0)))^A424))),0),0)</f>
        <v>#N/A</v>
      </c>
      <c r="N424" s="61" t="e">
        <f t="shared" si="43"/>
        <v>#N/A</v>
      </c>
      <c r="O424" s="62" t="e">
        <f>IF(N424="","",IF(OR($Q$6="Diaria",$Q$6="Semanal",$Q$6="Decadal",$Q$6="Quincenal"),O423+VLOOKUP($Q$6,AMORT!$A$2:$D$11,4,0),IF(DAY($O$13)=DAY(EOMONTH($O$13,0)),EOMONTH(O423,VLOOKUP($Q$6,AMORT!$A$2:$C$11,3,0)),EDATE($O$13,VLOOKUP($Q$6,AMORT!$A$2:$C$11,3,0)*N424))))</f>
        <v>#N/A</v>
      </c>
      <c r="P424" s="55" t="e">
        <f>IF(N424="",IF(N423="","",SUM(P$13:P423)),T424+U424)</f>
        <v>#N/A</v>
      </c>
      <c r="Q424" s="44"/>
      <c r="R424" s="55" t="e">
        <f>IF(N424="",IF(N423="","",SUM($R$13:R423)),ROUND(((V423*$Q$8)/30)*VLOOKUP($Q$6,AMORT!$A$2:$D$11,4,0),0))</f>
        <v>#N/A</v>
      </c>
      <c r="S424" s="55" t="e">
        <f>IF(N424="",IF(N423="","",SUM($S$13:S423)),IF(N424&lt;=MAX($V$6:$V$7),0,P424+R424))</f>
        <v>#N/A</v>
      </c>
      <c r="T424" s="55" t="e">
        <f>IF(N424="",IF(N423="","",SUM($T$13:T423)),IF(N424=$R$5,V423,IF($V$8="Cuota fija",IF(N424&lt;=MAX($V$6:$V$7),0,$Q$7+Q424-U424),IF($V$8="Capital Constante",IF(N424&lt;=MAX($V$6:$V$7),0,$Q$3/(($P$5/VLOOKUP($Q$6,AMORT!$A$2:$C$11,3,0))-MAX($V$6:$V$7))   ),P424-U424-R424)       )))</f>
        <v>#N/A</v>
      </c>
      <c r="U424" s="55" t="e">
        <f>IF(N424="",IF(N423="","",SUM($U$13:U423)),ROUND($R$4*V423,0))</f>
        <v>#N/A</v>
      </c>
      <c r="V424" s="55" t="e">
        <f t="shared" si="41"/>
        <v>#N/A</v>
      </c>
      <c r="W424" s="15"/>
      <c r="X424" s="55" t="e">
        <f>IF(AND(N424&gt;0,N424&lt;&gt;"",Q424&gt;0), ROUND( ((Q424/((1+($Q$4/VLOOKUP($Q$6,AMORT!$A$2:$B$11,2,0)))^N424))),0),0)</f>
        <v>#N/A</v>
      </c>
      <c r="AA424" s="61" t="e">
        <f t="shared" si="44"/>
        <v>#N/A</v>
      </c>
      <c r="AB424" s="62" t="e">
        <f>IF(AA424="","",IF(OR($AD$6="Diaria",$AD$6="Semanal",$AD$6="Decadal",$AD$6="Quincenal"),AB423+VLOOKUP($AD$6,AMORT!$A$2:$D$11,4,0),IF(DAY($B$13)=DAY(EOMONTH($B$13,0)),EOMONTH(AB423,VLOOKUP($AD$6,AMORT!$A$2:$C$11,3,0)),EDATE($B$13,VLOOKUP($AD$6,AMORT!$A$2:$C$11,3,0)*AA424))))</f>
        <v>#N/A</v>
      </c>
      <c r="AC424" s="55" t="e">
        <f>IF(AA424="",IF(AA423="","",SUM(AC$13:AC423)),AG424+AH424)</f>
        <v>#N/A</v>
      </c>
      <c r="AD424" s="44"/>
      <c r="AE424" s="55" t="e">
        <f>IF(AA424="",IF(AA423="","",SUM($AE$13:AE423)),ROUND(((AI423*$AD$8)/30)*VLOOKUP($AD$6,AMORT!$A$2:$D$11,4,0),0))</f>
        <v>#N/A</v>
      </c>
      <c r="AF424" s="55" t="e">
        <f>IF(AA424="",IF(AA423="","",SUM($AF$13:AF423)),IF(AA424&lt;=MAX($AI$6:$AI$7),0,AC424+AE424))</f>
        <v>#N/A</v>
      </c>
      <c r="AG424" s="55" t="e">
        <f>IF(AA424="",IF(AA423="","",SUM($AG$13:AG423)),IF(AA424=$AE$5,AI423,IF($AI$8="Cuota fija",IF(AA424&lt;=MAX($AI$6:$AI$7),0,$AD$7+AD424-AH424),IF($AI$8="Capital Constante",IF(AA424&lt;=MAX($AI$6:$AI$7),0,$AD$3/(($AC$5/VLOOKUP($AD$6,AMORT!$A$2:$C$11,3,0))-MAX($AI$6:$AI$7))   ),AC424-AH424-AE424)       )))</f>
        <v>#N/A</v>
      </c>
      <c r="AH424" s="55" t="e">
        <f>IF(AA424="",IF(AA423="","",SUM($AH$13:AH423)),ROUND($AE$4*AI423,0))</f>
        <v>#N/A</v>
      </c>
      <c r="AI424" s="55" t="e">
        <f t="shared" si="42"/>
        <v>#N/A</v>
      </c>
      <c r="AJ424" s="15"/>
      <c r="AK424" s="55" t="e">
        <f>IF(AND(AA424&gt;0,AA424&lt;&gt;"",AD424&gt;0), ROUND( ((AD424/((1+($AD$4/VLOOKUP($AD$6,AMORT!$A$2:$B$11,2,0)))^AA424))),0),0)</f>
        <v>#N/A</v>
      </c>
    </row>
    <row r="425" spans="1:37" x14ac:dyDescent="0.2">
      <c r="A425" s="61" t="e">
        <f t="shared" si="39"/>
        <v>#N/A</v>
      </c>
      <c r="B425" s="62" t="e">
        <f>IF(A425="","",IF(OR($D$6="Diaria",$D$6="Semanal",$D$6="Decadal",$D$6="Quincenal"),B424+VLOOKUP($D$6,AMORT!$A$2:$D$11,4,0),IF(DAY($B$13)=DAY(EOMONTH($B$13,0)),EOMONTH(B424,VLOOKUP($D$6,AMORT!$A$2:$C$11,3,0)),EDATE($B$13,VLOOKUP($D$6,AMORT!$A$2:$C$11,3,0)*A425))))</f>
        <v>#N/A</v>
      </c>
      <c r="C425" s="55" t="e">
        <f>IF(A425="",IF(A424="","",SUM(C$13:C424)),G425+H425)</f>
        <v>#N/A</v>
      </c>
      <c r="D425" s="44"/>
      <c r="E425" s="55" t="e">
        <f>IF(A425="",IF(A424="","",SUM($E$13:E424)),ROUND(((I424*$D$8)/30)*VLOOKUP($D$6,AMORT!$A$2:$D$11,4,0),0))</f>
        <v>#N/A</v>
      </c>
      <c r="F425" s="55" t="e">
        <f>IF(A425="",IF(A424="","",SUM($F$13:F424)),IF(A425&lt;=MAX($I$6:$I$7),0,C425+E425))</f>
        <v>#N/A</v>
      </c>
      <c r="G425" s="55" t="e">
        <f>IF(A425="",IF(A424="","",SUM($G$13:G424)),IF(A425=$E$5,I424,IF($I$8="Cuota fija",IF(A425&lt;=MAX($I$6:$I$7),0,$D$7+D425-H425),IF($I$8="Capital Constante",IF(A425&lt;=MAX($I$6:$I$7),0,$D$3/(($C$5/VLOOKUP($D$6,AMORT!$A$2:$C$11,3,0))-MAX($I$6:$I$7))   ),C425-H425-E425)       )))</f>
        <v>#N/A</v>
      </c>
      <c r="H425" s="55" t="e">
        <f>IF(A425="",IF(A424="","",SUM($H$13:H424)),ROUND($E$4*I424,0))</f>
        <v>#N/A</v>
      </c>
      <c r="I425" s="55" t="e">
        <f t="shared" si="40"/>
        <v>#N/A</v>
      </c>
      <c r="J425" s="15"/>
      <c r="K425" s="55" t="e">
        <f>IF(AND(A425&gt;0,A425&lt;&gt;"",D425&gt;0), ROUND( ((D425/((1+($D$4/VLOOKUP($D$6,AMORT!$A$2:$B$11,2,0)))^A425))),0),0)</f>
        <v>#N/A</v>
      </c>
      <c r="N425" s="61" t="e">
        <f t="shared" si="43"/>
        <v>#N/A</v>
      </c>
      <c r="O425" s="62" t="e">
        <f>IF(N425="","",IF(OR($Q$6="Diaria",$Q$6="Semanal",$Q$6="Decadal",$Q$6="Quincenal"),O424+VLOOKUP($Q$6,AMORT!$A$2:$D$11,4,0),IF(DAY($O$13)=DAY(EOMONTH($O$13,0)),EOMONTH(O424,VLOOKUP($Q$6,AMORT!$A$2:$C$11,3,0)),EDATE($O$13,VLOOKUP($Q$6,AMORT!$A$2:$C$11,3,0)*N425))))</f>
        <v>#N/A</v>
      </c>
      <c r="P425" s="55" t="e">
        <f>IF(N425="",IF(N424="","",SUM(P$13:P424)),T425+U425)</f>
        <v>#N/A</v>
      </c>
      <c r="Q425" s="44"/>
      <c r="R425" s="55" t="e">
        <f>IF(N425="",IF(N424="","",SUM($R$13:R424)),ROUND(((V424*$Q$8)/30)*VLOOKUP($Q$6,AMORT!$A$2:$D$11,4,0),0))</f>
        <v>#N/A</v>
      </c>
      <c r="S425" s="55" t="e">
        <f>IF(N425="",IF(N424="","",SUM($S$13:S424)),IF(N425&lt;=MAX($V$6:$V$7),0,P425+R425))</f>
        <v>#N/A</v>
      </c>
      <c r="T425" s="55" t="e">
        <f>IF(N425="",IF(N424="","",SUM($T$13:T424)),IF(N425=$R$5,V424,IF($V$8="Cuota fija",IF(N425&lt;=MAX($V$6:$V$7),0,$Q$7+Q425-U425),IF($V$8="Capital Constante",IF(N425&lt;=MAX($V$6:$V$7),0,$Q$3/(($P$5/VLOOKUP($Q$6,AMORT!$A$2:$C$11,3,0))-MAX($V$6:$V$7))   ),P425-U425-R425)       )))</f>
        <v>#N/A</v>
      </c>
      <c r="U425" s="55" t="e">
        <f>IF(N425="",IF(N424="","",SUM($U$13:U424)),ROUND($R$4*V424,0))</f>
        <v>#N/A</v>
      </c>
      <c r="V425" s="55" t="e">
        <f t="shared" si="41"/>
        <v>#N/A</v>
      </c>
      <c r="W425" s="15"/>
      <c r="X425" s="55" t="e">
        <f>IF(AND(N425&gt;0,N425&lt;&gt;"",Q425&gt;0), ROUND( ((Q425/((1+($Q$4/VLOOKUP($Q$6,AMORT!$A$2:$B$11,2,0)))^N425))),0),0)</f>
        <v>#N/A</v>
      </c>
      <c r="AA425" s="61" t="e">
        <f t="shared" si="44"/>
        <v>#N/A</v>
      </c>
      <c r="AB425" s="62" t="e">
        <f>IF(AA425="","",IF(OR($AD$6="Diaria",$AD$6="Semanal",$AD$6="Decadal",$AD$6="Quincenal"),AB424+VLOOKUP($AD$6,AMORT!$A$2:$D$11,4,0),IF(DAY($B$13)=DAY(EOMONTH($B$13,0)),EOMONTH(AB424,VLOOKUP($AD$6,AMORT!$A$2:$C$11,3,0)),EDATE($B$13,VLOOKUP($AD$6,AMORT!$A$2:$C$11,3,0)*AA425))))</f>
        <v>#N/A</v>
      </c>
      <c r="AC425" s="55" t="e">
        <f>IF(AA425="",IF(AA424="","",SUM(AC$13:AC424)),AG425+AH425)</f>
        <v>#N/A</v>
      </c>
      <c r="AD425" s="44"/>
      <c r="AE425" s="55" t="e">
        <f>IF(AA425="",IF(AA424="","",SUM($AE$13:AE424)),ROUND(((AI424*$AD$8)/30)*VLOOKUP($AD$6,AMORT!$A$2:$D$11,4,0),0))</f>
        <v>#N/A</v>
      </c>
      <c r="AF425" s="55" t="e">
        <f>IF(AA425="",IF(AA424="","",SUM($AF$13:AF424)),IF(AA425&lt;=MAX($AI$6:$AI$7),0,AC425+AE425))</f>
        <v>#N/A</v>
      </c>
      <c r="AG425" s="55" t="e">
        <f>IF(AA425="",IF(AA424="","",SUM($AG$13:AG424)),IF(AA425=$AE$5,AI424,IF($AI$8="Cuota fija",IF(AA425&lt;=MAX($AI$6:$AI$7),0,$AD$7+AD425-AH425),IF($AI$8="Capital Constante",IF(AA425&lt;=MAX($AI$6:$AI$7),0,$AD$3/(($AC$5/VLOOKUP($AD$6,AMORT!$A$2:$C$11,3,0))-MAX($AI$6:$AI$7))   ),AC425-AH425-AE425)       )))</f>
        <v>#N/A</v>
      </c>
      <c r="AH425" s="55" t="e">
        <f>IF(AA425="",IF(AA424="","",SUM($AH$13:AH424)),ROUND($AE$4*AI424,0))</f>
        <v>#N/A</v>
      </c>
      <c r="AI425" s="55" t="e">
        <f t="shared" si="42"/>
        <v>#N/A</v>
      </c>
      <c r="AJ425" s="15"/>
      <c r="AK425" s="55" t="e">
        <f>IF(AND(AA425&gt;0,AA425&lt;&gt;"",AD425&gt;0), ROUND( ((AD425/((1+($AD$4/VLOOKUP($AD$6,AMORT!$A$2:$B$11,2,0)))^AA425))),0),0)</f>
        <v>#N/A</v>
      </c>
    </row>
    <row r="426" spans="1:37" x14ac:dyDescent="0.2">
      <c r="A426" s="61" t="e">
        <f t="shared" si="39"/>
        <v>#N/A</v>
      </c>
      <c r="B426" s="62" t="e">
        <f>IF(A426="","",IF(OR($D$6="Diaria",$D$6="Semanal",$D$6="Decadal",$D$6="Quincenal"),B425+VLOOKUP($D$6,AMORT!$A$2:$D$11,4,0),IF(DAY($B$13)=DAY(EOMONTH($B$13,0)),EOMONTH(B425,VLOOKUP($D$6,AMORT!$A$2:$C$11,3,0)),EDATE($B$13,VLOOKUP($D$6,AMORT!$A$2:$C$11,3,0)*A426))))</f>
        <v>#N/A</v>
      </c>
      <c r="C426" s="55" t="e">
        <f>IF(A426="",IF(A425="","",SUM(C$13:C425)),G426+H426)</f>
        <v>#N/A</v>
      </c>
      <c r="D426" s="44"/>
      <c r="E426" s="55" t="e">
        <f>IF(A426="",IF(A425="","",SUM($E$13:E425)),ROUND(((I425*$D$8)/30)*VLOOKUP($D$6,AMORT!$A$2:$D$11,4,0),0))</f>
        <v>#N/A</v>
      </c>
      <c r="F426" s="55" t="e">
        <f>IF(A426="",IF(A425="","",SUM($F$13:F425)),IF(A426&lt;=MAX($I$6:$I$7),0,C426+E426))</f>
        <v>#N/A</v>
      </c>
      <c r="G426" s="55" t="e">
        <f>IF(A426="",IF(A425="","",SUM($G$13:G425)),IF(A426=$E$5,I425,IF($I$8="Cuota fija",IF(A426&lt;=MAX($I$6:$I$7),0,$D$7+D426-H426),IF($I$8="Capital Constante",IF(A426&lt;=MAX($I$6:$I$7),0,$D$3/(($C$5/VLOOKUP($D$6,AMORT!$A$2:$C$11,3,0))-MAX($I$6:$I$7))   ),C426-H426-E426)       )))</f>
        <v>#N/A</v>
      </c>
      <c r="H426" s="55" t="e">
        <f>IF(A426="",IF(A425="","",SUM($H$13:H425)),ROUND($E$4*I425,0))</f>
        <v>#N/A</v>
      </c>
      <c r="I426" s="55" t="e">
        <f t="shared" si="40"/>
        <v>#N/A</v>
      </c>
      <c r="J426" s="15"/>
      <c r="K426" s="55" t="e">
        <f>IF(AND(A426&gt;0,A426&lt;&gt;"",D426&gt;0), ROUND( ((D426/((1+($D$4/VLOOKUP($D$6,AMORT!$A$2:$B$11,2,0)))^A426))),0),0)</f>
        <v>#N/A</v>
      </c>
      <c r="N426" s="61" t="e">
        <f t="shared" si="43"/>
        <v>#N/A</v>
      </c>
      <c r="O426" s="62" t="e">
        <f>IF(N426="","",IF(OR($Q$6="Diaria",$Q$6="Semanal",$Q$6="Decadal",$Q$6="Quincenal"),O425+VLOOKUP($Q$6,AMORT!$A$2:$D$11,4,0),IF(DAY($O$13)=DAY(EOMONTH($O$13,0)),EOMONTH(O425,VLOOKUP($Q$6,AMORT!$A$2:$C$11,3,0)),EDATE($O$13,VLOOKUP($Q$6,AMORT!$A$2:$C$11,3,0)*N426))))</f>
        <v>#N/A</v>
      </c>
      <c r="P426" s="55" t="e">
        <f>IF(N426="",IF(N425="","",SUM(P$13:P425)),T426+U426)</f>
        <v>#N/A</v>
      </c>
      <c r="Q426" s="44"/>
      <c r="R426" s="55" t="e">
        <f>IF(N426="",IF(N425="","",SUM($R$13:R425)),ROUND(((V425*$Q$8)/30)*VLOOKUP($Q$6,AMORT!$A$2:$D$11,4,0),0))</f>
        <v>#N/A</v>
      </c>
      <c r="S426" s="55" t="e">
        <f>IF(N426="",IF(N425="","",SUM($S$13:S425)),IF(N426&lt;=MAX($V$6:$V$7),0,P426+R426))</f>
        <v>#N/A</v>
      </c>
      <c r="T426" s="55" t="e">
        <f>IF(N426="",IF(N425="","",SUM($T$13:T425)),IF(N426=$R$5,V425,IF($V$8="Cuota fija",IF(N426&lt;=MAX($V$6:$V$7),0,$Q$7+Q426-U426),IF($V$8="Capital Constante",IF(N426&lt;=MAX($V$6:$V$7),0,$Q$3/(($P$5/VLOOKUP($Q$6,AMORT!$A$2:$C$11,3,0))-MAX($V$6:$V$7))   ),P426-U426-R426)       )))</f>
        <v>#N/A</v>
      </c>
      <c r="U426" s="55" t="e">
        <f>IF(N426="",IF(N425="","",SUM($U$13:U425)),ROUND($R$4*V425,0))</f>
        <v>#N/A</v>
      </c>
      <c r="V426" s="55" t="e">
        <f t="shared" si="41"/>
        <v>#N/A</v>
      </c>
      <c r="W426" s="15"/>
      <c r="X426" s="55" t="e">
        <f>IF(AND(N426&gt;0,N426&lt;&gt;"",Q426&gt;0), ROUND( ((Q426/((1+($Q$4/VLOOKUP($Q$6,AMORT!$A$2:$B$11,2,0)))^N426))),0),0)</f>
        <v>#N/A</v>
      </c>
      <c r="AA426" s="61" t="e">
        <f t="shared" si="44"/>
        <v>#N/A</v>
      </c>
      <c r="AB426" s="62" t="e">
        <f>IF(AA426="","",IF(OR($AD$6="Diaria",$AD$6="Semanal",$AD$6="Decadal",$AD$6="Quincenal"),AB425+VLOOKUP($AD$6,AMORT!$A$2:$D$11,4,0),IF(DAY($B$13)=DAY(EOMONTH($B$13,0)),EOMONTH(AB425,VLOOKUP($AD$6,AMORT!$A$2:$C$11,3,0)),EDATE($B$13,VLOOKUP($AD$6,AMORT!$A$2:$C$11,3,0)*AA426))))</f>
        <v>#N/A</v>
      </c>
      <c r="AC426" s="55" t="e">
        <f>IF(AA426="",IF(AA425="","",SUM(AC$13:AC425)),AG426+AH426)</f>
        <v>#N/A</v>
      </c>
      <c r="AD426" s="44"/>
      <c r="AE426" s="55" t="e">
        <f>IF(AA426="",IF(AA425="","",SUM($AE$13:AE425)),ROUND(((AI425*$AD$8)/30)*VLOOKUP($AD$6,AMORT!$A$2:$D$11,4,0),0))</f>
        <v>#N/A</v>
      </c>
      <c r="AF426" s="55" t="e">
        <f>IF(AA426="",IF(AA425="","",SUM($AF$13:AF425)),IF(AA426&lt;=MAX($AI$6:$AI$7),0,AC426+AE426))</f>
        <v>#N/A</v>
      </c>
      <c r="AG426" s="55" t="e">
        <f>IF(AA426="",IF(AA425="","",SUM($AG$13:AG425)),IF(AA426=$AE$5,AI425,IF($AI$8="Cuota fija",IF(AA426&lt;=MAX($AI$6:$AI$7),0,$AD$7+AD426-AH426),IF($AI$8="Capital Constante",IF(AA426&lt;=MAX($AI$6:$AI$7),0,$AD$3/(($AC$5/VLOOKUP($AD$6,AMORT!$A$2:$C$11,3,0))-MAX($AI$6:$AI$7))   ),AC426-AH426-AE426)       )))</f>
        <v>#N/A</v>
      </c>
      <c r="AH426" s="55" t="e">
        <f>IF(AA426="",IF(AA425="","",SUM($AH$13:AH425)),ROUND($AE$4*AI425,0))</f>
        <v>#N/A</v>
      </c>
      <c r="AI426" s="55" t="e">
        <f t="shared" si="42"/>
        <v>#N/A</v>
      </c>
      <c r="AJ426" s="15"/>
      <c r="AK426" s="55" t="e">
        <f>IF(AND(AA426&gt;0,AA426&lt;&gt;"",AD426&gt;0), ROUND( ((AD426/((1+($AD$4/VLOOKUP($AD$6,AMORT!$A$2:$B$11,2,0)))^AA426))),0),0)</f>
        <v>#N/A</v>
      </c>
    </row>
    <row r="427" spans="1:37" x14ac:dyDescent="0.2">
      <c r="A427" s="61" t="e">
        <f t="shared" si="39"/>
        <v>#N/A</v>
      </c>
      <c r="B427" s="62" t="e">
        <f>IF(A427="","",IF(OR($D$6="Diaria",$D$6="Semanal",$D$6="Decadal",$D$6="Quincenal"),B426+VLOOKUP($D$6,AMORT!$A$2:$D$11,4,0),IF(DAY($B$13)=DAY(EOMONTH($B$13,0)),EOMONTH(B426,VLOOKUP($D$6,AMORT!$A$2:$C$11,3,0)),EDATE($B$13,VLOOKUP($D$6,AMORT!$A$2:$C$11,3,0)*A427))))</f>
        <v>#N/A</v>
      </c>
      <c r="C427" s="55" t="e">
        <f>IF(A427="",IF(A426="","",SUM(C$13:C426)),G427+H427)</f>
        <v>#N/A</v>
      </c>
      <c r="D427" s="44"/>
      <c r="E427" s="55" t="e">
        <f>IF(A427="",IF(A426="","",SUM($E$13:E426)),ROUND(((I426*$D$8)/30)*VLOOKUP($D$6,AMORT!$A$2:$D$11,4,0),0))</f>
        <v>#N/A</v>
      </c>
      <c r="F427" s="55" t="e">
        <f>IF(A427="",IF(A426="","",SUM($F$13:F426)),IF(A427&lt;=MAX($I$6:$I$7),0,C427+E427))</f>
        <v>#N/A</v>
      </c>
      <c r="G427" s="55" t="e">
        <f>IF(A427="",IF(A426="","",SUM($G$13:G426)),IF(A427=$E$5,I426,IF($I$8="Cuota fija",IF(A427&lt;=MAX($I$6:$I$7),0,$D$7+D427-H427),IF($I$8="Capital Constante",IF(A427&lt;=MAX($I$6:$I$7),0,$D$3/(($C$5/VLOOKUP($D$6,AMORT!$A$2:$C$11,3,0))-MAX($I$6:$I$7))   ),C427-H427-E427)       )))</f>
        <v>#N/A</v>
      </c>
      <c r="H427" s="55" t="e">
        <f>IF(A427="",IF(A426="","",SUM($H$13:H426)),ROUND($E$4*I426,0))</f>
        <v>#N/A</v>
      </c>
      <c r="I427" s="55" t="e">
        <f t="shared" si="40"/>
        <v>#N/A</v>
      </c>
      <c r="J427" s="15"/>
      <c r="K427" s="55" t="e">
        <f>IF(AND(A427&gt;0,A427&lt;&gt;"",D427&gt;0), ROUND( ((D427/((1+($D$4/VLOOKUP($D$6,AMORT!$A$2:$B$11,2,0)))^A427))),0),0)</f>
        <v>#N/A</v>
      </c>
      <c r="N427" s="61" t="e">
        <f t="shared" si="43"/>
        <v>#N/A</v>
      </c>
      <c r="O427" s="62" t="e">
        <f>IF(N427="","",IF(OR($Q$6="Diaria",$Q$6="Semanal",$Q$6="Decadal",$Q$6="Quincenal"),O426+VLOOKUP($Q$6,AMORT!$A$2:$D$11,4,0),IF(DAY($O$13)=DAY(EOMONTH($O$13,0)),EOMONTH(O426,VLOOKUP($Q$6,AMORT!$A$2:$C$11,3,0)),EDATE($O$13,VLOOKUP($Q$6,AMORT!$A$2:$C$11,3,0)*N427))))</f>
        <v>#N/A</v>
      </c>
      <c r="P427" s="55" t="e">
        <f>IF(N427="",IF(N426="","",SUM(P$13:P426)),T427+U427)</f>
        <v>#N/A</v>
      </c>
      <c r="Q427" s="44"/>
      <c r="R427" s="55" t="e">
        <f>IF(N427="",IF(N426="","",SUM($R$13:R426)),ROUND(((V426*$Q$8)/30)*VLOOKUP($Q$6,AMORT!$A$2:$D$11,4,0),0))</f>
        <v>#N/A</v>
      </c>
      <c r="S427" s="55" t="e">
        <f>IF(N427="",IF(N426="","",SUM($S$13:S426)),IF(N427&lt;=MAX($V$6:$V$7),0,P427+R427))</f>
        <v>#N/A</v>
      </c>
      <c r="T427" s="55" t="e">
        <f>IF(N427="",IF(N426="","",SUM($T$13:T426)),IF(N427=$R$5,V426,IF($V$8="Cuota fija",IF(N427&lt;=MAX($V$6:$V$7),0,$Q$7+Q427-U427),IF($V$8="Capital Constante",IF(N427&lt;=MAX($V$6:$V$7),0,$Q$3/(($P$5/VLOOKUP($Q$6,AMORT!$A$2:$C$11,3,0))-MAX($V$6:$V$7))   ),P427-U427-R427)       )))</f>
        <v>#N/A</v>
      </c>
      <c r="U427" s="55" t="e">
        <f>IF(N427="",IF(N426="","",SUM($U$13:U426)),ROUND($R$4*V426,0))</f>
        <v>#N/A</v>
      </c>
      <c r="V427" s="55" t="e">
        <f t="shared" si="41"/>
        <v>#N/A</v>
      </c>
      <c r="W427" s="15"/>
      <c r="X427" s="55" t="e">
        <f>IF(AND(N427&gt;0,N427&lt;&gt;"",Q427&gt;0), ROUND( ((Q427/((1+($Q$4/VLOOKUP($Q$6,AMORT!$A$2:$B$11,2,0)))^N427))),0),0)</f>
        <v>#N/A</v>
      </c>
      <c r="AA427" s="61" t="e">
        <f t="shared" si="44"/>
        <v>#N/A</v>
      </c>
      <c r="AB427" s="62" t="e">
        <f>IF(AA427="","",IF(OR($AD$6="Diaria",$AD$6="Semanal",$AD$6="Decadal",$AD$6="Quincenal"),AB426+VLOOKUP($AD$6,AMORT!$A$2:$D$11,4,0),IF(DAY($B$13)=DAY(EOMONTH($B$13,0)),EOMONTH(AB426,VLOOKUP($AD$6,AMORT!$A$2:$C$11,3,0)),EDATE($B$13,VLOOKUP($AD$6,AMORT!$A$2:$C$11,3,0)*AA427))))</f>
        <v>#N/A</v>
      </c>
      <c r="AC427" s="55" t="e">
        <f>IF(AA427="",IF(AA426="","",SUM(AC$13:AC426)),AG427+AH427)</f>
        <v>#N/A</v>
      </c>
      <c r="AD427" s="44"/>
      <c r="AE427" s="55" t="e">
        <f>IF(AA427="",IF(AA426="","",SUM($AE$13:AE426)),ROUND(((AI426*$AD$8)/30)*VLOOKUP($AD$6,AMORT!$A$2:$D$11,4,0),0))</f>
        <v>#N/A</v>
      </c>
      <c r="AF427" s="55" t="e">
        <f>IF(AA427="",IF(AA426="","",SUM($AF$13:AF426)),IF(AA427&lt;=MAX($AI$6:$AI$7),0,AC427+AE427))</f>
        <v>#N/A</v>
      </c>
      <c r="AG427" s="55" t="e">
        <f>IF(AA427="",IF(AA426="","",SUM($AG$13:AG426)),IF(AA427=$AE$5,AI426,IF($AI$8="Cuota fija",IF(AA427&lt;=MAX($AI$6:$AI$7),0,$AD$7+AD427-AH427),IF($AI$8="Capital Constante",IF(AA427&lt;=MAX($AI$6:$AI$7),0,$AD$3/(($AC$5/VLOOKUP($AD$6,AMORT!$A$2:$C$11,3,0))-MAX($AI$6:$AI$7))   ),AC427-AH427-AE427)       )))</f>
        <v>#N/A</v>
      </c>
      <c r="AH427" s="55" t="e">
        <f>IF(AA427="",IF(AA426="","",SUM($AH$13:AH426)),ROUND($AE$4*AI426,0))</f>
        <v>#N/A</v>
      </c>
      <c r="AI427" s="55" t="e">
        <f t="shared" si="42"/>
        <v>#N/A</v>
      </c>
      <c r="AJ427" s="15"/>
      <c r="AK427" s="55" t="e">
        <f>IF(AND(AA427&gt;0,AA427&lt;&gt;"",AD427&gt;0), ROUND( ((AD427/((1+($AD$4/VLOOKUP($AD$6,AMORT!$A$2:$B$11,2,0)))^AA427))),0),0)</f>
        <v>#N/A</v>
      </c>
    </row>
    <row r="428" spans="1:37" x14ac:dyDescent="0.2">
      <c r="A428" s="61" t="e">
        <f t="shared" si="39"/>
        <v>#N/A</v>
      </c>
      <c r="B428" s="62" t="e">
        <f>IF(A428="","",IF(OR($D$6="Diaria",$D$6="Semanal",$D$6="Decadal",$D$6="Quincenal"),B427+VLOOKUP($D$6,AMORT!$A$2:$D$11,4,0),IF(DAY($B$13)=DAY(EOMONTH($B$13,0)),EOMONTH(B427,VLOOKUP($D$6,AMORT!$A$2:$C$11,3,0)),EDATE($B$13,VLOOKUP($D$6,AMORT!$A$2:$C$11,3,0)*A428))))</f>
        <v>#N/A</v>
      </c>
      <c r="C428" s="55" t="e">
        <f>IF(A428="",IF(A427="","",SUM(C$13:C427)),G428+H428)</f>
        <v>#N/A</v>
      </c>
      <c r="D428" s="44"/>
      <c r="E428" s="55" t="e">
        <f>IF(A428="",IF(A427="","",SUM($E$13:E427)),ROUND(((I427*$D$8)/30)*VLOOKUP($D$6,AMORT!$A$2:$D$11,4,0),0))</f>
        <v>#N/A</v>
      </c>
      <c r="F428" s="55" t="e">
        <f>IF(A428="",IF(A427="","",SUM($F$13:F427)),IF(A428&lt;=MAX($I$6:$I$7),0,C428+E428))</f>
        <v>#N/A</v>
      </c>
      <c r="G428" s="55" t="e">
        <f>IF(A428="",IF(A427="","",SUM($G$13:G427)),IF(A428=$E$5,I427,IF($I$8="Cuota fija",IF(A428&lt;=MAX($I$6:$I$7),0,$D$7+D428-H428),IF($I$8="Capital Constante",IF(A428&lt;=MAX($I$6:$I$7),0,$D$3/(($C$5/VLOOKUP($D$6,AMORT!$A$2:$C$11,3,0))-MAX($I$6:$I$7))   ),C428-H428-E428)       )))</f>
        <v>#N/A</v>
      </c>
      <c r="H428" s="55" t="e">
        <f>IF(A428="",IF(A427="","",SUM($H$13:H427)),ROUND($E$4*I427,0))</f>
        <v>#N/A</v>
      </c>
      <c r="I428" s="55" t="e">
        <f t="shared" si="40"/>
        <v>#N/A</v>
      </c>
      <c r="J428" s="15"/>
      <c r="K428" s="55" t="e">
        <f>IF(AND(A428&gt;0,A428&lt;&gt;"",D428&gt;0), ROUND( ((D428/((1+($D$4/VLOOKUP($D$6,AMORT!$A$2:$B$11,2,0)))^A428))),0),0)</f>
        <v>#N/A</v>
      </c>
      <c r="N428" s="61" t="e">
        <f t="shared" si="43"/>
        <v>#N/A</v>
      </c>
      <c r="O428" s="62" t="e">
        <f>IF(N428="","",IF(OR($Q$6="Diaria",$Q$6="Semanal",$Q$6="Decadal",$Q$6="Quincenal"),O427+VLOOKUP($Q$6,AMORT!$A$2:$D$11,4,0),IF(DAY($O$13)=DAY(EOMONTH($O$13,0)),EOMONTH(O427,VLOOKUP($Q$6,AMORT!$A$2:$C$11,3,0)),EDATE($O$13,VLOOKUP($Q$6,AMORT!$A$2:$C$11,3,0)*N428))))</f>
        <v>#N/A</v>
      </c>
      <c r="P428" s="55" t="e">
        <f>IF(N428="",IF(N427="","",SUM(P$13:P427)),T428+U428)</f>
        <v>#N/A</v>
      </c>
      <c r="Q428" s="44"/>
      <c r="R428" s="55" t="e">
        <f>IF(N428="",IF(N427="","",SUM($R$13:R427)),ROUND(((V427*$Q$8)/30)*VLOOKUP($Q$6,AMORT!$A$2:$D$11,4,0),0))</f>
        <v>#N/A</v>
      </c>
      <c r="S428" s="55" t="e">
        <f>IF(N428="",IF(N427="","",SUM($S$13:S427)),IF(N428&lt;=MAX($V$6:$V$7),0,P428+R428))</f>
        <v>#N/A</v>
      </c>
      <c r="T428" s="55" t="e">
        <f>IF(N428="",IF(N427="","",SUM($T$13:T427)),IF(N428=$R$5,V427,IF($V$8="Cuota fija",IF(N428&lt;=MAX($V$6:$V$7),0,$Q$7+Q428-U428),IF($V$8="Capital Constante",IF(N428&lt;=MAX($V$6:$V$7),0,$Q$3/(($P$5/VLOOKUP($Q$6,AMORT!$A$2:$C$11,3,0))-MAX($V$6:$V$7))   ),P428-U428-R428)       )))</f>
        <v>#N/A</v>
      </c>
      <c r="U428" s="55" t="e">
        <f>IF(N428="",IF(N427="","",SUM($U$13:U427)),ROUND($R$4*V427,0))</f>
        <v>#N/A</v>
      </c>
      <c r="V428" s="55" t="e">
        <f t="shared" si="41"/>
        <v>#N/A</v>
      </c>
      <c r="W428" s="15"/>
      <c r="X428" s="55" t="e">
        <f>IF(AND(N428&gt;0,N428&lt;&gt;"",Q428&gt;0), ROUND( ((Q428/((1+($Q$4/VLOOKUP($Q$6,AMORT!$A$2:$B$11,2,0)))^N428))),0),0)</f>
        <v>#N/A</v>
      </c>
      <c r="AA428" s="61" t="e">
        <f t="shared" si="44"/>
        <v>#N/A</v>
      </c>
      <c r="AB428" s="62" t="e">
        <f>IF(AA428="","",IF(OR($AD$6="Diaria",$AD$6="Semanal",$AD$6="Decadal",$AD$6="Quincenal"),AB427+VLOOKUP($AD$6,AMORT!$A$2:$D$11,4,0),IF(DAY($B$13)=DAY(EOMONTH($B$13,0)),EOMONTH(AB427,VLOOKUP($AD$6,AMORT!$A$2:$C$11,3,0)),EDATE($B$13,VLOOKUP($AD$6,AMORT!$A$2:$C$11,3,0)*AA428))))</f>
        <v>#N/A</v>
      </c>
      <c r="AC428" s="55" t="e">
        <f>IF(AA428="",IF(AA427="","",SUM(AC$13:AC427)),AG428+AH428)</f>
        <v>#N/A</v>
      </c>
      <c r="AD428" s="44"/>
      <c r="AE428" s="55" t="e">
        <f>IF(AA428="",IF(AA427="","",SUM($AE$13:AE427)),ROUND(((AI427*$AD$8)/30)*VLOOKUP($AD$6,AMORT!$A$2:$D$11,4,0),0))</f>
        <v>#N/A</v>
      </c>
      <c r="AF428" s="55" t="e">
        <f>IF(AA428="",IF(AA427="","",SUM($AF$13:AF427)),IF(AA428&lt;=MAX($AI$6:$AI$7),0,AC428+AE428))</f>
        <v>#N/A</v>
      </c>
      <c r="AG428" s="55" t="e">
        <f>IF(AA428="",IF(AA427="","",SUM($AG$13:AG427)),IF(AA428=$AE$5,AI427,IF($AI$8="Cuota fija",IF(AA428&lt;=MAX($AI$6:$AI$7),0,$AD$7+AD428-AH428),IF($AI$8="Capital Constante",IF(AA428&lt;=MAX($AI$6:$AI$7),0,$AD$3/(($AC$5/VLOOKUP($AD$6,AMORT!$A$2:$C$11,3,0))-MAX($AI$6:$AI$7))   ),AC428-AH428-AE428)       )))</f>
        <v>#N/A</v>
      </c>
      <c r="AH428" s="55" t="e">
        <f>IF(AA428="",IF(AA427="","",SUM($AH$13:AH427)),ROUND($AE$4*AI427,0))</f>
        <v>#N/A</v>
      </c>
      <c r="AI428" s="55" t="e">
        <f t="shared" si="42"/>
        <v>#N/A</v>
      </c>
      <c r="AJ428" s="15"/>
      <c r="AK428" s="55" t="e">
        <f>IF(AND(AA428&gt;0,AA428&lt;&gt;"",AD428&gt;0), ROUND( ((AD428/((1+($AD$4/VLOOKUP($AD$6,AMORT!$A$2:$B$11,2,0)))^AA428))),0),0)</f>
        <v>#N/A</v>
      </c>
    </row>
    <row r="429" spans="1:37" x14ac:dyDescent="0.2">
      <c r="A429" s="61" t="e">
        <f t="shared" si="39"/>
        <v>#N/A</v>
      </c>
      <c r="B429" s="62" t="e">
        <f>IF(A429="","",IF(OR($D$6="Diaria",$D$6="Semanal",$D$6="Decadal",$D$6="Quincenal"),B428+VLOOKUP($D$6,AMORT!$A$2:$D$11,4,0),IF(DAY($B$13)=DAY(EOMONTH($B$13,0)),EOMONTH(B428,VLOOKUP($D$6,AMORT!$A$2:$C$11,3,0)),EDATE($B$13,VLOOKUP($D$6,AMORT!$A$2:$C$11,3,0)*A429))))</f>
        <v>#N/A</v>
      </c>
      <c r="C429" s="55" t="e">
        <f>IF(A429="",IF(A428="","",SUM(C$13:C428)),G429+H429)</f>
        <v>#N/A</v>
      </c>
      <c r="D429" s="44"/>
      <c r="E429" s="55" t="e">
        <f>IF(A429="",IF(A428="","",SUM($E$13:E428)),ROUND(((I428*$D$8)/30)*VLOOKUP($D$6,AMORT!$A$2:$D$11,4,0),0))</f>
        <v>#N/A</v>
      </c>
      <c r="F429" s="55" t="e">
        <f>IF(A429="",IF(A428="","",SUM($F$13:F428)),IF(A429&lt;=MAX($I$6:$I$7),0,C429+E429))</f>
        <v>#N/A</v>
      </c>
      <c r="G429" s="55" t="e">
        <f>IF(A429="",IF(A428="","",SUM($G$13:G428)),IF(A429=$E$5,I428,IF($I$8="Cuota fija",IF(A429&lt;=MAX($I$6:$I$7),0,$D$7+D429-H429),IF($I$8="Capital Constante",IF(A429&lt;=MAX($I$6:$I$7),0,$D$3/(($C$5/VLOOKUP($D$6,AMORT!$A$2:$C$11,3,0))-MAX($I$6:$I$7))   ),C429-H429-E429)       )))</f>
        <v>#N/A</v>
      </c>
      <c r="H429" s="55" t="e">
        <f>IF(A429="",IF(A428="","",SUM($H$13:H428)),ROUND($E$4*I428,0))</f>
        <v>#N/A</v>
      </c>
      <c r="I429" s="55" t="e">
        <f t="shared" si="40"/>
        <v>#N/A</v>
      </c>
      <c r="J429" s="15"/>
      <c r="K429" s="55" t="e">
        <f>IF(AND(A429&gt;0,A429&lt;&gt;"",D429&gt;0), ROUND( ((D429/((1+($D$4/VLOOKUP($D$6,AMORT!$A$2:$B$11,2,0)))^A429))),0),0)</f>
        <v>#N/A</v>
      </c>
      <c r="N429" s="61" t="e">
        <f t="shared" si="43"/>
        <v>#N/A</v>
      </c>
      <c r="O429" s="62" t="e">
        <f>IF(N429="","",IF(OR($Q$6="Diaria",$Q$6="Semanal",$Q$6="Decadal",$Q$6="Quincenal"),O428+VLOOKUP($Q$6,AMORT!$A$2:$D$11,4,0),IF(DAY($O$13)=DAY(EOMONTH($O$13,0)),EOMONTH(O428,VLOOKUP($Q$6,AMORT!$A$2:$C$11,3,0)),EDATE($O$13,VLOOKUP($Q$6,AMORT!$A$2:$C$11,3,0)*N429))))</f>
        <v>#N/A</v>
      </c>
      <c r="P429" s="55" t="e">
        <f>IF(N429="",IF(N428="","",SUM(P$13:P428)),T429+U429)</f>
        <v>#N/A</v>
      </c>
      <c r="Q429" s="44"/>
      <c r="R429" s="55" t="e">
        <f>IF(N429="",IF(N428="","",SUM($R$13:R428)),ROUND(((V428*$Q$8)/30)*VLOOKUP($Q$6,AMORT!$A$2:$D$11,4,0),0))</f>
        <v>#N/A</v>
      </c>
      <c r="S429" s="55" t="e">
        <f>IF(N429="",IF(N428="","",SUM($S$13:S428)),IF(N429&lt;=MAX($V$6:$V$7),0,P429+R429))</f>
        <v>#N/A</v>
      </c>
      <c r="T429" s="55" t="e">
        <f>IF(N429="",IF(N428="","",SUM($T$13:T428)),IF(N429=$R$5,V428,IF($V$8="Cuota fija",IF(N429&lt;=MAX($V$6:$V$7),0,$Q$7+Q429-U429),IF($V$8="Capital Constante",IF(N429&lt;=MAX($V$6:$V$7),0,$Q$3/(($P$5/VLOOKUP($Q$6,AMORT!$A$2:$C$11,3,0))-MAX($V$6:$V$7))   ),P429-U429-R429)       )))</f>
        <v>#N/A</v>
      </c>
      <c r="U429" s="55" t="e">
        <f>IF(N429="",IF(N428="","",SUM($U$13:U428)),ROUND($R$4*V428,0))</f>
        <v>#N/A</v>
      </c>
      <c r="V429" s="55" t="e">
        <f t="shared" si="41"/>
        <v>#N/A</v>
      </c>
      <c r="W429" s="15"/>
      <c r="X429" s="55" t="e">
        <f>IF(AND(N429&gt;0,N429&lt;&gt;"",Q429&gt;0), ROUND( ((Q429/((1+($Q$4/VLOOKUP($Q$6,AMORT!$A$2:$B$11,2,0)))^N429))),0),0)</f>
        <v>#N/A</v>
      </c>
      <c r="AA429" s="61" t="e">
        <f t="shared" si="44"/>
        <v>#N/A</v>
      </c>
      <c r="AB429" s="62" t="e">
        <f>IF(AA429="","",IF(OR($AD$6="Diaria",$AD$6="Semanal",$AD$6="Decadal",$AD$6="Quincenal"),AB428+VLOOKUP($AD$6,AMORT!$A$2:$D$11,4,0),IF(DAY($B$13)=DAY(EOMONTH($B$13,0)),EOMONTH(AB428,VLOOKUP($AD$6,AMORT!$A$2:$C$11,3,0)),EDATE($B$13,VLOOKUP($AD$6,AMORT!$A$2:$C$11,3,0)*AA429))))</f>
        <v>#N/A</v>
      </c>
      <c r="AC429" s="55" t="e">
        <f>IF(AA429="",IF(AA428="","",SUM(AC$13:AC428)),AG429+AH429)</f>
        <v>#N/A</v>
      </c>
      <c r="AD429" s="44"/>
      <c r="AE429" s="55" t="e">
        <f>IF(AA429="",IF(AA428="","",SUM($AE$13:AE428)),ROUND(((AI428*$AD$8)/30)*VLOOKUP($AD$6,AMORT!$A$2:$D$11,4,0),0))</f>
        <v>#N/A</v>
      </c>
      <c r="AF429" s="55" t="e">
        <f>IF(AA429="",IF(AA428="","",SUM($AF$13:AF428)),IF(AA429&lt;=MAX($AI$6:$AI$7),0,AC429+AE429))</f>
        <v>#N/A</v>
      </c>
      <c r="AG429" s="55" t="e">
        <f>IF(AA429="",IF(AA428="","",SUM($AG$13:AG428)),IF(AA429=$AE$5,AI428,IF($AI$8="Cuota fija",IF(AA429&lt;=MAX($AI$6:$AI$7),0,$AD$7+AD429-AH429),IF($AI$8="Capital Constante",IF(AA429&lt;=MAX($AI$6:$AI$7),0,$AD$3/(($AC$5/VLOOKUP($AD$6,AMORT!$A$2:$C$11,3,0))-MAX($AI$6:$AI$7))   ),AC429-AH429-AE429)       )))</f>
        <v>#N/A</v>
      </c>
      <c r="AH429" s="55" t="e">
        <f>IF(AA429="",IF(AA428="","",SUM($AH$13:AH428)),ROUND($AE$4*AI428,0))</f>
        <v>#N/A</v>
      </c>
      <c r="AI429" s="55" t="e">
        <f t="shared" si="42"/>
        <v>#N/A</v>
      </c>
      <c r="AJ429" s="15"/>
      <c r="AK429" s="55" t="e">
        <f>IF(AND(AA429&gt;0,AA429&lt;&gt;"",AD429&gt;0), ROUND( ((AD429/((1+($AD$4/VLOOKUP($AD$6,AMORT!$A$2:$B$11,2,0)))^AA429))),0),0)</f>
        <v>#N/A</v>
      </c>
    </row>
    <row r="430" spans="1:37" x14ac:dyDescent="0.2">
      <c r="A430" s="61" t="e">
        <f t="shared" si="39"/>
        <v>#N/A</v>
      </c>
      <c r="B430" s="62" t="e">
        <f>IF(A430="","",IF(OR($D$6="Diaria",$D$6="Semanal",$D$6="Decadal",$D$6="Quincenal"),B429+VLOOKUP($D$6,AMORT!$A$2:$D$11,4,0),IF(DAY($B$13)=DAY(EOMONTH($B$13,0)),EOMONTH(B429,VLOOKUP($D$6,AMORT!$A$2:$C$11,3,0)),EDATE($B$13,VLOOKUP($D$6,AMORT!$A$2:$C$11,3,0)*A430))))</f>
        <v>#N/A</v>
      </c>
      <c r="C430" s="55" t="e">
        <f>IF(A430="",IF(A429="","",SUM(C$13:C429)),G430+H430)</f>
        <v>#N/A</v>
      </c>
      <c r="D430" s="44"/>
      <c r="E430" s="55" t="e">
        <f>IF(A430="",IF(A429="","",SUM($E$13:E429)),ROUND(((I429*$D$8)/30)*VLOOKUP($D$6,AMORT!$A$2:$D$11,4,0),0))</f>
        <v>#N/A</v>
      </c>
      <c r="F430" s="55" t="e">
        <f>IF(A430="",IF(A429="","",SUM($F$13:F429)),IF(A430&lt;=MAX($I$6:$I$7),0,C430+E430))</f>
        <v>#N/A</v>
      </c>
      <c r="G430" s="55" t="e">
        <f>IF(A430="",IF(A429="","",SUM($G$13:G429)),IF(A430=$E$5,I429,IF($I$8="Cuota fija",IF(A430&lt;=MAX($I$6:$I$7),0,$D$7+D430-H430),IF($I$8="Capital Constante",IF(A430&lt;=MAX($I$6:$I$7),0,$D$3/(($C$5/VLOOKUP($D$6,AMORT!$A$2:$C$11,3,0))-MAX($I$6:$I$7))   ),C430-H430-E430)       )))</f>
        <v>#N/A</v>
      </c>
      <c r="H430" s="55" t="e">
        <f>IF(A430="",IF(A429="","",SUM($H$13:H429)),ROUND($E$4*I429,0))</f>
        <v>#N/A</v>
      </c>
      <c r="I430" s="55" t="e">
        <f t="shared" si="40"/>
        <v>#N/A</v>
      </c>
      <c r="J430" s="15"/>
      <c r="K430" s="55" t="e">
        <f>IF(AND(A430&gt;0,A430&lt;&gt;"",D430&gt;0), ROUND( ((D430/((1+($D$4/VLOOKUP($D$6,AMORT!$A$2:$B$11,2,0)))^A430))),0),0)</f>
        <v>#N/A</v>
      </c>
      <c r="N430" s="61" t="e">
        <f t="shared" si="43"/>
        <v>#N/A</v>
      </c>
      <c r="O430" s="62" t="e">
        <f>IF(N430="","",IF(OR($Q$6="Diaria",$Q$6="Semanal",$Q$6="Decadal",$Q$6="Quincenal"),O429+VLOOKUP($Q$6,AMORT!$A$2:$D$11,4,0),IF(DAY($O$13)=DAY(EOMONTH($O$13,0)),EOMONTH(O429,VLOOKUP($Q$6,AMORT!$A$2:$C$11,3,0)),EDATE($O$13,VLOOKUP($Q$6,AMORT!$A$2:$C$11,3,0)*N430))))</f>
        <v>#N/A</v>
      </c>
      <c r="P430" s="55" t="e">
        <f>IF(N430="",IF(N429="","",SUM(P$13:P429)),T430+U430)</f>
        <v>#N/A</v>
      </c>
      <c r="Q430" s="44"/>
      <c r="R430" s="55" t="e">
        <f>IF(N430="",IF(N429="","",SUM($R$13:R429)),ROUND(((V429*$Q$8)/30)*VLOOKUP($Q$6,AMORT!$A$2:$D$11,4,0),0))</f>
        <v>#N/A</v>
      </c>
      <c r="S430" s="55" t="e">
        <f>IF(N430="",IF(N429="","",SUM($S$13:S429)),IF(N430&lt;=MAX($V$6:$V$7),0,P430+R430))</f>
        <v>#N/A</v>
      </c>
      <c r="T430" s="55" t="e">
        <f>IF(N430="",IF(N429="","",SUM($T$13:T429)),IF(N430=$R$5,V429,IF($V$8="Cuota fija",IF(N430&lt;=MAX($V$6:$V$7),0,$Q$7+Q430-U430),IF($V$8="Capital Constante",IF(N430&lt;=MAX($V$6:$V$7),0,$Q$3/(($P$5/VLOOKUP($Q$6,AMORT!$A$2:$C$11,3,0))-MAX($V$6:$V$7))   ),P430-U430-R430)       )))</f>
        <v>#N/A</v>
      </c>
      <c r="U430" s="55" t="e">
        <f>IF(N430="",IF(N429="","",SUM($U$13:U429)),ROUND($R$4*V429,0))</f>
        <v>#N/A</v>
      </c>
      <c r="V430" s="55" t="e">
        <f t="shared" si="41"/>
        <v>#N/A</v>
      </c>
      <c r="W430" s="15"/>
      <c r="X430" s="55" t="e">
        <f>IF(AND(N430&gt;0,N430&lt;&gt;"",Q430&gt;0), ROUND( ((Q430/((1+($Q$4/VLOOKUP($Q$6,AMORT!$A$2:$B$11,2,0)))^N430))),0),0)</f>
        <v>#N/A</v>
      </c>
      <c r="AA430" s="61" t="e">
        <f t="shared" si="44"/>
        <v>#N/A</v>
      </c>
      <c r="AB430" s="62" t="e">
        <f>IF(AA430="","",IF(OR($AD$6="Diaria",$AD$6="Semanal",$AD$6="Decadal",$AD$6="Quincenal"),AB429+VLOOKUP($AD$6,AMORT!$A$2:$D$11,4,0),IF(DAY($B$13)=DAY(EOMONTH($B$13,0)),EOMONTH(AB429,VLOOKUP($AD$6,AMORT!$A$2:$C$11,3,0)),EDATE($B$13,VLOOKUP($AD$6,AMORT!$A$2:$C$11,3,0)*AA430))))</f>
        <v>#N/A</v>
      </c>
      <c r="AC430" s="55" t="e">
        <f>IF(AA430="",IF(AA429="","",SUM(AC$13:AC429)),AG430+AH430)</f>
        <v>#N/A</v>
      </c>
      <c r="AD430" s="44"/>
      <c r="AE430" s="55" t="e">
        <f>IF(AA430="",IF(AA429="","",SUM($AE$13:AE429)),ROUND(((AI429*$AD$8)/30)*VLOOKUP($AD$6,AMORT!$A$2:$D$11,4,0),0))</f>
        <v>#N/A</v>
      </c>
      <c r="AF430" s="55" t="e">
        <f>IF(AA430="",IF(AA429="","",SUM($AF$13:AF429)),IF(AA430&lt;=MAX($AI$6:$AI$7),0,AC430+AE430))</f>
        <v>#N/A</v>
      </c>
      <c r="AG430" s="55" t="e">
        <f>IF(AA430="",IF(AA429="","",SUM($AG$13:AG429)),IF(AA430=$AE$5,AI429,IF($AI$8="Cuota fija",IF(AA430&lt;=MAX($AI$6:$AI$7),0,$AD$7+AD430-AH430),IF($AI$8="Capital Constante",IF(AA430&lt;=MAX($AI$6:$AI$7),0,$AD$3/(($AC$5/VLOOKUP($AD$6,AMORT!$A$2:$C$11,3,0))-MAX($AI$6:$AI$7))   ),AC430-AH430-AE430)       )))</f>
        <v>#N/A</v>
      </c>
      <c r="AH430" s="55" t="e">
        <f>IF(AA430="",IF(AA429="","",SUM($AH$13:AH429)),ROUND($AE$4*AI429,0))</f>
        <v>#N/A</v>
      </c>
      <c r="AI430" s="55" t="e">
        <f t="shared" si="42"/>
        <v>#N/A</v>
      </c>
      <c r="AJ430" s="15"/>
      <c r="AK430" s="55" t="e">
        <f>IF(AND(AA430&gt;0,AA430&lt;&gt;"",AD430&gt;0), ROUND( ((AD430/((1+($AD$4/VLOOKUP($AD$6,AMORT!$A$2:$B$11,2,0)))^AA430))),0),0)</f>
        <v>#N/A</v>
      </c>
    </row>
    <row r="431" spans="1:37" x14ac:dyDescent="0.2">
      <c r="A431" s="61" t="e">
        <f t="shared" si="39"/>
        <v>#N/A</v>
      </c>
      <c r="B431" s="62" t="e">
        <f>IF(A431="","",IF(OR($D$6="Diaria",$D$6="Semanal",$D$6="Decadal",$D$6="Quincenal"),B430+VLOOKUP($D$6,AMORT!$A$2:$D$11,4,0),IF(DAY($B$13)=DAY(EOMONTH($B$13,0)),EOMONTH(B430,VLOOKUP($D$6,AMORT!$A$2:$C$11,3,0)),EDATE($B$13,VLOOKUP($D$6,AMORT!$A$2:$C$11,3,0)*A431))))</f>
        <v>#N/A</v>
      </c>
      <c r="C431" s="55" t="e">
        <f>IF(A431="",IF(A430="","",SUM(C$13:C430)),G431+H431)</f>
        <v>#N/A</v>
      </c>
      <c r="D431" s="44"/>
      <c r="E431" s="55" t="e">
        <f>IF(A431="",IF(A430="","",SUM($E$13:E430)),ROUND(((I430*$D$8)/30)*VLOOKUP($D$6,AMORT!$A$2:$D$11,4,0),0))</f>
        <v>#N/A</v>
      </c>
      <c r="F431" s="55" t="e">
        <f>IF(A431="",IF(A430="","",SUM($F$13:F430)),IF(A431&lt;=MAX($I$6:$I$7),0,C431+E431))</f>
        <v>#N/A</v>
      </c>
      <c r="G431" s="55" t="e">
        <f>IF(A431="",IF(A430="","",SUM($G$13:G430)),IF(A431=$E$5,I430,IF($I$8="Cuota fija",IF(A431&lt;=MAX($I$6:$I$7),0,$D$7+D431-H431),IF($I$8="Capital Constante",IF(A431&lt;=MAX($I$6:$I$7),0,$D$3/(($C$5/VLOOKUP($D$6,AMORT!$A$2:$C$11,3,0))-MAX($I$6:$I$7))   ),C431-H431-E431)       )))</f>
        <v>#N/A</v>
      </c>
      <c r="H431" s="55" t="e">
        <f>IF(A431="",IF(A430="","",SUM($H$13:H430)),ROUND($E$4*I430,0))</f>
        <v>#N/A</v>
      </c>
      <c r="I431" s="55" t="e">
        <f t="shared" si="40"/>
        <v>#N/A</v>
      </c>
      <c r="J431" s="15"/>
      <c r="K431" s="55" t="e">
        <f>IF(AND(A431&gt;0,A431&lt;&gt;"",D431&gt;0), ROUND( ((D431/((1+($D$4/VLOOKUP($D$6,AMORT!$A$2:$B$11,2,0)))^A431))),0),0)</f>
        <v>#N/A</v>
      </c>
      <c r="N431" s="61" t="e">
        <f t="shared" si="43"/>
        <v>#N/A</v>
      </c>
      <c r="O431" s="62" t="e">
        <f>IF(N431="","",IF(OR($Q$6="Diaria",$Q$6="Semanal",$Q$6="Decadal",$Q$6="Quincenal"),O430+VLOOKUP($Q$6,AMORT!$A$2:$D$11,4,0),IF(DAY($O$13)=DAY(EOMONTH($O$13,0)),EOMONTH(O430,VLOOKUP($Q$6,AMORT!$A$2:$C$11,3,0)),EDATE($O$13,VLOOKUP($Q$6,AMORT!$A$2:$C$11,3,0)*N431))))</f>
        <v>#N/A</v>
      </c>
      <c r="P431" s="55" t="e">
        <f>IF(N431="",IF(N430="","",SUM(P$13:P430)),T431+U431)</f>
        <v>#N/A</v>
      </c>
      <c r="Q431" s="44"/>
      <c r="R431" s="55" t="e">
        <f>IF(N431="",IF(N430="","",SUM($R$13:R430)),ROUND(((V430*$Q$8)/30)*VLOOKUP($Q$6,AMORT!$A$2:$D$11,4,0),0))</f>
        <v>#N/A</v>
      </c>
      <c r="S431" s="55" t="e">
        <f>IF(N431="",IF(N430="","",SUM($S$13:S430)),IF(N431&lt;=MAX($V$6:$V$7),0,P431+R431))</f>
        <v>#N/A</v>
      </c>
      <c r="T431" s="55" t="e">
        <f>IF(N431="",IF(N430="","",SUM($T$13:T430)),IF(N431=$R$5,V430,IF($V$8="Cuota fija",IF(N431&lt;=MAX($V$6:$V$7),0,$Q$7+Q431-U431),IF($V$8="Capital Constante",IF(N431&lt;=MAX($V$6:$V$7),0,$Q$3/(($P$5/VLOOKUP($Q$6,AMORT!$A$2:$C$11,3,0))-MAX($V$6:$V$7))   ),P431-U431-R431)       )))</f>
        <v>#N/A</v>
      </c>
      <c r="U431" s="55" t="e">
        <f>IF(N431="",IF(N430="","",SUM($U$13:U430)),ROUND($R$4*V430,0))</f>
        <v>#N/A</v>
      </c>
      <c r="V431" s="55" t="e">
        <f t="shared" si="41"/>
        <v>#N/A</v>
      </c>
      <c r="W431" s="15"/>
      <c r="X431" s="55" t="e">
        <f>IF(AND(N431&gt;0,N431&lt;&gt;"",Q431&gt;0), ROUND( ((Q431/((1+($Q$4/VLOOKUP($Q$6,AMORT!$A$2:$B$11,2,0)))^N431))),0),0)</f>
        <v>#N/A</v>
      </c>
      <c r="AA431" s="61" t="e">
        <f t="shared" si="44"/>
        <v>#N/A</v>
      </c>
      <c r="AB431" s="62" t="e">
        <f>IF(AA431="","",IF(OR($AD$6="Diaria",$AD$6="Semanal",$AD$6="Decadal",$AD$6="Quincenal"),AB430+VLOOKUP($AD$6,AMORT!$A$2:$D$11,4,0),IF(DAY($B$13)=DAY(EOMONTH($B$13,0)),EOMONTH(AB430,VLOOKUP($AD$6,AMORT!$A$2:$C$11,3,0)),EDATE($B$13,VLOOKUP($AD$6,AMORT!$A$2:$C$11,3,0)*AA431))))</f>
        <v>#N/A</v>
      </c>
      <c r="AC431" s="55" t="e">
        <f>IF(AA431="",IF(AA430="","",SUM(AC$13:AC430)),AG431+AH431)</f>
        <v>#N/A</v>
      </c>
      <c r="AD431" s="44"/>
      <c r="AE431" s="55" t="e">
        <f>IF(AA431="",IF(AA430="","",SUM($AE$13:AE430)),ROUND(((AI430*$AD$8)/30)*VLOOKUP($AD$6,AMORT!$A$2:$D$11,4,0),0))</f>
        <v>#N/A</v>
      </c>
      <c r="AF431" s="55" t="e">
        <f>IF(AA431="",IF(AA430="","",SUM($AF$13:AF430)),IF(AA431&lt;=MAX($AI$6:$AI$7),0,AC431+AE431))</f>
        <v>#N/A</v>
      </c>
      <c r="AG431" s="55" t="e">
        <f>IF(AA431="",IF(AA430="","",SUM($AG$13:AG430)),IF(AA431=$AE$5,AI430,IF($AI$8="Cuota fija",IF(AA431&lt;=MAX($AI$6:$AI$7),0,$AD$7+AD431-AH431),IF($AI$8="Capital Constante",IF(AA431&lt;=MAX($AI$6:$AI$7),0,$AD$3/(($AC$5/VLOOKUP($AD$6,AMORT!$A$2:$C$11,3,0))-MAX($AI$6:$AI$7))   ),AC431-AH431-AE431)       )))</f>
        <v>#N/A</v>
      </c>
      <c r="AH431" s="55" t="e">
        <f>IF(AA431="",IF(AA430="","",SUM($AH$13:AH430)),ROUND($AE$4*AI430,0))</f>
        <v>#N/A</v>
      </c>
      <c r="AI431" s="55" t="e">
        <f t="shared" si="42"/>
        <v>#N/A</v>
      </c>
      <c r="AJ431" s="15"/>
      <c r="AK431" s="55" t="e">
        <f>IF(AND(AA431&gt;0,AA431&lt;&gt;"",AD431&gt;0), ROUND( ((AD431/((1+($AD$4/VLOOKUP($AD$6,AMORT!$A$2:$B$11,2,0)))^AA431))),0),0)</f>
        <v>#N/A</v>
      </c>
    </row>
    <row r="432" spans="1:37" x14ac:dyDescent="0.2">
      <c r="A432" s="61" t="e">
        <f t="shared" si="39"/>
        <v>#N/A</v>
      </c>
      <c r="B432" s="62" t="e">
        <f>IF(A432="","",IF(OR($D$6="Diaria",$D$6="Semanal",$D$6="Decadal",$D$6="Quincenal"),B431+VLOOKUP($D$6,AMORT!$A$2:$D$11,4,0),IF(DAY($B$13)=DAY(EOMONTH($B$13,0)),EOMONTH(B431,VLOOKUP($D$6,AMORT!$A$2:$C$11,3,0)),EDATE($B$13,VLOOKUP($D$6,AMORT!$A$2:$C$11,3,0)*A432))))</f>
        <v>#N/A</v>
      </c>
      <c r="C432" s="55" t="e">
        <f>IF(A432="",IF(A431="","",SUM(C$13:C431)),G432+H432)</f>
        <v>#N/A</v>
      </c>
      <c r="D432" s="44"/>
      <c r="E432" s="55" t="e">
        <f>IF(A432="",IF(A431="","",SUM($E$13:E431)),ROUND(((I431*$D$8)/30)*VLOOKUP($D$6,AMORT!$A$2:$D$11,4,0),0))</f>
        <v>#N/A</v>
      </c>
      <c r="F432" s="55" t="e">
        <f>IF(A432="",IF(A431="","",SUM($F$13:F431)),IF(A432&lt;=MAX($I$6:$I$7),0,C432+E432))</f>
        <v>#N/A</v>
      </c>
      <c r="G432" s="55" t="e">
        <f>IF(A432="",IF(A431="","",SUM($G$13:G431)),IF(A432=$E$5,I431,IF($I$8="Cuota fija",IF(A432&lt;=MAX($I$6:$I$7),0,$D$7+D432-H432),IF($I$8="Capital Constante",IF(A432&lt;=MAX($I$6:$I$7),0,$D$3/(($C$5/VLOOKUP($D$6,AMORT!$A$2:$C$11,3,0))-MAX($I$6:$I$7))   ),C432-H432-E432)       )))</f>
        <v>#N/A</v>
      </c>
      <c r="H432" s="55" t="e">
        <f>IF(A432="",IF(A431="","",SUM($H$13:H431)),ROUND($E$4*I431,0))</f>
        <v>#N/A</v>
      </c>
      <c r="I432" s="55" t="e">
        <f t="shared" si="40"/>
        <v>#N/A</v>
      </c>
      <c r="J432" s="15"/>
      <c r="K432" s="55" t="e">
        <f>IF(AND(A432&gt;0,A432&lt;&gt;"",D432&gt;0), ROUND( ((D432/((1+($D$4/VLOOKUP($D$6,AMORT!$A$2:$B$11,2,0)))^A432))),0),0)</f>
        <v>#N/A</v>
      </c>
      <c r="N432" s="61" t="e">
        <f t="shared" si="43"/>
        <v>#N/A</v>
      </c>
      <c r="O432" s="62" t="e">
        <f>IF(N432="","",IF(OR($Q$6="Diaria",$Q$6="Semanal",$Q$6="Decadal",$Q$6="Quincenal"),O431+VLOOKUP($Q$6,AMORT!$A$2:$D$11,4,0),IF(DAY($O$13)=DAY(EOMONTH($O$13,0)),EOMONTH(O431,VLOOKUP($Q$6,AMORT!$A$2:$C$11,3,0)),EDATE($O$13,VLOOKUP($Q$6,AMORT!$A$2:$C$11,3,0)*N432))))</f>
        <v>#N/A</v>
      </c>
      <c r="P432" s="55" t="e">
        <f>IF(N432="",IF(N431="","",SUM(P$13:P431)),T432+U432)</f>
        <v>#N/A</v>
      </c>
      <c r="Q432" s="44"/>
      <c r="R432" s="55" t="e">
        <f>IF(N432="",IF(N431="","",SUM($R$13:R431)),ROUND(((V431*$Q$8)/30)*VLOOKUP($Q$6,AMORT!$A$2:$D$11,4,0),0))</f>
        <v>#N/A</v>
      </c>
      <c r="S432" s="55" t="e">
        <f>IF(N432="",IF(N431="","",SUM($S$13:S431)),IF(N432&lt;=MAX($V$6:$V$7),0,P432+R432))</f>
        <v>#N/A</v>
      </c>
      <c r="T432" s="55" t="e">
        <f>IF(N432="",IF(N431="","",SUM($T$13:T431)),IF(N432=$R$5,V431,IF($V$8="Cuota fija",IF(N432&lt;=MAX($V$6:$V$7),0,$Q$7+Q432-U432),IF($V$8="Capital Constante",IF(N432&lt;=MAX($V$6:$V$7),0,$Q$3/(($P$5/VLOOKUP($Q$6,AMORT!$A$2:$C$11,3,0))-MAX($V$6:$V$7))   ),P432-U432-R432)       )))</f>
        <v>#N/A</v>
      </c>
      <c r="U432" s="55" t="e">
        <f>IF(N432="",IF(N431="","",SUM($U$13:U431)),ROUND($R$4*V431,0))</f>
        <v>#N/A</v>
      </c>
      <c r="V432" s="55" t="e">
        <f t="shared" si="41"/>
        <v>#N/A</v>
      </c>
      <c r="W432" s="15"/>
      <c r="X432" s="55" t="e">
        <f>IF(AND(N432&gt;0,N432&lt;&gt;"",Q432&gt;0), ROUND( ((Q432/((1+($Q$4/VLOOKUP($Q$6,AMORT!$A$2:$B$11,2,0)))^N432))),0),0)</f>
        <v>#N/A</v>
      </c>
      <c r="AA432" s="61" t="e">
        <f t="shared" si="44"/>
        <v>#N/A</v>
      </c>
      <c r="AB432" s="62" t="e">
        <f>IF(AA432="","",IF(OR($AD$6="Diaria",$AD$6="Semanal",$AD$6="Decadal",$AD$6="Quincenal"),AB431+VLOOKUP($AD$6,AMORT!$A$2:$D$11,4,0),IF(DAY($B$13)=DAY(EOMONTH($B$13,0)),EOMONTH(AB431,VLOOKUP($AD$6,AMORT!$A$2:$C$11,3,0)),EDATE($B$13,VLOOKUP($AD$6,AMORT!$A$2:$C$11,3,0)*AA432))))</f>
        <v>#N/A</v>
      </c>
      <c r="AC432" s="55" t="e">
        <f>IF(AA432="",IF(AA431="","",SUM(AC$13:AC431)),AG432+AH432)</f>
        <v>#N/A</v>
      </c>
      <c r="AD432" s="44"/>
      <c r="AE432" s="55" t="e">
        <f>IF(AA432="",IF(AA431="","",SUM($AE$13:AE431)),ROUND(((AI431*$AD$8)/30)*VLOOKUP($AD$6,AMORT!$A$2:$D$11,4,0),0))</f>
        <v>#N/A</v>
      </c>
      <c r="AF432" s="55" t="e">
        <f>IF(AA432="",IF(AA431="","",SUM($AF$13:AF431)),IF(AA432&lt;=MAX($AI$6:$AI$7),0,AC432+AE432))</f>
        <v>#N/A</v>
      </c>
      <c r="AG432" s="55" t="e">
        <f>IF(AA432="",IF(AA431="","",SUM($AG$13:AG431)),IF(AA432=$AE$5,AI431,IF($AI$8="Cuota fija",IF(AA432&lt;=MAX($AI$6:$AI$7),0,$AD$7+AD432-AH432),IF($AI$8="Capital Constante",IF(AA432&lt;=MAX($AI$6:$AI$7),0,$AD$3/(($AC$5/VLOOKUP($AD$6,AMORT!$A$2:$C$11,3,0))-MAX($AI$6:$AI$7))   ),AC432-AH432-AE432)       )))</f>
        <v>#N/A</v>
      </c>
      <c r="AH432" s="55" t="e">
        <f>IF(AA432="",IF(AA431="","",SUM($AH$13:AH431)),ROUND($AE$4*AI431,0))</f>
        <v>#N/A</v>
      </c>
      <c r="AI432" s="55" t="e">
        <f t="shared" si="42"/>
        <v>#N/A</v>
      </c>
      <c r="AJ432" s="15"/>
      <c r="AK432" s="55" t="e">
        <f>IF(AND(AA432&gt;0,AA432&lt;&gt;"",AD432&gt;0), ROUND( ((AD432/((1+($AD$4/VLOOKUP($AD$6,AMORT!$A$2:$B$11,2,0)))^AA432))),0),0)</f>
        <v>#N/A</v>
      </c>
    </row>
    <row r="433" spans="1:37" x14ac:dyDescent="0.2">
      <c r="A433" s="61" t="e">
        <f t="shared" si="39"/>
        <v>#N/A</v>
      </c>
      <c r="B433" s="62" t="e">
        <f>IF(A433="","",IF(OR($D$6="Diaria",$D$6="Semanal",$D$6="Decadal",$D$6="Quincenal"),B432+VLOOKUP($D$6,AMORT!$A$2:$D$11,4,0),IF(DAY($B$13)=DAY(EOMONTH($B$13,0)),EOMONTH(B432,VLOOKUP($D$6,AMORT!$A$2:$C$11,3,0)),EDATE($B$13,VLOOKUP($D$6,AMORT!$A$2:$C$11,3,0)*A433))))</f>
        <v>#N/A</v>
      </c>
      <c r="C433" s="55" t="e">
        <f>IF(A433="",IF(A432="","",SUM(C$13:C432)),G433+H433)</f>
        <v>#N/A</v>
      </c>
      <c r="D433" s="44"/>
      <c r="E433" s="55" t="e">
        <f>IF(A433="",IF(A432="","",SUM($E$13:E432)),ROUND(((I432*$D$8)/30)*VLOOKUP($D$6,AMORT!$A$2:$D$11,4,0),0))</f>
        <v>#N/A</v>
      </c>
      <c r="F433" s="55" t="e">
        <f>IF(A433="",IF(A432="","",SUM($F$13:F432)),IF(A433&lt;=MAX($I$6:$I$7),0,C433+E433))</f>
        <v>#N/A</v>
      </c>
      <c r="G433" s="55" t="e">
        <f>IF(A433="",IF(A432="","",SUM($G$13:G432)),IF(A433=$E$5,I432,IF($I$8="Cuota fija",IF(A433&lt;=MAX($I$6:$I$7),0,$D$7+D433-H433),IF($I$8="Capital Constante",IF(A433&lt;=MAX($I$6:$I$7),0,$D$3/(($C$5/VLOOKUP($D$6,AMORT!$A$2:$C$11,3,0))-MAX($I$6:$I$7))   ),C433-H433-E433)       )))</f>
        <v>#N/A</v>
      </c>
      <c r="H433" s="55" t="e">
        <f>IF(A433="",IF(A432="","",SUM($H$13:H432)),ROUND($E$4*I432,0))</f>
        <v>#N/A</v>
      </c>
      <c r="I433" s="55" t="e">
        <f t="shared" si="40"/>
        <v>#N/A</v>
      </c>
      <c r="J433" s="15"/>
      <c r="K433" s="55" t="e">
        <f>IF(AND(A433&gt;0,A433&lt;&gt;"",D433&gt;0), ROUND( ((D433/((1+($D$4/VLOOKUP($D$6,AMORT!$A$2:$B$11,2,0)))^A433))),0),0)</f>
        <v>#N/A</v>
      </c>
      <c r="N433" s="61" t="e">
        <f t="shared" si="43"/>
        <v>#N/A</v>
      </c>
      <c r="O433" s="62" t="e">
        <f>IF(N433="","",IF(OR($Q$6="Diaria",$Q$6="Semanal",$Q$6="Decadal",$Q$6="Quincenal"),O432+VLOOKUP($Q$6,AMORT!$A$2:$D$11,4,0),IF(DAY($O$13)=DAY(EOMONTH($O$13,0)),EOMONTH(O432,VLOOKUP($Q$6,AMORT!$A$2:$C$11,3,0)),EDATE($O$13,VLOOKUP($Q$6,AMORT!$A$2:$C$11,3,0)*N433))))</f>
        <v>#N/A</v>
      </c>
      <c r="P433" s="55" t="e">
        <f>IF(N433="",IF(N432="","",SUM(P$13:P432)),T433+U433)</f>
        <v>#N/A</v>
      </c>
      <c r="Q433" s="44"/>
      <c r="R433" s="55" t="e">
        <f>IF(N433="",IF(N432="","",SUM($R$13:R432)),ROUND(((V432*$Q$8)/30)*VLOOKUP($Q$6,AMORT!$A$2:$D$11,4,0),0))</f>
        <v>#N/A</v>
      </c>
      <c r="S433" s="55" t="e">
        <f>IF(N433="",IF(N432="","",SUM($S$13:S432)),IF(N433&lt;=MAX($V$6:$V$7),0,P433+R433))</f>
        <v>#N/A</v>
      </c>
      <c r="T433" s="55" t="e">
        <f>IF(N433="",IF(N432="","",SUM($T$13:T432)),IF(N433=$R$5,V432,IF($V$8="Cuota fija",IF(N433&lt;=MAX($V$6:$V$7),0,$Q$7+Q433-U433),IF($V$8="Capital Constante",IF(N433&lt;=MAX($V$6:$V$7),0,$Q$3/(($P$5/VLOOKUP($Q$6,AMORT!$A$2:$C$11,3,0))-MAX($V$6:$V$7))   ),P433-U433-R433)       )))</f>
        <v>#N/A</v>
      </c>
      <c r="U433" s="55" t="e">
        <f>IF(N433="",IF(N432="","",SUM($U$13:U432)),ROUND($R$4*V432,0))</f>
        <v>#N/A</v>
      </c>
      <c r="V433" s="55" t="e">
        <f t="shared" si="41"/>
        <v>#N/A</v>
      </c>
      <c r="W433" s="15"/>
      <c r="X433" s="55" t="e">
        <f>IF(AND(N433&gt;0,N433&lt;&gt;"",Q433&gt;0), ROUND( ((Q433/((1+($Q$4/VLOOKUP($Q$6,AMORT!$A$2:$B$11,2,0)))^N433))),0),0)</f>
        <v>#N/A</v>
      </c>
      <c r="AA433" s="61" t="e">
        <f t="shared" si="44"/>
        <v>#N/A</v>
      </c>
      <c r="AB433" s="62" t="e">
        <f>IF(AA433="","",IF(OR($AD$6="Diaria",$AD$6="Semanal",$AD$6="Decadal",$AD$6="Quincenal"),AB432+VLOOKUP($AD$6,AMORT!$A$2:$D$11,4,0),IF(DAY($B$13)=DAY(EOMONTH($B$13,0)),EOMONTH(AB432,VLOOKUP($AD$6,AMORT!$A$2:$C$11,3,0)),EDATE($B$13,VLOOKUP($AD$6,AMORT!$A$2:$C$11,3,0)*AA433))))</f>
        <v>#N/A</v>
      </c>
      <c r="AC433" s="55" t="e">
        <f>IF(AA433="",IF(AA432="","",SUM(AC$13:AC432)),AG433+AH433)</f>
        <v>#N/A</v>
      </c>
      <c r="AD433" s="44"/>
      <c r="AE433" s="55" t="e">
        <f>IF(AA433="",IF(AA432="","",SUM($AE$13:AE432)),ROUND(((AI432*$AD$8)/30)*VLOOKUP($AD$6,AMORT!$A$2:$D$11,4,0),0))</f>
        <v>#N/A</v>
      </c>
      <c r="AF433" s="55" t="e">
        <f>IF(AA433="",IF(AA432="","",SUM($AF$13:AF432)),IF(AA433&lt;=MAX($AI$6:$AI$7),0,AC433+AE433))</f>
        <v>#N/A</v>
      </c>
      <c r="AG433" s="55" t="e">
        <f>IF(AA433="",IF(AA432="","",SUM($AG$13:AG432)),IF(AA433=$AE$5,AI432,IF($AI$8="Cuota fija",IF(AA433&lt;=MAX($AI$6:$AI$7),0,$AD$7+AD433-AH433),IF($AI$8="Capital Constante",IF(AA433&lt;=MAX($AI$6:$AI$7),0,$AD$3/(($AC$5/VLOOKUP($AD$6,AMORT!$A$2:$C$11,3,0))-MAX($AI$6:$AI$7))   ),AC433-AH433-AE433)       )))</f>
        <v>#N/A</v>
      </c>
      <c r="AH433" s="55" t="e">
        <f>IF(AA433="",IF(AA432="","",SUM($AH$13:AH432)),ROUND($AE$4*AI432,0))</f>
        <v>#N/A</v>
      </c>
      <c r="AI433" s="55" t="e">
        <f t="shared" si="42"/>
        <v>#N/A</v>
      </c>
      <c r="AJ433" s="15"/>
      <c r="AK433" s="55" t="e">
        <f>IF(AND(AA433&gt;0,AA433&lt;&gt;"",AD433&gt;0), ROUND( ((AD433/((1+($AD$4/VLOOKUP($AD$6,AMORT!$A$2:$B$11,2,0)))^AA433))),0),0)</f>
        <v>#N/A</v>
      </c>
    </row>
    <row r="434" spans="1:37" x14ac:dyDescent="0.2">
      <c r="A434" s="61" t="e">
        <f t="shared" si="39"/>
        <v>#N/A</v>
      </c>
      <c r="B434" s="62" t="e">
        <f>IF(A434="","",IF(OR($D$6="Diaria",$D$6="Semanal",$D$6="Decadal",$D$6="Quincenal"),B433+VLOOKUP($D$6,AMORT!$A$2:$D$11,4,0),IF(DAY($B$13)=DAY(EOMONTH($B$13,0)),EOMONTH(B433,VLOOKUP($D$6,AMORT!$A$2:$C$11,3,0)),EDATE($B$13,VLOOKUP($D$6,AMORT!$A$2:$C$11,3,0)*A434))))</f>
        <v>#N/A</v>
      </c>
      <c r="C434" s="55" t="e">
        <f>IF(A434="",IF(A433="","",SUM(C$13:C433)),G434+H434)</f>
        <v>#N/A</v>
      </c>
      <c r="D434" s="44"/>
      <c r="E434" s="55" t="e">
        <f>IF(A434="",IF(A433="","",SUM($E$13:E433)),ROUND(((I433*$D$8)/30)*VLOOKUP($D$6,AMORT!$A$2:$D$11,4,0),0))</f>
        <v>#N/A</v>
      </c>
      <c r="F434" s="55" t="e">
        <f>IF(A434="",IF(A433="","",SUM($F$13:F433)),IF(A434&lt;=MAX($I$6:$I$7),0,C434+E434))</f>
        <v>#N/A</v>
      </c>
      <c r="G434" s="55" t="e">
        <f>IF(A434="",IF(A433="","",SUM($G$13:G433)),IF(A434=$E$5,I433,IF($I$8="Cuota fija",IF(A434&lt;=MAX($I$6:$I$7),0,$D$7+D434-H434),IF($I$8="Capital Constante",IF(A434&lt;=MAX($I$6:$I$7),0,$D$3/(($C$5/VLOOKUP($D$6,AMORT!$A$2:$C$11,3,0))-MAX($I$6:$I$7))   ),C434-H434-E434)       )))</f>
        <v>#N/A</v>
      </c>
      <c r="H434" s="55" t="e">
        <f>IF(A434="",IF(A433="","",SUM($H$13:H433)),ROUND($E$4*I433,0))</f>
        <v>#N/A</v>
      </c>
      <c r="I434" s="55" t="e">
        <f t="shared" si="40"/>
        <v>#N/A</v>
      </c>
      <c r="J434" s="15"/>
      <c r="K434" s="55" t="e">
        <f>IF(AND(A434&gt;0,A434&lt;&gt;"",D434&gt;0), ROUND( ((D434/((1+($D$4/VLOOKUP($D$6,AMORT!$A$2:$B$11,2,0)))^A434))),0),0)</f>
        <v>#N/A</v>
      </c>
      <c r="N434" s="61" t="e">
        <f t="shared" si="43"/>
        <v>#N/A</v>
      </c>
      <c r="O434" s="62" t="e">
        <f>IF(N434="","",IF(OR($Q$6="Diaria",$Q$6="Semanal",$Q$6="Decadal",$Q$6="Quincenal"),O433+VLOOKUP($Q$6,AMORT!$A$2:$D$11,4,0),IF(DAY($O$13)=DAY(EOMONTH($O$13,0)),EOMONTH(O433,VLOOKUP($Q$6,AMORT!$A$2:$C$11,3,0)),EDATE($O$13,VLOOKUP($Q$6,AMORT!$A$2:$C$11,3,0)*N434))))</f>
        <v>#N/A</v>
      </c>
      <c r="P434" s="55" t="e">
        <f>IF(N434="",IF(N433="","",SUM(P$13:P433)),T434+U434)</f>
        <v>#N/A</v>
      </c>
      <c r="Q434" s="44"/>
      <c r="R434" s="55" t="e">
        <f>IF(N434="",IF(N433="","",SUM($R$13:R433)),ROUND(((V433*$Q$8)/30)*VLOOKUP($Q$6,AMORT!$A$2:$D$11,4,0),0))</f>
        <v>#N/A</v>
      </c>
      <c r="S434" s="55" t="e">
        <f>IF(N434="",IF(N433="","",SUM($S$13:S433)),IF(N434&lt;=MAX($V$6:$V$7),0,P434+R434))</f>
        <v>#N/A</v>
      </c>
      <c r="T434" s="55" t="e">
        <f>IF(N434="",IF(N433="","",SUM($T$13:T433)),IF(N434=$R$5,V433,IF($V$8="Cuota fija",IF(N434&lt;=MAX($V$6:$V$7),0,$Q$7+Q434-U434),IF($V$8="Capital Constante",IF(N434&lt;=MAX($V$6:$V$7),0,$Q$3/(($P$5/VLOOKUP($Q$6,AMORT!$A$2:$C$11,3,0))-MAX($V$6:$V$7))   ),P434-U434-R434)       )))</f>
        <v>#N/A</v>
      </c>
      <c r="U434" s="55" t="e">
        <f>IF(N434="",IF(N433="","",SUM($U$13:U433)),ROUND($R$4*V433,0))</f>
        <v>#N/A</v>
      </c>
      <c r="V434" s="55" t="e">
        <f t="shared" si="41"/>
        <v>#N/A</v>
      </c>
      <c r="W434" s="15"/>
      <c r="X434" s="55" t="e">
        <f>IF(AND(N434&gt;0,N434&lt;&gt;"",Q434&gt;0), ROUND( ((Q434/((1+($Q$4/VLOOKUP($Q$6,AMORT!$A$2:$B$11,2,0)))^N434))),0),0)</f>
        <v>#N/A</v>
      </c>
      <c r="AA434" s="61" t="e">
        <f t="shared" si="44"/>
        <v>#N/A</v>
      </c>
      <c r="AB434" s="62" t="e">
        <f>IF(AA434="","",IF(OR($AD$6="Diaria",$AD$6="Semanal",$AD$6="Decadal",$AD$6="Quincenal"),AB433+VLOOKUP($AD$6,AMORT!$A$2:$D$11,4,0),IF(DAY($B$13)=DAY(EOMONTH($B$13,0)),EOMONTH(AB433,VLOOKUP($AD$6,AMORT!$A$2:$C$11,3,0)),EDATE($B$13,VLOOKUP($AD$6,AMORT!$A$2:$C$11,3,0)*AA434))))</f>
        <v>#N/A</v>
      </c>
      <c r="AC434" s="55" t="e">
        <f>IF(AA434="",IF(AA433="","",SUM(AC$13:AC433)),AG434+AH434)</f>
        <v>#N/A</v>
      </c>
      <c r="AD434" s="44"/>
      <c r="AE434" s="55" t="e">
        <f>IF(AA434="",IF(AA433="","",SUM($AE$13:AE433)),ROUND(((AI433*$AD$8)/30)*VLOOKUP($AD$6,AMORT!$A$2:$D$11,4,0),0))</f>
        <v>#N/A</v>
      </c>
      <c r="AF434" s="55" t="e">
        <f>IF(AA434="",IF(AA433="","",SUM($AF$13:AF433)),IF(AA434&lt;=MAX($AI$6:$AI$7),0,AC434+AE434))</f>
        <v>#N/A</v>
      </c>
      <c r="AG434" s="55" t="e">
        <f>IF(AA434="",IF(AA433="","",SUM($AG$13:AG433)),IF(AA434=$AE$5,AI433,IF($AI$8="Cuota fija",IF(AA434&lt;=MAX($AI$6:$AI$7),0,$AD$7+AD434-AH434),IF($AI$8="Capital Constante",IF(AA434&lt;=MAX($AI$6:$AI$7),0,$AD$3/(($AC$5/VLOOKUP($AD$6,AMORT!$A$2:$C$11,3,0))-MAX($AI$6:$AI$7))   ),AC434-AH434-AE434)       )))</f>
        <v>#N/A</v>
      </c>
      <c r="AH434" s="55" t="e">
        <f>IF(AA434="",IF(AA433="","",SUM($AH$13:AH433)),ROUND($AE$4*AI433,0))</f>
        <v>#N/A</v>
      </c>
      <c r="AI434" s="55" t="e">
        <f t="shared" si="42"/>
        <v>#N/A</v>
      </c>
      <c r="AJ434" s="15"/>
      <c r="AK434" s="55" t="e">
        <f>IF(AND(AA434&gt;0,AA434&lt;&gt;"",AD434&gt;0), ROUND( ((AD434/((1+($AD$4/VLOOKUP($AD$6,AMORT!$A$2:$B$11,2,0)))^AA434))),0),0)</f>
        <v>#N/A</v>
      </c>
    </row>
    <row r="435" spans="1:37" x14ac:dyDescent="0.2">
      <c r="A435" s="61" t="e">
        <f t="shared" si="39"/>
        <v>#N/A</v>
      </c>
      <c r="B435" s="62" t="e">
        <f>IF(A435="","",IF(OR($D$6="Diaria",$D$6="Semanal",$D$6="Decadal",$D$6="Quincenal"),B434+VLOOKUP($D$6,AMORT!$A$2:$D$11,4,0),IF(DAY($B$13)=DAY(EOMONTH($B$13,0)),EOMONTH(B434,VLOOKUP($D$6,AMORT!$A$2:$C$11,3,0)),EDATE($B$13,VLOOKUP($D$6,AMORT!$A$2:$C$11,3,0)*A435))))</f>
        <v>#N/A</v>
      </c>
      <c r="C435" s="55" t="e">
        <f>IF(A435="",IF(A434="","",SUM(C$13:C434)),G435+H435)</f>
        <v>#N/A</v>
      </c>
      <c r="D435" s="44"/>
      <c r="E435" s="55" t="e">
        <f>IF(A435="",IF(A434="","",SUM($E$13:E434)),ROUND(((I434*$D$8)/30)*VLOOKUP($D$6,AMORT!$A$2:$D$11,4,0),0))</f>
        <v>#N/A</v>
      </c>
      <c r="F435" s="55" t="e">
        <f>IF(A435="",IF(A434="","",SUM($F$13:F434)),IF(A435&lt;=MAX($I$6:$I$7),0,C435+E435))</f>
        <v>#N/A</v>
      </c>
      <c r="G435" s="55" t="e">
        <f>IF(A435="",IF(A434="","",SUM($G$13:G434)),IF(A435=$E$5,I434,IF($I$8="Cuota fija",IF(A435&lt;=MAX($I$6:$I$7),0,$D$7+D435-H435),IF($I$8="Capital Constante",IF(A435&lt;=MAX($I$6:$I$7),0,$D$3/(($C$5/VLOOKUP($D$6,AMORT!$A$2:$C$11,3,0))-MAX($I$6:$I$7))   ),C435-H435-E435)       )))</f>
        <v>#N/A</v>
      </c>
      <c r="H435" s="55" t="e">
        <f>IF(A435="",IF(A434="","",SUM($H$13:H434)),ROUND($E$4*I434,0))</f>
        <v>#N/A</v>
      </c>
      <c r="I435" s="55" t="e">
        <f t="shared" si="40"/>
        <v>#N/A</v>
      </c>
      <c r="J435" s="15"/>
      <c r="K435" s="55" t="e">
        <f>IF(AND(A435&gt;0,A435&lt;&gt;"",D435&gt;0), ROUND( ((D435/((1+($D$4/VLOOKUP($D$6,AMORT!$A$2:$B$11,2,0)))^A435))),0),0)</f>
        <v>#N/A</v>
      </c>
      <c r="N435" s="61" t="e">
        <f t="shared" si="43"/>
        <v>#N/A</v>
      </c>
      <c r="O435" s="62" t="e">
        <f>IF(N435="","",IF(OR($Q$6="Diaria",$Q$6="Semanal",$Q$6="Decadal",$Q$6="Quincenal"),O434+VLOOKUP($Q$6,AMORT!$A$2:$D$11,4,0),IF(DAY($O$13)=DAY(EOMONTH($O$13,0)),EOMONTH(O434,VLOOKUP($Q$6,AMORT!$A$2:$C$11,3,0)),EDATE($O$13,VLOOKUP($Q$6,AMORT!$A$2:$C$11,3,0)*N435))))</f>
        <v>#N/A</v>
      </c>
      <c r="P435" s="55" t="e">
        <f>IF(N435="",IF(N434="","",SUM(P$13:P434)),T435+U435)</f>
        <v>#N/A</v>
      </c>
      <c r="Q435" s="44"/>
      <c r="R435" s="55" t="e">
        <f>IF(N435="",IF(N434="","",SUM($R$13:R434)),ROUND(((V434*$Q$8)/30)*VLOOKUP($Q$6,AMORT!$A$2:$D$11,4,0),0))</f>
        <v>#N/A</v>
      </c>
      <c r="S435" s="55" t="e">
        <f>IF(N435="",IF(N434="","",SUM($S$13:S434)),IF(N435&lt;=MAX($V$6:$V$7),0,P435+R435))</f>
        <v>#N/A</v>
      </c>
      <c r="T435" s="55" t="e">
        <f>IF(N435="",IF(N434="","",SUM($T$13:T434)),IF(N435=$R$5,V434,IF($V$8="Cuota fija",IF(N435&lt;=MAX($V$6:$V$7),0,$Q$7+Q435-U435),IF($V$8="Capital Constante",IF(N435&lt;=MAX($V$6:$V$7),0,$Q$3/(($P$5/VLOOKUP($Q$6,AMORT!$A$2:$C$11,3,0))-MAX($V$6:$V$7))   ),P435-U435-R435)       )))</f>
        <v>#N/A</v>
      </c>
      <c r="U435" s="55" t="e">
        <f>IF(N435="",IF(N434="","",SUM($U$13:U434)),ROUND($R$4*V434,0))</f>
        <v>#N/A</v>
      </c>
      <c r="V435" s="55" t="e">
        <f t="shared" si="41"/>
        <v>#N/A</v>
      </c>
      <c r="W435" s="15"/>
      <c r="X435" s="55" t="e">
        <f>IF(AND(N435&gt;0,N435&lt;&gt;"",Q435&gt;0), ROUND( ((Q435/((1+($Q$4/VLOOKUP($Q$6,AMORT!$A$2:$B$11,2,0)))^N435))),0),0)</f>
        <v>#N/A</v>
      </c>
      <c r="AA435" s="61" t="e">
        <f t="shared" si="44"/>
        <v>#N/A</v>
      </c>
      <c r="AB435" s="62" t="e">
        <f>IF(AA435="","",IF(OR($AD$6="Diaria",$AD$6="Semanal",$AD$6="Decadal",$AD$6="Quincenal"),AB434+VLOOKUP($AD$6,AMORT!$A$2:$D$11,4,0),IF(DAY($B$13)=DAY(EOMONTH($B$13,0)),EOMONTH(AB434,VLOOKUP($AD$6,AMORT!$A$2:$C$11,3,0)),EDATE($B$13,VLOOKUP($AD$6,AMORT!$A$2:$C$11,3,0)*AA435))))</f>
        <v>#N/A</v>
      </c>
      <c r="AC435" s="55" t="e">
        <f>IF(AA435="",IF(AA434="","",SUM(AC$13:AC434)),AG435+AH435)</f>
        <v>#N/A</v>
      </c>
      <c r="AD435" s="44"/>
      <c r="AE435" s="55" t="e">
        <f>IF(AA435="",IF(AA434="","",SUM($AE$13:AE434)),ROUND(((AI434*$AD$8)/30)*VLOOKUP($AD$6,AMORT!$A$2:$D$11,4,0),0))</f>
        <v>#N/A</v>
      </c>
      <c r="AF435" s="55" t="e">
        <f>IF(AA435="",IF(AA434="","",SUM($AF$13:AF434)),IF(AA435&lt;=MAX($AI$6:$AI$7),0,AC435+AE435))</f>
        <v>#N/A</v>
      </c>
      <c r="AG435" s="55" t="e">
        <f>IF(AA435="",IF(AA434="","",SUM($AG$13:AG434)),IF(AA435=$AE$5,AI434,IF($AI$8="Cuota fija",IF(AA435&lt;=MAX($AI$6:$AI$7),0,$AD$7+AD435-AH435),IF($AI$8="Capital Constante",IF(AA435&lt;=MAX($AI$6:$AI$7),0,$AD$3/(($AC$5/VLOOKUP($AD$6,AMORT!$A$2:$C$11,3,0))-MAX($AI$6:$AI$7))   ),AC435-AH435-AE435)       )))</f>
        <v>#N/A</v>
      </c>
      <c r="AH435" s="55" t="e">
        <f>IF(AA435="",IF(AA434="","",SUM($AH$13:AH434)),ROUND($AE$4*AI434,0))</f>
        <v>#N/A</v>
      </c>
      <c r="AI435" s="55" t="e">
        <f t="shared" si="42"/>
        <v>#N/A</v>
      </c>
      <c r="AJ435" s="15"/>
      <c r="AK435" s="55" t="e">
        <f>IF(AND(AA435&gt;0,AA435&lt;&gt;"",AD435&gt;0), ROUND( ((AD435/((1+($AD$4/VLOOKUP($AD$6,AMORT!$A$2:$B$11,2,0)))^AA435))),0),0)</f>
        <v>#N/A</v>
      </c>
    </row>
    <row r="436" spans="1:37" x14ac:dyDescent="0.2">
      <c r="A436" s="61" t="e">
        <f t="shared" si="39"/>
        <v>#N/A</v>
      </c>
      <c r="B436" s="62" t="e">
        <f>IF(A436="","",IF(OR($D$6="Diaria",$D$6="Semanal",$D$6="Decadal",$D$6="Quincenal"),B435+VLOOKUP($D$6,AMORT!$A$2:$D$11,4,0),IF(DAY($B$13)=DAY(EOMONTH($B$13,0)),EOMONTH(B435,VLOOKUP($D$6,AMORT!$A$2:$C$11,3,0)),EDATE($B$13,VLOOKUP($D$6,AMORT!$A$2:$C$11,3,0)*A436))))</f>
        <v>#N/A</v>
      </c>
      <c r="C436" s="55" t="e">
        <f>IF(A436="",IF(A435="","",SUM(C$13:C435)),G436+H436)</f>
        <v>#N/A</v>
      </c>
      <c r="D436" s="44"/>
      <c r="E436" s="55" t="e">
        <f>IF(A436="",IF(A435="","",SUM($E$13:E435)),ROUND(((I435*$D$8)/30)*VLOOKUP($D$6,AMORT!$A$2:$D$11,4,0),0))</f>
        <v>#N/A</v>
      </c>
      <c r="F436" s="55" t="e">
        <f>IF(A436="",IF(A435="","",SUM($F$13:F435)),IF(A436&lt;=MAX($I$6:$I$7),0,C436+E436))</f>
        <v>#N/A</v>
      </c>
      <c r="G436" s="55" t="e">
        <f>IF(A436="",IF(A435="","",SUM($G$13:G435)),IF(A436=$E$5,I435,IF($I$8="Cuota fija",IF(A436&lt;=MAX($I$6:$I$7),0,$D$7+D436-H436),IF($I$8="Capital Constante",IF(A436&lt;=MAX($I$6:$I$7),0,$D$3/(($C$5/VLOOKUP($D$6,AMORT!$A$2:$C$11,3,0))-MAX($I$6:$I$7))   ),C436-H436-E436)       )))</f>
        <v>#N/A</v>
      </c>
      <c r="H436" s="55" t="e">
        <f>IF(A436="",IF(A435="","",SUM($H$13:H435)),ROUND($E$4*I435,0))</f>
        <v>#N/A</v>
      </c>
      <c r="I436" s="55" t="e">
        <f t="shared" si="40"/>
        <v>#N/A</v>
      </c>
      <c r="J436" s="15"/>
      <c r="K436" s="55" t="e">
        <f>IF(AND(A436&gt;0,A436&lt;&gt;"",D436&gt;0), ROUND( ((D436/((1+($D$4/VLOOKUP($D$6,AMORT!$A$2:$B$11,2,0)))^A436))),0),0)</f>
        <v>#N/A</v>
      </c>
      <c r="N436" s="61" t="e">
        <f t="shared" si="43"/>
        <v>#N/A</v>
      </c>
      <c r="O436" s="62" t="e">
        <f>IF(N436="","",IF(OR($Q$6="Diaria",$Q$6="Semanal",$Q$6="Decadal",$Q$6="Quincenal"),O435+VLOOKUP($Q$6,AMORT!$A$2:$D$11,4,0),IF(DAY($O$13)=DAY(EOMONTH($O$13,0)),EOMONTH(O435,VLOOKUP($Q$6,AMORT!$A$2:$C$11,3,0)),EDATE($O$13,VLOOKUP($Q$6,AMORT!$A$2:$C$11,3,0)*N436))))</f>
        <v>#N/A</v>
      </c>
      <c r="P436" s="55" t="e">
        <f>IF(N436="",IF(N435="","",SUM(P$13:P435)),T436+U436)</f>
        <v>#N/A</v>
      </c>
      <c r="Q436" s="44"/>
      <c r="R436" s="55" t="e">
        <f>IF(N436="",IF(N435="","",SUM($R$13:R435)),ROUND(((V435*$Q$8)/30)*VLOOKUP($Q$6,AMORT!$A$2:$D$11,4,0),0))</f>
        <v>#N/A</v>
      </c>
      <c r="S436" s="55" t="e">
        <f>IF(N436="",IF(N435="","",SUM($S$13:S435)),IF(N436&lt;=MAX($V$6:$V$7),0,P436+R436))</f>
        <v>#N/A</v>
      </c>
      <c r="T436" s="55" t="e">
        <f>IF(N436="",IF(N435="","",SUM($T$13:T435)),IF(N436=$R$5,V435,IF($V$8="Cuota fija",IF(N436&lt;=MAX($V$6:$V$7),0,$Q$7+Q436-U436),IF($V$8="Capital Constante",IF(N436&lt;=MAX($V$6:$V$7),0,$Q$3/(($P$5/VLOOKUP($Q$6,AMORT!$A$2:$C$11,3,0))-MAX($V$6:$V$7))   ),P436-U436-R436)       )))</f>
        <v>#N/A</v>
      </c>
      <c r="U436" s="55" t="e">
        <f>IF(N436="",IF(N435="","",SUM($U$13:U435)),ROUND($R$4*V435,0))</f>
        <v>#N/A</v>
      </c>
      <c r="V436" s="55" t="e">
        <f t="shared" si="41"/>
        <v>#N/A</v>
      </c>
      <c r="W436" s="15"/>
      <c r="X436" s="55" t="e">
        <f>IF(AND(N436&gt;0,N436&lt;&gt;"",Q436&gt;0), ROUND( ((Q436/((1+($Q$4/VLOOKUP($Q$6,AMORT!$A$2:$B$11,2,0)))^N436))),0),0)</f>
        <v>#N/A</v>
      </c>
      <c r="AA436" s="61" t="e">
        <f t="shared" si="44"/>
        <v>#N/A</v>
      </c>
      <c r="AB436" s="62" t="e">
        <f>IF(AA436="","",IF(OR($AD$6="Diaria",$AD$6="Semanal",$AD$6="Decadal",$AD$6="Quincenal"),AB435+VLOOKUP($AD$6,AMORT!$A$2:$D$11,4,0),IF(DAY($B$13)=DAY(EOMONTH($B$13,0)),EOMONTH(AB435,VLOOKUP($AD$6,AMORT!$A$2:$C$11,3,0)),EDATE($B$13,VLOOKUP($AD$6,AMORT!$A$2:$C$11,3,0)*AA436))))</f>
        <v>#N/A</v>
      </c>
      <c r="AC436" s="55" t="e">
        <f>IF(AA436="",IF(AA435="","",SUM(AC$13:AC435)),AG436+AH436)</f>
        <v>#N/A</v>
      </c>
      <c r="AD436" s="44"/>
      <c r="AE436" s="55" t="e">
        <f>IF(AA436="",IF(AA435="","",SUM($AE$13:AE435)),ROUND(((AI435*$AD$8)/30)*VLOOKUP($AD$6,AMORT!$A$2:$D$11,4,0),0))</f>
        <v>#N/A</v>
      </c>
      <c r="AF436" s="55" t="e">
        <f>IF(AA436="",IF(AA435="","",SUM($AF$13:AF435)),IF(AA436&lt;=MAX($AI$6:$AI$7),0,AC436+AE436))</f>
        <v>#N/A</v>
      </c>
      <c r="AG436" s="55" t="e">
        <f>IF(AA436="",IF(AA435="","",SUM($AG$13:AG435)),IF(AA436=$AE$5,AI435,IF($AI$8="Cuota fija",IF(AA436&lt;=MAX($AI$6:$AI$7),0,$AD$7+AD436-AH436),IF($AI$8="Capital Constante",IF(AA436&lt;=MAX($AI$6:$AI$7),0,$AD$3/(($AC$5/VLOOKUP($AD$6,AMORT!$A$2:$C$11,3,0))-MAX($AI$6:$AI$7))   ),AC436-AH436-AE436)       )))</f>
        <v>#N/A</v>
      </c>
      <c r="AH436" s="55" t="e">
        <f>IF(AA436="",IF(AA435="","",SUM($AH$13:AH435)),ROUND($AE$4*AI435,0))</f>
        <v>#N/A</v>
      </c>
      <c r="AI436" s="55" t="e">
        <f t="shared" si="42"/>
        <v>#N/A</v>
      </c>
      <c r="AJ436" s="15"/>
      <c r="AK436" s="55" t="e">
        <f>IF(AND(AA436&gt;0,AA436&lt;&gt;"",AD436&gt;0), ROUND( ((AD436/((1+($AD$4/VLOOKUP($AD$6,AMORT!$A$2:$B$11,2,0)))^AA436))),0),0)</f>
        <v>#N/A</v>
      </c>
    </row>
    <row r="437" spans="1:37" x14ac:dyDescent="0.2">
      <c r="A437" s="61" t="e">
        <f t="shared" si="39"/>
        <v>#N/A</v>
      </c>
      <c r="B437" s="62" t="e">
        <f>IF(A437="","",IF(OR($D$6="Diaria",$D$6="Semanal",$D$6="Decadal",$D$6="Quincenal"),B436+VLOOKUP($D$6,AMORT!$A$2:$D$11,4,0),IF(DAY($B$13)=DAY(EOMONTH($B$13,0)),EOMONTH(B436,VLOOKUP($D$6,AMORT!$A$2:$C$11,3,0)),EDATE($B$13,VLOOKUP($D$6,AMORT!$A$2:$C$11,3,0)*A437))))</f>
        <v>#N/A</v>
      </c>
      <c r="C437" s="55" t="e">
        <f>IF(A437="",IF(A436="","",SUM(C$13:C436)),G437+H437)</f>
        <v>#N/A</v>
      </c>
      <c r="D437" s="44"/>
      <c r="E437" s="55" t="e">
        <f>IF(A437="",IF(A436="","",SUM($E$13:E436)),ROUND(((I436*$D$8)/30)*VLOOKUP($D$6,AMORT!$A$2:$D$11,4,0),0))</f>
        <v>#N/A</v>
      </c>
      <c r="F437" s="55" t="e">
        <f>IF(A437="",IF(A436="","",SUM($F$13:F436)),IF(A437&lt;=MAX($I$6:$I$7),0,C437+E437))</f>
        <v>#N/A</v>
      </c>
      <c r="G437" s="55" t="e">
        <f>IF(A437="",IF(A436="","",SUM($G$13:G436)),IF(A437=$E$5,I436,IF($I$8="Cuota fija",IF(A437&lt;=MAX($I$6:$I$7),0,$D$7+D437-H437),IF($I$8="Capital Constante",IF(A437&lt;=MAX($I$6:$I$7),0,$D$3/(($C$5/VLOOKUP($D$6,AMORT!$A$2:$C$11,3,0))-MAX($I$6:$I$7))   ),C437-H437-E437)       )))</f>
        <v>#N/A</v>
      </c>
      <c r="H437" s="55" t="e">
        <f>IF(A437="",IF(A436="","",SUM($H$13:H436)),ROUND($E$4*I436,0))</f>
        <v>#N/A</v>
      </c>
      <c r="I437" s="55" t="e">
        <f t="shared" si="40"/>
        <v>#N/A</v>
      </c>
      <c r="J437" s="15"/>
      <c r="K437" s="55" t="e">
        <f>IF(AND(A437&gt;0,A437&lt;&gt;"",D437&gt;0), ROUND( ((D437/((1+($D$4/VLOOKUP($D$6,AMORT!$A$2:$B$11,2,0)))^A437))),0),0)</f>
        <v>#N/A</v>
      </c>
      <c r="N437" s="61" t="e">
        <f t="shared" si="43"/>
        <v>#N/A</v>
      </c>
      <c r="O437" s="62" t="e">
        <f>IF(N437="","",IF(OR($Q$6="Diaria",$Q$6="Semanal",$Q$6="Decadal",$Q$6="Quincenal"),O436+VLOOKUP($Q$6,AMORT!$A$2:$D$11,4,0),IF(DAY($O$13)=DAY(EOMONTH($O$13,0)),EOMONTH(O436,VLOOKUP($Q$6,AMORT!$A$2:$C$11,3,0)),EDATE($O$13,VLOOKUP($Q$6,AMORT!$A$2:$C$11,3,0)*N437))))</f>
        <v>#N/A</v>
      </c>
      <c r="P437" s="55" t="e">
        <f>IF(N437="",IF(N436="","",SUM(P$13:P436)),T437+U437)</f>
        <v>#N/A</v>
      </c>
      <c r="Q437" s="44"/>
      <c r="R437" s="55" t="e">
        <f>IF(N437="",IF(N436="","",SUM($R$13:R436)),ROUND(((V436*$Q$8)/30)*VLOOKUP($Q$6,AMORT!$A$2:$D$11,4,0),0))</f>
        <v>#N/A</v>
      </c>
      <c r="S437" s="55" t="e">
        <f>IF(N437="",IF(N436="","",SUM($S$13:S436)),IF(N437&lt;=MAX($V$6:$V$7),0,P437+R437))</f>
        <v>#N/A</v>
      </c>
      <c r="T437" s="55" t="e">
        <f>IF(N437="",IF(N436="","",SUM($T$13:T436)),IF(N437=$R$5,V436,IF($V$8="Cuota fija",IF(N437&lt;=MAX($V$6:$V$7),0,$Q$7+Q437-U437),IF($V$8="Capital Constante",IF(N437&lt;=MAX($V$6:$V$7),0,$Q$3/(($P$5/VLOOKUP($Q$6,AMORT!$A$2:$C$11,3,0))-MAX($V$6:$V$7))   ),P437-U437-R437)       )))</f>
        <v>#N/A</v>
      </c>
      <c r="U437" s="55" t="e">
        <f>IF(N437="",IF(N436="","",SUM($U$13:U436)),ROUND($R$4*V436,0))</f>
        <v>#N/A</v>
      </c>
      <c r="V437" s="55" t="e">
        <f t="shared" si="41"/>
        <v>#N/A</v>
      </c>
      <c r="W437" s="15"/>
      <c r="X437" s="55" t="e">
        <f>IF(AND(N437&gt;0,N437&lt;&gt;"",Q437&gt;0), ROUND( ((Q437/((1+($Q$4/VLOOKUP($Q$6,AMORT!$A$2:$B$11,2,0)))^N437))),0),0)</f>
        <v>#N/A</v>
      </c>
      <c r="AA437" s="61" t="e">
        <f t="shared" si="44"/>
        <v>#N/A</v>
      </c>
      <c r="AB437" s="62" t="e">
        <f>IF(AA437="","",IF(OR($AD$6="Diaria",$AD$6="Semanal",$AD$6="Decadal",$AD$6="Quincenal"),AB436+VLOOKUP($AD$6,AMORT!$A$2:$D$11,4,0),IF(DAY($B$13)=DAY(EOMONTH($B$13,0)),EOMONTH(AB436,VLOOKUP($AD$6,AMORT!$A$2:$C$11,3,0)),EDATE($B$13,VLOOKUP($AD$6,AMORT!$A$2:$C$11,3,0)*AA437))))</f>
        <v>#N/A</v>
      </c>
      <c r="AC437" s="55" t="e">
        <f>IF(AA437="",IF(AA436="","",SUM(AC$13:AC436)),AG437+AH437)</f>
        <v>#N/A</v>
      </c>
      <c r="AD437" s="44"/>
      <c r="AE437" s="55" t="e">
        <f>IF(AA437="",IF(AA436="","",SUM($AE$13:AE436)),ROUND(((AI436*$AD$8)/30)*VLOOKUP($AD$6,AMORT!$A$2:$D$11,4,0),0))</f>
        <v>#N/A</v>
      </c>
      <c r="AF437" s="55" t="e">
        <f>IF(AA437="",IF(AA436="","",SUM($AF$13:AF436)),IF(AA437&lt;=MAX($AI$6:$AI$7),0,AC437+AE437))</f>
        <v>#N/A</v>
      </c>
      <c r="AG437" s="55" t="e">
        <f>IF(AA437="",IF(AA436="","",SUM($AG$13:AG436)),IF(AA437=$AE$5,AI436,IF($AI$8="Cuota fija",IF(AA437&lt;=MAX($AI$6:$AI$7),0,$AD$7+AD437-AH437),IF($AI$8="Capital Constante",IF(AA437&lt;=MAX($AI$6:$AI$7),0,$AD$3/(($AC$5/VLOOKUP($AD$6,AMORT!$A$2:$C$11,3,0))-MAX($AI$6:$AI$7))   ),AC437-AH437-AE437)       )))</f>
        <v>#N/A</v>
      </c>
      <c r="AH437" s="55" t="e">
        <f>IF(AA437="",IF(AA436="","",SUM($AH$13:AH436)),ROUND($AE$4*AI436,0))</f>
        <v>#N/A</v>
      </c>
      <c r="AI437" s="55" t="e">
        <f t="shared" si="42"/>
        <v>#N/A</v>
      </c>
      <c r="AJ437" s="15"/>
      <c r="AK437" s="55" t="e">
        <f>IF(AND(AA437&gt;0,AA437&lt;&gt;"",AD437&gt;0), ROUND( ((AD437/((1+($AD$4/VLOOKUP($AD$6,AMORT!$A$2:$B$11,2,0)))^AA437))),0),0)</f>
        <v>#N/A</v>
      </c>
    </row>
    <row r="438" spans="1:37" x14ac:dyDescent="0.2">
      <c r="A438" s="61" t="e">
        <f t="shared" si="39"/>
        <v>#N/A</v>
      </c>
      <c r="B438" s="62" t="e">
        <f>IF(A438="","",IF(OR($D$6="Diaria",$D$6="Semanal",$D$6="Decadal",$D$6="Quincenal"),B437+VLOOKUP($D$6,AMORT!$A$2:$D$11,4,0),IF(DAY($B$13)=DAY(EOMONTH($B$13,0)),EOMONTH(B437,VLOOKUP($D$6,AMORT!$A$2:$C$11,3,0)),EDATE($B$13,VLOOKUP($D$6,AMORT!$A$2:$C$11,3,0)*A438))))</f>
        <v>#N/A</v>
      </c>
      <c r="C438" s="55" t="e">
        <f>IF(A438="",IF(A437="","",SUM(C$13:C437)),G438+H438)</f>
        <v>#N/A</v>
      </c>
      <c r="D438" s="44"/>
      <c r="E438" s="55" t="e">
        <f>IF(A438="",IF(A437="","",SUM($E$13:E437)),ROUND(((I437*$D$8)/30)*VLOOKUP($D$6,AMORT!$A$2:$D$11,4,0),0))</f>
        <v>#N/A</v>
      </c>
      <c r="F438" s="55" t="e">
        <f>IF(A438="",IF(A437="","",SUM($F$13:F437)),IF(A438&lt;=MAX($I$6:$I$7),0,C438+E438))</f>
        <v>#N/A</v>
      </c>
      <c r="G438" s="55" t="e">
        <f>IF(A438="",IF(A437="","",SUM($G$13:G437)),IF(A438=$E$5,I437,IF($I$8="Cuota fija",IF(A438&lt;=MAX($I$6:$I$7),0,$D$7+D438-H438),IF($I$8="Capital Constante",IF(A438&lt;=MAX($I$6:$I$7),0,$D$3/(($C$5/VLOOKUP($D$6,AMORT!$A$2:$C$11,3,0))-MAX($I$6:$I$7))   ),C438-H438-E438)       )))</f>
        <v>#N/A</v>
      </c>
      <c r="H438" s="55" t="e">
        <f>IF(A438="",IF(A437="","",SUM($H$13:H437)),ROUND($E$4*I437,0))</f>
        <v>#N/A</v>
      </c>
      <c r="I438" s="55" t="e">
        <f t="shared" si="40"/>
        <v>#N/A</v>
      </c>
      <c r="J438" s="15"/>
      <c r="K438" s="55" t="e">
        <f>IF(AND(A438&gt;0,A438&lt;&gt;"",D438&gt;0), ROUND( ((D438/((1+($D$4/VLOOKUP($D$6,AMORT!$A$2:$B$11,2,0)))^A438))),0),0)</f>
        <v>#N/A</v>
      </c>
      <c r="N438" s="61" t="e">
        <f t="shared" si="43"/>
        <v>#N/A</v>
      </c>
      <c r="O438" s="62" t="e">
        <f>IF(N438="","",IF(OR($Q$6="Diaria",$Q$6="Semanal",$Q$6="Decadal",$Q$6="Quincenal"),O437+VLOOKUP($Q$6,AMORT!$A$2:$D$11,4,0),IF(DAY($O$13)=DAY(EOMONTH($O$13,0)),EOMONTH(O437,VLOOKUP($Q$6,AMORT!$A$2:$C$11,3,0)),EDATE($O$13,VLOOKUP($Q$6,AMORT!$A$2:$C$11,3,0)*N438))))</f>
        <v>#N/A</v>
      </c>
      <c r="P438" s="55" t="e">
        <f>IF(N438="",IF(N437="","",SUM(P$13:P437)),T438+U438)</f>
        <v>#N/A</v>
      </c>
      <c r="Q438" s="44"/>
      <c r="R438" s="55" t="e">
        <f>IF(N438="",IF(N437="","",SUM($R$13:R437)),ROUND(((V437*$Q$8)/30)*VLOOKUP($Q$6,AMORT!$A$2:$D$11,4,0),0))</f>
        <v>#N/A</v>
      </c>
      <c r="S438" s="55" t="e">
        <f>IF(N438="",IF(N437="","",SUM($S$13:S437)),IF(N438&lt;=MAX($V$6:$V$7),0,P438+R438))</f>
        <v>#N/A</v>
      </c>
      <c r="T438" s="55" t="e">
        <f>IF(N438="",IF(N437="","",SUM($T$13:T437)),IF(N438=$R$5,V437,IF($V$8="Cuota fija",IF(N438&lt;=MAX($V$6:$V$7),0,$Q$7+Q438-U438),IF($V$8="Capital Constante",IF(N438&lt;=MAX($V$6:$V$7),0,$Q$3/(($P$5/VLOOKUP($Q$6,AMORT!$A$2:$C$11,3,0))-MAX($V$6:$V$7))   ),P438-U438-R438)       )))</f>
        <v>#N/A</v>
      </c>
      <c r="U438" s="55" t="e">
        <f>IF(N438="",IF(N437="","",SUM($U$13:U437)),ROUND($R$4*V437,0))</f>
        <v>#N/A</v>
      </c>
      <c r="V438" s="55" t="e">
        <f t="shared" si="41"/>
        <v>#N/A</v>
      </c>
      <c r="W438" s="15"/>
      <c r="X438" s="55" t="e">
        <f>IF(AND(N438&gt;0,N438&lt;&gt;"",Q438&gt;0), ROUND( ((Q438/((1+($Q$4/VLOOKUP($Q$6,AMORT!$A$2:$B$11,2,0)))^N438))),0),0)</f>
        <v>#N/A</v>
      </c>
      <c r="AA438" s="61" t="e">
        <f t="shared" si="44"/>
        <v>#N/A</v>
      </c>
      <c r="AB438" s="62" t="e">
        <f>IF(AA438="","",IF(OR($AD$6="Diaria",$AD$6="Semanal",$AD$6="Decadal",$AD$6="Quincenal"),AB437+VLOOKUP($AD$6,AMORT!$A$2:$D$11,4,0),IF(DAY($B$13)=DAY(EOMONTH($B$13,0)),EOMONTH(AB437,VLOOKUP($AD$6,AMORT!$A$2:$C$11,3,0)),EDATE($B$13,VLOOKUP($AD$6,AMORT!$A$2:$C$11,3,0)*AA438))))</f>
        <v>#N/A</v>
      </c>
      <c r="AC438" s="55" t="e">
        <f>IF(AA438="",IF(AA437="","",SUM(AC$13:AC437)),AG438+AH438)</f>
        <v>#N/A</v>
      </c>
      <c r="AD438" s="44"/>
      <c r="AE438" s="55" t="e">
        <f>IF(AA438="",IF(AA437="","",SUM($AE$13:AE437)),ROUND(((AI437*$AD$8)/30)*VLOOKUP($AD$6,AMORT!$A$2:$D$11,4,0),0))</f>
        <v>#N/A</v>
      </c>
      <c r="AF438" s="55" t="e">
        <f>IF(AA438="",IF(AA437="","",SUM($AF$13:AF437)),IF(AA438&lt;=MAX($AI$6:$AI$7),0,AC438+AE438))</f>
        <v>#N/A</v>
      </c>
      <c r="AG438" s="55" t="e">
        <f>IF(AA438="",IF(AA437="","",SUM($AG$13:AG437)),IF(AA438=$AE$5,AI437,IF($AI$8="Cuota fija",IF(AA438&lt;=MAX($AI$6:$AI$7),0,$AD$7+AD438-AH438),IF($AI$8="Capital Constante",IF(AA438&lt;=MAX($AI$6:$AI$7),0,$AD$3/(($AC$5/VLOOKUP($AD$6,AMORT!$A$2:$C$11,3,0))-MAX($AI$6:$AI$7))   ),AC438-AH438-AE438)       )))</f>
        <v>#N/A</v>
      </c>
      <c r="AH438" s="55" t="e">
        <f>IF(AA438="",IF(AA437="","",SUM($AH$13:AH437)),ROUND($AE$4*AI437,0))</f>
        <v>#N/A</v>
      </c>
      <c r="AI438" s="55" t="e">
        <f t="shared" si="42"/>
        <v>#N/A</v>
      </c>
      <c r="AJ438" s="15"/>
      <c r="AK438" s="55" t="e">
        <f>IF(AND(AA438&gt;0,AA438&lt;&gt;"",AD438&gt;0), ROUND( ((AD438/((1+($AD$4/VLOOKUP($AD$6,AMORT!$A$2:$B$11,2,0)))^AA438))),0),0)</f>
        <v>#N/A</v>
      </c>
    </row>
    <row r="439" spans="1:37" x14ac:dyDescent="0.2">
      <c r="A439" s="61" t="e">
        <f t="shared" si="39"/>
        <v>#N/A</v>
      </c>
      <c r="B439" s="62" t="e">
        <f>IF(A439="","",IF(OR($D$6="Diaria",$D$6="Semanal",$D$6="Decadal",$D$6="Quincenal"),B438+VLOOKUP($D$6,AMORT!$A$2:$D$11,4,0),IF(DAY($B$13)=DAY(EOMONTH($B$13,0)),EOMONTH(B438,VLOOKUP($D$6,AMORT!$A$2:$C$11,3,0)),EDATE($B$13,VLOOKUP($D$6,AMORT!$A$2:$C$11,3,0)*A439))))</f>
        <v>#N/A</v>
      </c>
      <c r="C439" s="55" t="e">
        <f>IF(A439="",IF(A438="","",SUM(C$13:C438)),G439+H439)</f>
        <v>#N/A</v>
      </c>
      <c r="D439" s="44"/>
      <c r="E439" s="55" t="e">
        <f>IF(A439="",IF(A438="","",SUM($E$13:E438)),ROUND(((I438*$D$8)/30)*VLOOKUP($D$6,AMORT!$A$2:$D$11,4,0),0))</f>
        <v>#N/A</v>
      </c>
      <c r="F439" s="55" t="e">
        <f>IF(A439="",IF(A438="","",SUM($F$13:F438)),IF(A439&lt;=MAX($I$6:$I$7),0,C439+E439))</f>
        <v>#N/A</v>
      </c>
      <c r="G439" s="55" t="e">
        <f>IF(A439="",IF(A438="","",SUM($G$13:G438)),IF(A439=$E$5,I438,IF($I$8="Cuota fija",IF(A439&lt;=MAX($I$6:$I$7),0,$D$7+D439-H439),IF($I$8="Capital Constante",IF(A439&lt;=MAX($I$6:$I$7),0,$D$3/(($C$5/VLOOKUP($D$6,AMORT!$A$2:$C$11,3,0))-MAX($I$6:$I$7))   ),C439-H439-E439)       )))</f>
        <v>#N/A</v>
      </c>
      <c r="H439" s="55" t="e">
        <f>IF(A439="",IF(A438="","",SUM($H$13:H438)),ROUND($E$4*I438,0))</f>
        <v>#N/A</v>
      </c>
      <c r="I439" s="55" t="e">
        <f t="shared" si="40"/>
        <v>#N/A</v>
      </c>
      <c r="J439" s="15"/>
      <c r="K439" s="55" t="e">
        <f>IF(AND(A439&gt;0,A439&lt;&gt;"",D439&gt;0), ROUND( ((D439/((1+($D$4/VLOOKUP($D$6,AMORT!$A$2:$B$11,2,0)))^A439))),0),0)</f>
        <v>#N/A</v>
      </c>
      <c r="N439" s="61" t="e">
        <f t="shared" si="43"/>
        <v>#N/A</v>
      </c>
      <c r="O439" s="62" t="e">
        <f>IF(N439="","",IF(OR($Q$6="Diaria",$Q$6="Semanal",$Q$6="Decadal",$Q$6="Quincenal"),O438+VLOOKUP($Q$6,AMORT!$A$2:$D$11,4,0),IF(DAY($O$13)=DAY(EOMONTH($O$13,0)),EOMONTH(O438,VLOOKUP($Q$6,AMORT!$A$2:$C$11,3,0)),EDATE($O$13,VLOOKUP($Q$6,AMORT!$A$2:$C$11,3,0)*N439))))</f>
        <v>#N/A</v>
      </c>
      <c r="P439" s="55" t="e">
        <f>IF(N439="",IF(N438="","",SUM(P$13:P438)),T439+U439)</f>
        <v>#N/A</v>
      </c>
      <c r="Q439" s="44"/>
      <c r="R439" s="55" t="e">
        <f>IF(N439="",IF(N438="","",SUM($R$13:R438)),ROUND(((V438*$Q$8)/30)*VLOOKUP($Q$6,AMORT!$A$2:$D$11,4,0),0))</f>
        <v>#N/A</v>
      </c>
      <c r="S439" s="55" t="e">
        <f>IF(N439="",IF(N438="","",SUM($S$13:S438)),IF(N439&lt;=MAX($V$6:$V$7),0,P439+R439))</f>
        <v>#N/A</v>
      </c>
      <c r="T439" s="55" t="e">
        <f>IF(N439="",IF(N438="","",SUM($T$13:T438)),IF(N439=$R$5,V438,IF($V$8="Cuota fija",IF(N439&lt;=MAX($V$6:$V$7),0,$Q$7+Q439-U439),IF($V$8="Capital Constante",IF(N439&lt;=MAX($V$6:$V$7),0,$Q$3/(($P$5/VLOOKUP($Q$6,AMORT!$A$2:$C$11,3,0))-MAX($V$6:$V$7))   ),P439-U439-R439)       )))</f>
        <v>#N/A</v>
      </c>
      <c r="U439" s="55" t="e">
        <f>IF(N439="",IF(N438="","",SUM($U$13:U438)),ROUND($R$4*V438,0))</f>
        <v>#N/A</v>
      </c>
      <c r="V439" s="55" t="e">
        <f t="shared" si="41"/>
        <v>#N/A</v>
      </c>
      <c r="W439" s="15"/>
      <c r="X439" s="55" t="e">
        <f>IF(AND(N439&gt;0,N439&lt;&gt;"",Q439&gt;0), ROUND( ((Q439/((1+($Q$4/VLOOKUP($Q$6,AMORT!$A$2:$B$11,2,0)))^N439))),0),0)</f>
        <v>#N/A</v>
      </c>
      <c r="AA439" s="61" t="e">
        <f t="shared" si="44"/>
        <v>#N/A</v>
      </c>
      <c r="AB439" s="62" t="e">
        <f>IF(AA439="","",IF(OR($AD$6="Diaria",$AD$6="Semanal",$AD$6="Decadal",$AD$6="Quincenal"),AB438+VLOOKUP($AD$6,AMORT!$A$2:$D$11,4,0),IF(DAY($B$13)=DAY(EOMONTH($B$13,0)),EOMONTH(AB438,VLOOKUP($AD$6,AMORT!$A$2:$C$11,3,0)),EDATE($B$13,VLOOKUP($AD$6,AMORT!$A$2:$C$11,3,0)*AA439))))</f>
        <v>#N/A</v>
      </c>
      <c r="AC439" s="55" t="e">
        <f>IF(AA439="",IF(AA438="","",SUM(AC$13:AC438)),AG439+AH439)</f>
        <v>#N/A</v>
      </c>
      <c r="AD439" s="44"/>
      <c r="AE439" s="55" t="e">
        <f>IF(AA439="",IF(AA438="","",SUM($AE$13:AE438)),ROUND(((AI438*$AD$8)/30)*VLOOKUP($AD$6,AMORT!$A$2:$D$11,4,0),0))</f>
        <v>#N/A</v>
      </c>
      <c r="AF439" s="55" t="e">
        <f>IF(AA439="",IF(AA438="","",SUM($AF$13:AF438)),IF(AA439&lt;=MAX($AI$6:$AI$7),0,AC439+AE439))</f>
        <v>#N/A</v>
      </c>
      <c r="AG439" s="55" t="e">
        <f>IF(AA439="",IF(AA438="","",SUM($AG$13:AG438)),IF(AA439=$AE$5,AI438,IF($AI$8="Cuota fija",IF(AA439&lt;=MAX($AI$6:$AI$7),0,$AD$7+AD439-AH439),IF($AI$8="Capital Constante",IF(AA439&lt;=MAX($AI$6:$AI$7),0,$AD$3/(($AC$5/VLOOKUP($AD$6,AMORT!$A$2:$C$11,3,0))-MAX($AI$6:$AI$7))   ),AC439-AH439-AE439)       )))</f>
        <v>#N/A</v>
      </c>
      <c r="AH439" s="55" t="e">
        <f>IF(AA439="",IF(AA438="","",SUM($AH$13:AH438)),ROUND($AE$4*AI438,0))</f>
        <v>#N/A</v>
      </c>
      <c r="AI439" s="55" t="e">
        <f t="shared" si="42"/>
        <v>#N/A</v>
      </c>
      <c r="AJ439" s="15"/>
      <c r="AK439" s="55" t="e">
        <f>IF(AND(AA439&gt;0,AA439&lt;&gt;"",AD439&gt;0), ROUND( ((AD439/((1+($AD$4/VLOOKUP($AD$6,AMORT!$A$2:$B$11,2,0)))^AA439))),0),0)</f>
        <v>#N/A</v>
      </c>
    </row>
    <row r="440" spans="1:37" x14ac:dyDescent="0.2">
      <c r="A440" s="61" t="e">
        <f t="shared" si="39"/>
        <v>#N/A</v>
      </c>
      <c r="B440" s="62" t="e">
        <f>IF(A440="","",IF(OR($D$6="Diaria",$D$6="Semanal",$D$6="Decadal",$D$6="Quincenal"),B439+VLOOKUP($D$6,AMORT!$A$2:$D$11,4,0),IF(DAY($B$13)=DAY(EOMONTH($B$13,0)),EOMONTH(B439,VLOOKUP($D$6,AMORT!$A$2:$C$11,3,0)),EDATE($B$13,VLOOKUP($D$6,AMORT!$A$2:$C$11,3,0)*A440))))</f>
        <v>#N/A</v>
      </c>
      <c r="C440" s="55" t="e">
        <f>IF(A440="",IF(A439="","",SUM(C$13:C439)),G440+H440)</f>
        <v>#N/A</v>
      </c>
      <c r="D440" s="44"/>
      <c r="E440" s="55" t="e">
        <f>IF(A440="",IF(A439="","",SUM($E$13:E439)),ROUND(((I439*$D$8)/30)*VLOOKUP($D$6,AMORT!$A$2:$D$11,4,0),0))</f>
        <v>#N/A</v>
      </c>
      <c r="F440" s="55" t="e">
        <f>IF(A440="",IF(A439="","",SUM($F$13:F439)),IF(A440&lt;=MAX($I$6:$I$7),0,C440+E440))</f>
        <v>#N/A</v>
      </c>
      <c r="G440" s="55" t="e">
        <f>IF(A440="",IF(A439="","",SUM($G$13:G439)),IF(A440=$E$5,I439,IF($I$8="Cuota fija",IF(A440&lt;=MAX($I$6:$I$7),0,$D$7+D440-H440),IF($I$8="Capital Constante",IF(A440&lt;=MAX($I$6:$I$7),0,$D$3/(($C$5/VLOOKUP($D$6,AMORT!$A$2:$C$11,3,0))-MAX($I$6:$I$7))   ),C440-H440-E440)       )))</f>
        <v>#N/A</v>
      </c>
      <c r="H440" s="55" t="e">
        <f>IF(A440="",IF(A439="","",SUM($H$13:H439)),ROUND($E$4*I439,0))</f>
        <v>#N/A</v>
      </c>
      <c r="I440" s="55" t="e">
        <f t="shared" si="40"/>
        <v>#N/A</v>
      </c>
      <c r="J440" s="15"/>
      <c r="K440" s="55" t="e">
        <f>IF(AND(A440&gt;0,A440&lt;&gt;"",D440&gt;0), ROUND( ((D440/((1+($D$4/VLOOKUP($D$6,AMORT!$A$2:$B$11,2,0)))^A440))),0),0)</f>
        <v>#N/A</v>
      </c>
      <c r="N440" s="61" t="e">
        <f t="shared" si="43"/>
        <v>#N/A</v>
      </c>
      <c r="O440" s="62" t="e">
        <f>IF(N440="","",IF(OR($Q$6="Diaria",$Q$6="Semanal",$Q$6="Decadal",$Q$6="Quincenal"),O439+VLOOKUP($Q$6,AMORT!$A$2:$D$11,4,0),IF(DAY($O$13)=DAY(EOMONTH($O$13,0)),EOMONTH(O439,VLOOKUP($Q$6,AMORT!$A$2:$C$11,3,0)),EDATE($O$13,VLOOKUP($Q$6,AMORT!$A$2:$C$11,3,0)*N440))))</f>
        <v>#N/A</v>
      </c>
      <c r="P440" s="55" t="e">
        <f>IF(N440="",IF(N439="","",SUM(P$13:P439)),T440+U440)</f>
        <v>#N/A</v>
      </c>
      <c r="Q440" s="44"/>
      <c r="R440" s="55" t="e">
        <f>IF(N440="",IF(N439="","",SUM($R$13:R439)),ROUND(((V439*$Q$8)/30)*VLOOKUP($Q$6,AMORT!$A$2:$D$11,4,0),0))</f>
        <v>#N/A</v>
      </c>
      <c r="S440" s="55" t="e">
        <f>IF(N440="",IF(N439="","",SUM($S$13:S439)),IF(N440&lt;=MAX($V$6:$V$7),0,P440+R440))</f>
        <v>#N/A</v>
      </c>
      <c r="T440" s="55" t="e">
        <f>IF(N440="",IF(N439="","",SUM($T$13:T439)),IF(N440=$R$5,V439,IF($V$8="Cuota fija",IF(N440&lt;=MAX($V$6:$V$7),0,$Q$7+Q440-U440),IF($V$8="Capital Constante",IF(N440&lt;=MAX($V$6:$V$7),0,$Q$3/(($P$5/VLOOKUP($Q$6,AMORT!$A$2:$C$11,3,0))-MAX($V$6:$V$7))   ),P440-U440-R440)       )))</f>
        <v>#N/A</v>
      </c>
      <c r="U440" s="55" t="e">
        <f>IF(N440="",IF(N439="","",SUM($U$13:U439)),ROUND($R$4*V439,0))</f>
        <v>#N/A</v>
      </c>
      <c r="V440" s="55" t="e">
        <f t="shared" si="41"/>
        <v>#N/A</v>
      </c>
      <c r="W440" s="15"/>
      <c r="X440" s="55" t="e">
        <f>IF(AND(N440&gt;0,N440&lt;&gt;"",Q440&gt;0), ROUND( ((Q440/((1+($Q$4/VLOOKUP($Q$6,AMORT!$A$2:$B$11,2,0)))^N440))),0),0)</f>
        <v>#N/A</v>
      </c>
      <c r="AA440" s="61" t="e">
        <f t="shared" si="44"/>
        <v>#N/A</v>
      </c>
      <c r="AB440" s="62" t="e">
        <f>IF(AA440="","",IF(OR($AD$6="Diaria",$AD$6="Semanal",$AD$6="Decadal",$AD$6="Quincenal"),AB439+VLOOKUP($AD$6,AMORT!$A$2:$D$11,4,0),IF(DAY($B$13)=DAY(EOMONTH($B$13,0)),EOMONTH(AB439,VLOOKUP($AD$6,AMORT!$A$2:$C$11,3,0)),EDATE($B$13,VLOOKUP($AD$6,AMORT!$A$2:$C$11,3,0)*AA440))))</f>
        <v>#N/A</v>
      </c>
      <c r="AC440" s="55" t="e">
        <f>IF(AA440="",IF(AA439="","",SUM(AC$13:AC439)),AG440+AH440)</f>
        <v>#N/A</v>
      </c>
      <c r="AD440" s="44"/>
      <c r="AE440" s="55" t="e">
        <f>IF(AA440="",IF(AA439="","",SUM($AE$13:AE439)),ROUND(((AI439*$AD$8)/30)*VLOOKUP($AD$6,AMORT!$A$2:$D$11,4,0),0))</f>
        <v>#N/A</v>
      </c>
      <c r="AF440" s="55" t="e">
        <f>IF(AA440="",IF(AA439="","",SUM($AF$13:AF439)),IF(AA440&lt;=MAX($AI$6:$AI$7),0,AC440+AE440))</f>
        <v>#N/A</v>
      </c>
      <c r="AG440" s="55" t="e">
        <f>IF(AA440="",IF(AA439="","",SUM($AG$13:AG439)),IF(AA440=$AE$5,AI439,IF($AI$8="Cuota fija",IF(AA440&lt;=MAX($AI$6:$AI$7),0,$AD$7+AD440-AH440),IF($AI$8="Capital Constante",IF(AA440&lt;=MAX($AI$6:$AI$7),0,$AD$3/(($AC$5/VLOOKUP($AD$6,AMORT!$A$2:$C$11,3,0))-MAX($AI$6:$AI$7))   ),AC440-AH440-AE440)       )))</f>
        <v>#N/A</v>
      </c>
      <c r="AH440" s="55" t="e">
        <f>IF(AA440="",IF(AA439="","",SUM($AH$13:AH439)),ROUND($AE$4*AI439,0))</f>
        <v>#N/A</v>
      </c>
      <c r="AI440" s="55" t="e">
        <f t="shared" si="42"/>
        <v>#N/A</v>
      </c>
      <c r="AJ440" s="15"/>
      <c r="AK440" s="55" t="e">
        <f>IF(AND(AA440&gt;0,AA440&lt;&gt;"",AD440&gt;0), ROUND( ((AD440/((1+($AD$4/VLOOKUP($AD$6,AMORT!$A$2:$B$11,2,0)))^AA440))),0),0)</f>
        <v>#N/A</v>
      </c>
    </row>
    <row r="441" spans="1:37" x14ac:dyDescent="0.2">
      <c r="A441" s="61" t="e">
        <f t="shared" si="39"/>
        <v>#N/A</v>
      </c>
      <c r="B441" s="62" t="e">
        <f>IF(A441="","",IF(OR($D$6="Diaria",$D$6="Semanal",$D$6="Decadal",$D$6="Quincenal"),B440+VLOOKUP($D$6,AMORT!$A$2:$D$11,4,0),IF(DAY($B$13)=DAY(EOMONTH($B$13,0)),EOMONTH(B440,VLOOKUP($D$6,AMORT!$A$2:$C$11,3,0)),EDATE($B$13,VLOOKUP($D$6,AMORT!$A$2:$C$11,3,0)*A441))))</f>
        <v>#N/A</v>
      </c>
      <c r="C441" s="55" t="e">
        <f>IF(A441="",IF(A440="","",SUM(C$13:C440)),G441+H441)</f>
        <v>#N/A</v>
      </c>
      <c r="D441" s="44"/>
      <c r="E441" s="55" t="e">
        <f>IF(A441="",IF(A440="","",SUM($E$13:E440)),ROUND(((I440*$D$8)/30)*VLOOKUP($D$6,AMORT!$A$2:$D$11,4,0),0))</f>
        <v>#N/A</v>
      </c>
      <c r="F441" s="55" t="e">
        <f>IF(A441="",IF(A440="","",SUM($F$13:F440)),IF(A441&lt;=MAX($I$6:$I$7),0,C441+E441))</f>
        <v>#N/A</v>
      </c>
      <c r="G441" s="55" t="e">
        <f>IF(A441="",IF(A440="","",SUM($G$13:G440)),IF(A441=$E$5,I440,IF($I$8="Cuota fija",IF(A441&lt;=MAX($I$6:$I$7),0,$D$7+D441-H441),IF($I$8="Capital Constante",IF(A441&lt;=MAX($I$6:$I$7),0,$D$3/(($C$5/VLOOKUP($D$6,AMORT!$A$2:$C$11,3,0))-MAX($I$6:$I$7))   ),C441-H441-E441)       )))</f>
        <v>#N/A</v>
      </c>
      <c r="H441" s="55" t="e">
        <f>IF(A441="",IF(A440="","",SUM($H$13:H440)),ROUND($E$4*I440,0))</f>
        <v>#N/A</v>
      </c>
      <c r="I441" s="55" t="e">
        <f t="shared" si="40"/>
        <v>#N/A</v>
      </c>
      <c r="J441" s="15"/>
      <c r="K441" s="55" t="e">
        <f>IF(AND(A441&gt;0,A441&lt;&gt;"",D441&gt;0), ROUND( ((D441/((1+($D$4/VLOOKUP($D$6,AMORT!$A$2:$B$11,2,0)))^A441))),0),0)</f>
        <v>#N/A</v>
      </c>
      <c r="N441" s="61" t="e">
        <f t="shared" si="43"/>
        <v>#N/A</v>
      </c>
      <c r="O441" s="62" t="e">
        <f>IF(N441="","",IF(OR($Q$6="Diaria",$Q$6="Semanal",$Q$6="Decadal",$Q$6="Quincenal"),O440+VLOOKUP($Q$6,AMORT!$A$2:$D$11,4,0),IF(DAY($O$13)=DAY(EOMONTH($O$13,0)),EOMONTH(O440,VLOOKUP($Q$6,AMORT!$A$2:$C$11,3,0)),EDATE($O$13,VLOOKUP($Q$6,AMORT!$A$2:$C$11,3,0)*N441))))</f>
        <v>#N/A</v>
      </c>
      <c r="P441" s="55" t="e">
        <f>IF(N441="",IF(N440="","",SUM(P$13:P440)),T441+U441)</f>
        <v>#N/A</v>
      </c>
      <c r="Q441" s="44"/>
      <c r="R441" s="55" t="e">
        <f>IF(N441="",IF(N440="","",SUM($R$13:R440)),ROUND(((V440*$Q$8)/30)*VLOOKUP($Q$6,AMORT!$A$2:$D$11,4,0),0))</f>
        <v>#N/A</v>
      </c>
      <c r="S441" s="55" t="e">
        <f>IF(N441="",IF(N440="","",SUM($S$13:S440)),IF(N441&lt;=MAX($V$6:$V$7),0,P441+R441))</f>
        <v>#N/A</v>
      </c>
      <c r="T441" s="55" t="e">
        <f>IF(N441="",IF(N440="","",SUM($T$13:T440)),IF(N441=$R$5,V440,IF($V$8="Cuota fija",IF(N441&lt;=MAX($V$6:$V$7),0,$Q$7+Q441-U441),IF($V$8="Capital Constante",IF(N441&lt;=MAX($V$6:$V$7),0,$Q$3/(($P$5/VLOOKUP($Q$6,AMORT!$A$2:$C$11,3,0))-MAX($V$6:$V$7))   ),P441-U441-R441)       )))</f>
        <v>#N/A</v>
      </c>
      <c r="U441" s="55" t="e">
        <f>IF(N441="",IF(N440="","",SUM($U$13:U440)),ROUND($R$4*V440,0))</f>
        <v>#N/A</v>
      </c>
      <c r="V441" s="55" t="e">
        <f t="shared" si="41"/>
        <v>#N/A</v>
      </c>
      <c r="W441" s="15"/>
      <c r="X441" s="55" t="e">
        <f>IF(AND(N441&gt;0,N441&lt;&gt;"",Q441&gt;0), ROUND( ((Q441/((1+($Q$4/VLOOKUP($Q$6,AMORT!$A$2:$B$11,2,0)))^N441))),0),0)</f>
        <v>#N/A</v>
      </c>
      <c r="AA441" s="61" t="e">
        <f t="shared" si="44"/>
        <v>#N/A</v>
      </c>
      <c r="AB441" s="62" t="e">
        <f>IF(AA441="","",IF(OR($AD$6="Diaria",$AD$6="Semanal",$AD$6="Decadal",$AD$6="Quincenal"),AB440+VLOOKUP($AD$6,AMORT!$A$2:$D$11,4,0),IF(DAY($B$13)=DAY(EOMONTH($B$13,0)),EOMONTH(AB440,VLOOKUP($AD$6,AMORT!$A$2:$C$11,3,0)),EDATE($B$13,VLOOKUP($AD$6,AMORT!$A$2:$C$11,3,0)*AA441))))</f>
        <v>#N/A</v>
      </c>
      <c r="AC441" s="55" t="e">
        <f>IF(AA441="",IF(AA440="","",SUM(AC$13:AC440)),AG441+AH441)</f>
        <v>#N/A</v>
      </c>
      <c r="AD441" s="44"/>
      <c r="AE441" s="55" t="e">
        <f>IF(AA441="",IF(AA440="","",SUM($AE$13:AE440)),ROUND(((AI440*$AD$8)/30)*VLOOKUP($AD$6,AMORT!$A$2:$D$11,4,0),0))</f>
        <v>#N/A</v>
      </c>
      <c r="AF441" s="55" t="e">
        <f>IF(AA441="",IF(AA440="","",SUM($AF$13:AF440)),IF(AA441&lt;=MAX($AI$6:$AI$7),0,AC441+AE441))</f>
        <v>#N/A</v>
      </c>
      <c r="AG441" s="55" t="e">
        <f>IF(AA441="",IF(AA440="","",SUM($AG$13:AG440)),IF(AA441=$AE$5,AI440,IF($AI$8="Cuota fija",IF(AA441&lt;=MAX($AI$6:$AI$7),0,$AD$7+AD441-AH441),IF($AI$8="Capital Constante",IF(AA441&lt;=MAX($AI$6:$AI$7),0,$AD$3/(($AC$5/VLOOKUP($AD$6,AMORT!$A$2:$C$11,3,0))-MAX($AI$6:$AI$7))   ),AC441-AH441-AE441)       )))</f>
        <v>#N/A</v>
      </c>
      <c r="AH441" s="55" t="e">
        <f>IF(AA441="",IF(AA440="","",SUM($AH$13:AH440)),ROUND($AE$4*AI440,0))</f>
        <v>#N/A</v>
      </c>
      <c r="AI441" s="55" t="e">
        <f t="shared" si="42"/>
        <v>#N/A</v>
      </c>
      <c r="AJ441" s="15"/>
      <c r="AK441" s="55" t="e">
        <f>IF(AND(AA441&gt;0,AA441&lt;&gt;"",AD441&gt;0), ROUND( ((AD441/((1+($AD$4/VLOOKUP($AD$6,AMORT!$A$2:$B$11,2,0)))^AA441))),0),0)</f>
        <v>#N/A</v>
      </c>
    </row>
    <row r="442" spans="1:37" x14ac:dyDescent="0.2">
      <c r="A442" s="61" t="e">
        <f t="shared" si="39"/>
        <v>#N/A</v>
      </c>
      <c r="B442" s="62" t="e">
        <f>IF(A442="","",IF(OR($D$6="Diaria",$D$6="Semanal",$D$6="Decadal",$D$6="Quincenal"),B441+VLOOKUP($D$6,AMORT!$A$2:$D$11,4,0),IF(DAY($B$13)=DAY(EOMONTH($B$13,0)),EOMONTH(B441,VLOOKUP($D$6,AMORT!$A$2:$C$11,3,0)),EDATE($B$13,VLOOKUP($D$6,AMORT!$A$2:$C$11,3,0)*A442))))</f>
        <v>#N/A</v>
      </c>
      <c r="C442" s="55" t="e">
        <f>IF(A442="",IF(A441="","",SUM(C$13:C441)),G442+H442)</f>
        <v>#N/A</v>
      </c>
      <c r="D442" s="44"/>
      <c r="E442" s="55" t="e">
        <f>IF(A442="",IF(A441="","",SUM($E$13:E441)),ROUND(((I441*$D$8)/30)*VLOOKUP($D$6,AMORT!$A$2:$D$11,4,0),0))</f>
        <v>#N/A</v>
      </c>
      <c r="F442" s="55" t="e">
        <f>IF(A442="",IF(A441="","",SUM($F$13:F441)),IF(A442&lt;=MAX($I$6:$I$7),0,C442+E442))</f>
        <v>#N/A</v>
      </c>
      <c r="G442" s="55" t="e">
        <f>IF(A442="",IF(A441="","",SUM($G$13:G441)),IF(A442=$E$5,I441,IF($I$8="Cuota fija",IF(A442&lt;=MAX($I$6:$I$7),0,$D$7+D442-H442),IF($I$8="Capital Constante",IF(A442&lt;=MAX($I$6:$I$7),0,$D$3/(($C$5/VLOOKUP($D$6,AMORT!$A$2:$C$11,3,0))-MAX($I$6:$I$7))   ),C442-H442-E442)       )))</f>
        <v>#N/A</v>
      </c>
      <c r="H442" s="55" t="e">
        <f>IF(A442="",IF(A441="","",SUM($H$13:H441)),ROUND($E$4*I441,0))</f>
        <v>#N/A</v>
      </c>
      <c r="I442" s="55" t="e">
        <f t="shared" si="40"/>
        <v>#N/A</v>
      </c>
      <c r="J442" s="15"/>
      <c r="K442" s="55" t="e">
        <f>IF(AND(A442&gt;0,A442&lt;&gt;"",D442&gt;0), ROUND( ((D442/((1+($D$4/VLOOKUP($D$6,AMORT!$A$2:$B$11,2,0)))^A442))),0),0)</f>
        <v>#N/A</v>
      </c>
      <c r="N442" s="61" t="e">
        <f t="shared" si="43"/>
        <v>#N/A</v>
      </c>
      <c r="O442" s="62" t="e">
        <f>IF(N442="","",IF(OR($Q$6="Diaria",$Q$6="Semanal",$Q$6="Decadal",$Q$6="Quincenal"),O441+VLOOKUP($Q$6,AMORT!$A$2:$D$11,4,0),IF(DAY($O$13)=DAY(EOMONTH($O$13,0)),EOMONTH(O441,VLOOKUP($Q$6,AMORT!$A$2:$C$11,3,0)),EDATE($O$13,VLOOKUP($Q$6,AMORT!$A$2:$C$11,3,0)*N442))))</f>
        <v>#N/A</v>
      </c>
      <c r="P442" s="55" t="e">
        <f>IF(N442="",IF(N441="","",SUM(P$13:P441)),T442+U442)</f>
        <v>#N/A</v>
      </c>
      <c r="Q442" s="44"/>
      <c r="R442" s="55" t="e">
        <f>IF(N442="",IF(N441="","",SUM($R$13:R441)),ROUND(((V441*$Q$8)/30)*VLOOKUP($Q$6,AMORT!$A$2:$D$11,4,0),0))</f>
        <v>#N/A</v>
      </c>
      <c r="S442" s="55" t="e">
        <f>IF(N442="",IF(N441="","",SUM($S$13:S441)),IF(N442&lt;=MAX($V$6:$V$7),0,P442+R442))</f>
        <v>#N/A</v>
      </c>
      <c r="T442" s="55" t="e">
        <f>IF(N442="",IF(N441="","",SUM($T$13:T441)),IF(N442=$R$5,V441,IF($V$8="Cuota fija",IF(N442&lt;=MAX($V$6:$V$7),0,$Q$7+Q442-U442),IF($V$8="Capital Constante",IF(N442&lt;=MAX($V$6:$V$7),0,$Q$3/(($P$5/VLOOKUP($Q$6,AMORT!$A$2:$C$11,3,0))-MAX($V$6:$V$7))   ),P442-U442-R442)       )))</f>
        <v>#N/A</v>
      </c>
      <c r="U442" s="55" t="e">
        <f>IF(N442="",IF(N441="","",SUM($U$13:U441)),ROUND($R$4*V441,0))</f>
        <v>#N/A</v>
      </c>
      <c r="V442" s="55" t="e">
        <f t="shared" si="41"/>
        <v>#N/A</v>
      </c>
      <c r="W442" s="15"/>
      <c r="X442" s="55" t="e">
        <f>IF(AND(N442&gt;0,N442&lt;&gt;"",Q442&gt;0), ROUND( ((Q442/((1+($Q$4/VLOOKUP($Q$6,AMORT!$A$2:$B$11,2,0)))^N442))),0),0)</f>
        <v>#N/A</v>
      </c>
      <c r="AA442" s="61" t="e">
        <f t="shared" si="44"/>
        <v>#N/A</v>
      </c>
      <c r="AB442" s="62" t="e">
        <f>IF(AA442="","",IF(OR($AD$6="Diaria",$AD$6="Semanal",$AD$6="Decadal",$AD$6="Quincenal"),AB441+VLOOKUP($AD$6,AMORT!$A$2:$D$11,4,0),IF(DAY($B$13)=DAY(EOMONTH($B$13,0)),EOMONTH(AB441,VLOOKUP($AD$6,AMORT!$A$2:$C$11,3,0)),EDATE($B$13,VLOOKUP($AD$6,AMORT!$A$2:$C$11,3,0)*AA442))))</f>
        <v>#N/A</v>
      </c>
      <c r="AC442" s="55" t="e">
        <f>IF(AA442="",IF(AA441="","",SUM(AC$13:AC441)),AG442+AH442)</f>
        <v>#N/A</v>
      </c>
      <c r="AD442" s="44"/>
      <c r="AE442" s="55" t="e">
        <f>IF(AA442="",IF(AA441="","",SUM($AE$13:AE441)),ROUND(((AI441*$AD$8)/30)*VLOOKUP($AD$6,AMORT!$A$2:$D$11,4,0),0))</f>
        <v>#N/A</v>
      </c>
      <c r="AF442" s="55" t="e">
        <f>IF(AA442="",IF(AA441="","",SUM($AF$13:AF441)),IF(AA442&lt;=MAX($AI$6:$AI$7),0,AC442+AE442))</f>
        <v>#N/A</v>
      </c>
      <c r="AG442" s="55" t="e">
        <f>IF(AA442="",IF(AA441="","",SUM($AG$13:AG441)),IF(AA442=$AE$5,AI441,IF($AI$8="Cuota fija",IF(AA442&lt;=MAX($AI$6:$AI$7),0,$AD$7+AD442-AH442),IF($AI$8="Capital Constante",IF(AA442&lt;=MAX($AI$6:$AI$7),0,$AD$3/(($AC$5/VLOOKUP($AD$6,AMORT!$A$2:$C$11,3,0))-MAX($AI$6:$AI$7))   ),AC442-AH442-AE442)       )))</f>
        <v>#N/A</v>
      </c>
      <c r="AH442" s="55" t="e">
        <f>IF(AA442="",IF(AA441="","",SUM($AH$13:AH441)),ROUND($AE$4*AI441,0))</f>
        <v>#N/A</v>
      </c>
      <c r="AI442" s="55" t="e">
        <f t="shared" si="42"/>
        <v>#N/A</v>
      </c>
      <c r="AJ442" s="15"/>
      <c r="AK442" s="55" t="e">
        <f>IF(AND(AA442&gt;0,AA442&lt;&gt;"",AD442&gt;0), ROUND( ((AD442/((1+($AD$4/VLOOKUP($AD$6,AMORT!$A$2:$B$11,2,0)))^AA442))),0),0)</f>
        <v>#N/A</v>
      </c>
    </row>
    <row r="443" spans="1:37" x14ac:dyDescent="0.2">
      <c r="A443" s="61" t="e">
        <f t="shared" si="39"/>
        <v>#N/A</v>
      </c>
      <c r="B443" s="62" t="e">
        <f>IF(A443="","",IF(OR($D$6="Diaria",$D$6="Semanal",$D$6="Decadal",$D$6="Quincenal"),B442+VLOOKUP($D$6,AMORT!$A$2:$D$11,4,0),IF(DAY($B$13)=DAY(EOMONTH($B$13,0)),EOMONTH(B442,VLOOKUP($D$6,AMORT!$A$2:$C$11,3,0)),EDATE($B$13,VLOOKUP($D$6,AMORT!$A$2:$C$11,3,0)*A443))))</f>
        <v>#N/A</v>
      </c>
      <c r="C443" s="55" t="e">
        <f>IF(A443="",IF(A442="","",SUM(C$13:C442)),G443+H443)</f>
        <v>#N/A</v>
      </c>
      <c r="D443" s="44"/>
      <c r="E443" s="55" t="e">
        <f>IF(A443="",IF(A442="","",SUM($E$13:E442)),ROUND(((I442*$D$8)/30)*VLOOKUP($D$6,AMORT!$A$2:$D$11,4,0),0))</f>
        <v>#N/A</v>
      </c>
      <c r="F443" s="55" t="e">
        <f>IF(A443="",IF(A442="","",SUM($F$13:F442)),IF(A443&lt;=MAX($I$6:$I$7),0,C443+E443))</f>
        <v>#N/A</v>
      </c>
      <c r="G443" s="55" t="e">
        <f>IF(A443="",IF(A442="","",SUM($G$13:G442)),IF(A443=$E$5,I442,IF($I$8="Cuota fija",IF(A443&lt;=MAX($I$6:$I$7),0,$D$7+D443-H443),IF($I$8="Capital Constante",IF(A443&lt;=MAX($I$6:$I$7),0,$D$3/(($C$5/VLOOKUP($D$6,AMORT!$A$2:$C$11,3,0))-MAX($I$6:$I$7))   ),C443-H443-E443)       )))</f>
        <v>#N/A</v>
      </c>
      <c r="H443" s="55" t="e">
        <f>IF(A443="",IF(A442="","",SUM($H$13:H442)),ROUND($E$4*I442,0))</f>
        <v>#N/A</v>
      </c>
      <c r="I443" s="55" t="e">
        <f t="shared" si="40"/>
        <v>#N/A</v>
      </c>
      <c r="J443" s="15"/>
      <c r="K443" s="55" t="e">
        <f>IF(AND(A443&gt;0,A443&lt;&gt;"",D443&gt;0), ROUND( ((D443/((1+($D$4/VLOOKUP($D$6,AMORT!$A$2:$B$11,2,0)))^A443))),0),0)</f>
        <v>#N/A</v>
      </c>
      <c r="N443" s="61" t="e">
        <f t="shared" si="43"/>
        <v>#N/A</v>
      </c>
      <c r="O443" s="62" t="e">
        <f>IF(N443="","",IF(OR($Q$6="Diaria",$Q$6="Semanal",$Q$6="Decadal",$Q$6="Quincenal"),O442+VLOOKUP($Q$6,AMORT!$A$2:$D$11,4,0),IF(DAY($O$13)=DAY(EOMONTH($O$13,0)),EOMONTH(O442,VLOOKUP($Q$6,AMORT!$A$2:$C$11,3,0)),EDATE($O$13,VLOOKUP($Q$6,AMORT!$A$2:$C$11,3,0)*N443))))</f>
        <v>#N/A</v>
      </c>
      <c r="P443" s="55" t="e">
        <f>IF(N443="",IF(N442="","",SUM(P$13:P442)),T443+U443)</f>
        <v>#N/A</v>
      </c>
      <c r="Q443" s="44"/>
      <c r="R443" s="55" t="e">
        <f>IF(N443="",IF(N442="","",SUM($R$13:R442)),ROUND(((V442*$Q$8)/30)*VLOOKUP($Q$6,AMORT!$A$2:$D$11,4,0),0))</f>
        <v>#N/A</v>
      </c>
      <c r="S443" s="55" t="e">
        <f>IF(N443="",IF(N442="","",SUM($S$13:S442)),IF(N443&lt;=MAX($V$6:$V$7),0,P443+R443))</f>
        <v>#N/A</v>
      </c>
      <c r="T443" s="55" t="e">
        <f>IF(N443="",IF(N442="","",SUM($T$13:T442)),IF(N443=$R$5,V442,IF($V$8="Cuota fija",IF(N443&lt;=MAX($V$6:$V$7),0,$Q$7+Q443-U443),IF($V$8="Capital Constante",IF(N443&lt;=MAX($V$6:$V$7),0,$Q$3/(($P$5/VLOOKUP($Q$6,AMORT!$A$2:$C$11,3,0))-MAX($V$6:$V$7))   ),P443-U443-R443)       )))</f>
        <v>#N/A</v>
      </c>
      <c r="U443" s="55" t="e">
        <f>IF(N443="",IF(N442="","",SUM($U$13:U442)),ROUND($R$4*V442,0))</f>
        <v>#N/A</v>
      </c>
      <c r="V443" s="55" t="e">
        <f t="shared" si="41"/>
        <v>#N/A</v>
      </c>
      <c r="W443" s="15"/>
      <c r="X443" s="55" t="e">
        <f>IF(AND(N443&gt;0,N443&lt;&gt;"",Q443&gt;0), ROUND( ((Q443/((1+($Q$4/VLOOKUP($Q$6,AMORT!$A$2:$B$11,2,0)))^N443))),0),0)</f>
        <v>#N/A</v>
      </c>
      <c r="AA443" s="61" t="e">
        <f t="shared" si="44"/>
        <v>#N/A</v>
      </c>
      <c r="AB443" s="62" t="e">
        <f>IF(AA443="","",IF(OR($AD$6="Diaria",$AD$6="Semanal",$AD$6="Decadal",$AD$6="Quincenal"),AB442+VLOOKUP($AD$6,AMORT!$A$2:$D$11,4,0),IF(DAY($B$13)=DAY(EOMONTH($B$13,0)),EOMONTH(AB442,VLOOKUP($AD$6,AMORT!$A$2:$C$11,3,0)),EDATE($B$13,VLOOKUP($AD$6,AMORT!$A$2:$C$11,3,0)*AA443))))</f>
        <v>#N/A</v>
      </c>
      <c r="AC443" s="55" t="e">
        <f>IF(AA443="",IF(AA442="","",SUM(AC$13:AC442)),AG443+AH443)</f>
        <v>#N/A</v>
      </c>
      <c r="AD443" s="44"/>
      <c r="AE443" s="55" t="e">
        <f>IF(AA443="",IF(AA442="","",SUM($AE$13:AE442)),ROUND(((AI442*$AD$8)/30)*VLOOKUP($AD$6,AMORT!$A$2:$D$11,4,0),0))</f>
        <v>#N/A</v>
      </c>
      <c r="AF443" s="55" t="e">
        <f>IF(AA443="",IF(AA442="","",SUM($AF$13:AF442)),IF(AA443&lt;=MAX($AI$6:$AI$7),0,AC443+AE443))</f>
        <v>#N/A</v>
      </c>
      <c r="AG443" s="55" t="e">
        <f>IF(AA443="",IF(AA442="","",SUM($AG$13:AG442)),IF(AA443=$AE$5,AI442,IF($AI$8="Cuota fija",IF(AA443&lt;=MAX($AI$6:$AI$7),0,$AD$7+AD443-AH443),IF($AI$8="Capital Constante",IF(AA443&lt;=MAX($AI$6:$AI$7),0,$AD$3/(($AC$5/VLOOKUP($AD$6,AMORT!$A$2:$C$11,3,0))-MAX($AI$6:$AI$7))   ),AC443-AH443-AE443)       )))</f>
        <v>#N/A</v>
      </c>
      <c r="AH443" s="55" t="e">
        <f>IF(AA443="",IF(AA442="","",SUM($AH$13:AH442)),ROUND($AE$4*AI442,0))</f>
        <v>#N/A</v>
      </c>
      <c r="AI443" s="55" t="e">
        <f t="shared" si="42"/>
        <v>#N/A</v>
      </c>
      <c r="AJ443" s="15"/>
      <c r="AK443" s="55" t="e">
        <f>IF(AND(AA443&gt;0,AA443&lt;&gt;"",AD443&gt;0), ROUND( ((AD443/((1+($AD$4/VLOOKUP($AD$6,AMORT!$A$2:$B$11,2,0)))^AA443))),0),0)</f>
        <v>#N/A</v>
      </c>
    </row>
    <row r="444" spans="1:37" x14ac:dyDescent="0.2">
      <c r="A444" s="61" t="e">
        <f t="shared" si="39"/>
        <v>#N/A</v>
      </c>
      <c r="B444" s="62" t="e">
        <f>IF(A444="","",IF(OR($D$6="Diaria",$D$6="Semanal",$D$6="Decadal",$D$6="Quincenal"),B443+VLOOKUP($D$6,AMORT!$A$2:$D$11,4,0),IF(DAY($B$13)=DAY(EOMONTH($B$13,0)),EOMONTH(B443,VLOOKUP($D$6,AMORT!$A$2:$C$11,3,0)),EDATE($B$13,VLOOKUP($D$6,AMORT!$A$2:$C$11,3,0)*A444))))</f>
        <v>#N/A</v>
      </c>
      <c r="C444" s="55" t="e">
        <f>IF(A444="",IF(A443="","",SUM(C$13:C443)),G444+H444)</f>
        <v>#N/A</v>
      </c>
      <c r="D444" s="44"/>
      <c r="E444" s="55" t="e">
        <f>IF(A444="",IF(A443="","",SUM($E$13:E443)),ROUND(((I443*$D$8)/30)*VLOOKUP($D$6,AMORT!$A$2:$D$11,4,0),0))</f>
        <v>#N/A</v>
      </c>
      <c r="F444" s="55" t="e">
        <f>IF(A444="",IF(A443="","",SUM($F$13:F443)),IF(A444&lt;=MAX($I$6:$I$7),0,C444+E444))</f>
        <v>#N/A</v>
      </c>
      <c r="G444" s="55" t="e">
        <f>IF(A444="",IF(A443="","",SUM($G$13:G443)),IF(A444=$E$5,I443,IF($I$8="Cuota fija",IF(A444&lt;=MAX($I$6:$I$7),0,$D$7+D444-H444),IF($I$8="Capital Constante",IF(A444&lt;=MAX($I$6:$I$7),0,$D$3/(($C$5/VLOOKUP($D$6,AMORT!$A$2:$C$11,3,0))-MAX($I$6:$I$7))   ),C444-H444-E444)       )))</f>
        <v>#N/A</v>
      </c>
      <c r="H444" s="55" t="e">
        <f>IF(A444="",IF(A443="","",SUM($H$13:H443)),ROUND($E$4*I443,0))</f>
        <v>#N/A</v>
      </c>
      <c r="I444" s="55" t="e">
        <f t="shared" si="40"/>
        <v>#N/A</v>
      </c>
      <c r="J444" s="15"/>
      <c r="K444" s="55" t="e">
        <f>IF(AND(A444&gt;0,A444&lt;&gt;"",D444&gt;0), ROUND( ((D444/((1+($D$4/VLOOKUP($D$6,AMORT!$A$2:$B$11,2,0)))^A444))),0),0)</f>
        <v>#N/A</v>
      </c>
      <c r="N444" s="61" t="e">
        <f t="shared" si="43"/>
        <v>#N/A</v>
      </c>
      <c r="O444" s="62" t="e">
        <f>IF(N444="","",IF(OR($Q$6="Diaria",$Q$6="Semanal",$Q$6="Decadal",$Q$6="Quincenal"),O443+VLOOKUP($Q$6,AMORT!$A$2:$D$11,4,0),IF(DAY($O$13)=DAY(EOMONTH($O$13,0)),EOMONTH(O443,VLOOKUP($Q$6,AMORT!$A$2:$C$11,3,0)),EDATE($O$13,VLOOKUP($Q$6,AMORT!$A$2:$C$11,3,0)*N444))))</f>
        <v>#N/A</v>
      </c>
      <c r="P444" s="55" t="e">
        <f>IF(N444="",IF(N443="","",SUM(P$13:P443)),T444+U444)</f>
        <v>#N/A</v>
      </c>
      <c r="Q444" s="44"/>
      <c r="R444" s="55" t="e">
        <f>IF(N444="",IF(N443="","",SUM($R$13:R443)),ROUND(((V443*$Q$8)/30)*VLOOKUP($Q$6,AMORT!$A$2:$D$11,4,0),0))</f>
        <v>#N/A</v>
      </c>
      <c r="S444" s="55" t="e">
        <f>IF(N444="",IF(N443="","",SUM($S$13:S443)),IF(N444&lt;=MAX($V$6:$V$7),0,P444+R444))</f>
        <v>#N/A</v>
      </c>
      <c r="T444" s="55" t="e">
        <f>IF(N444="",IF(N443="","",SUM($T$13:T443)),IF(N444=$R$5,V443,IF($V$8="Cuota fija",IF(N444&lt;=MAX($V$6:$V$7),0,$Q$7+Q444-U444),IF($V$8="Capital Constante",IF(N444&lt;=MAX($V$6:$V$7),0,$Q$3/(($P$5/VLOOKUP($Q$6,AMORT!$A$2:$C$11,3,0))-MAX($V$6:$V$7))   ),P444-U444-R444)       )))</f>
        <v>#N/A</v>
      </c>
      <c r="U444" s="55" t="e">
        <f>IF(N444="",IF(N443="","",SUM($U$13:U443)),ROUND($R$4*V443,0))</f>
        <v>#N/A</v>
      </c>
      <c r="V444" s="55" t="e">
        <f t="shared" si="41"/>
        <v>#N/A</v>
      </c>
      <c r="W444" s="15"/>
      <c r="X444" s="55" t="e">
        <f>IF(AND(N444&gt;0,N444&lt;&gt;"",Q444&gt;0), ROUND( ((Q444/((1+($Q$4/VLOOKUP($Q$6,AMORT!$A$2:$B$11,2,0)))^N444))),0),0)</f>
        <v>#N/A</v>
      </c>
      <c r="AA444" s="61" t="e">
        <f t="shared" si="44"/>
        <v>#N/A</v>
      </c>
      <c r="AB444" s="62" t="e">
        <f>IF(AA444="","",IF(OR($AD$6="Diaria",$AD$6="Semanal",$AD$6="Decadal",$AD$6="Quincenal"),AB443+VLOOKUP($AD$6,AMORT!$A$2:$D$11,4,0),IF(DAY($B$13)=DAY(EOMONTH($B$13,0)),EOMONTH(AB443,VLOOKUP($AD$6,AMORT!$A$2:$C$11,3,0)),EDATE($B$13,VLOOKUP($AD$6,AMORT!$A$2:$C$11,3,0)*AA444))))</f>
        <v>#N/A</v>
      </c>
      <c r="AC444" s="55" t="e">
        <f>IF(AA444="",IF(AA443="","",SUM(AC$13:AC443)),AG444+AH444)</f>
        <v>#N/A</v>
      </c>
      <c r="AD444" s="44"/>
      <c r="AE444" s="55" t="e">
        <f>IF(AA444="",IF(AA443="","",SUM($AE$13:AE443)),ROUND(((AI443*$AD$8)/30)*VLOOKUP($AD$6,AMORT!$A$2:$D$11,4,0),0))</f>
        <v>#N/A</v>
      </c>
      <c r="AF444" s="55" t="e">
        <f>IF(AA444="",IF(AA443="","",SUM($AF$13:AF443)),IF(AA444&lt;=MAX($AI$6:$AI$7),0,AC444+AE444))</f>
        <v>#N/A</v>
      </c>
      <c r="AG444" s="55" t="e">
        <f>IF(AA444="",IF(AA443="","",SUM($AG$13:AG443)),IF(AA444=$AE$5,AI443,IF($AI$8="Cuota fija",IF(AA444&lt;=MAX($AI$6:$AI$7),0,$AD$7+AD444-AH444),IF($AI$8="Capital Constante",IF(AA444&lt;=MAX($AI$6:$AI$7),0,$AD$3/(($AC$5/VLOOKUP($AD$6,AMORT!$A$2:$C$11,3,0))-MAX($AI$6:$AI$7))   ),AC444-AH444-AE444)       )))</f>
        <v>#N/A</v>
      </c>
      <c r="AH444" s="55" t="e">
        <f>IF(AA444="",IF(AA443="","",SUM($AH$13:AH443)),ROUND($AE$4*AI443,0))</f>
        <v>#N/A</v>
      </c>
      <c r="AI444" s="55" t="e">
        <f t="shared" si="42"/>
        <v>#N/A</v>
      </c>
      <c r="AJ444" s="15"/>
      <c r="AK444" s="55" t="e">
        <f>IF(AND(AA444&gt;0,AA444&lt;&gt;"",AD444&gt;0), ROUND( ((AD444/((1+($AD$4/VLOOKUP($AD$6,AMORT!$A$2:$B$11,2,0)))^AA444))),0),0)</f>
        <v>#N/A</v>
      </c>
    </row>
    <row r="445" spans="1:37" x14ac:dyDescent="0.2">
      <c r="A445" s="61" t="e">
        <f t="shared" si="39"/>
        <v>#N/A</v>
      </c>
      <c r="B445" s="62" t="e">
        <f>IF(A445="","",IF(OR($D$6="Diaria",$D$6="Semanal",$D$6="Decadal",$D$6="Quincenal"),B444+VLOOKUP($D$6,AMORT!$A$2:$D$11,4,0),IF(DAY($B$13)=DAY(EOMONTH($B$13,0)),EOMONTH(B444,VLOOKUP($D$6,AMORT!$A$2:$C$11,3,0)),EDATE($B$13,VLOOKUP($D$6,AMORT!$A$2:$C$11,3,0)*A445))))</f>
        <v>#N/A</v>
      </c>
      <c r="C445" s="55" t="e">
        <f>IF(A445="",IF(A444="","",SUM(C$13:C444)),G445+H445)</f>
        <v>#N/A</v>
      </c>
      <c r="D445" s="44"/>
      <c r="E445" s="55" t="e">
        <f>IF(A445="",IF(A444="","",SUM($E$13:E444)),ROUND(((I444*$D$8)/30)*VLOOKUP($D$6,AMORT!$A$2:$D$11,4,0),0))</f>
        <v>#N/A</v>
      </c>
      <c r="F445" s="55" t="e">
        <f>IF(A445="",IF(A444="","",SUM($F$13:F444)),IF(A445&lt;=MAX($I$6:$I$7),0,C445+E445))</f>
        <v>#N/A</v>
      </c>
      <c r="G445" s="55" t="e">
        <f>IF(A445="",IF(A444="","",SUM($G$13:G444)),IF(A445=$E$5,I444,IF($I$8="Cuota fija",IF(A445&lt;=MAX($I$6:$I$7),0,$D$7+D445-H445),IF($I$8="Capital Constante",IF(A445&lt;=MAX($I$6:$I$7),0,$D$3/(($C$5/VLOOKUP($D$6,AMORT!$A$2:$C$11,3,0))-MAX($I$6:$I$7))   ),C445-H445-E445)       )))</f>
        <v>#N/A</v>
      </c>
      <c r="H445" s="55" t="e">
        <f>IF(A445="",IF(A444="","",SUM($H$13:H444)),ROUND($E$4*I444,0))</f>
        <v>#N/A</v>
      </c>
      <c r="I445" s="55" t="e">
        <f t="shared" si="40"/>
        <v>#N/A</v>
      </c>
      <c r="J445" s="15"/>
      <c r="K445" s="55" t="e">
        <f>IF(AND(A445&gt;0,A445&lt;&gt;"",D445&gt;0), ROUND( ((D445/((1+($D$4/VLOOKUP($D$6,AMORT!$A$2:$B$11,2,0)))^A445))),0),0)</f>
        <v>#N/A</v>
      </c>
      <c r="N445" s="61" t="e">
        <f t="shared" si="43"/>
        <v>#N/A</v>
      </c>
      <c r="O445" s="62" t="e">
        <f>IF(N445="","",IF(OR($Q$6="Diaria",$Q$6="Semanal",$Q$6="Decadal",$Q$6="Quincenal"),O444+VLOOKUP($Q$6,AMORT!$A$2:$D$11,4,0),IF(DAY($O$13)=DAY(EOMONTH($O$13,0)),EOMONTH(O444,VLOOKUP($Q$6,AMORT!$A$2:$C$11,3,0)),EDATE($O$13,VLOOKUP($Q$6,AMORT!$A$2:$C$11,3,0)*N445))))</f>
        <v>#N/A</v>
      </c>
      <c r="P445" s="55" t="e">
        <f>IF(N445="",IF(N444="","",SUM(P$13:P444)),T445+U445)</f>
        <v>#N/A</v>
      </c>
      <c r="Q445" s="44"/>
      <c r="R445" s="55" t="e">
        <f>IF(N445="",IF(N444="","",SUM($R$13:R444)),ROUND(((V444*$Q$8)/30)*VLOOKUP($Q$6,AMORT!$A$2:$D$11,4,0),0))</f>
        <v>#N/A</v>
      </c>
      <c r="S445" s="55" t="e">
        <f>IF(N445="",IF(N444="","",SUM($S$13:S444)),IF(N445&lt;=MAX($V$6:$V$7),0,P445+R445))</f>
        <v>#N/A</v>
      </c>
      <c r="T445" s="55" t="e">
        <f>IF(N445="",IF(N444="","",SUM($T$13:T444)),IF(N445=$R$5,V444,IF($V$8="Cuota fija",IF(N445&lt;=MAX($V$6:$V$7),0,$Q$7+Q445-U445),IF($V$8="Capital Constante",IF(N445&lt;=MAX($V$6:$V$7),0,$Q$3/(($P$5/VLOOKUP($Q$6,AMORT!$A$2:$C$11,3,0))-MAX($V$6:$V$7))   ),P445-U445-R445)       )))</f>
        <v>#N/A</v>
      </c>
      <c r="U445" s="55" t="e">
        <f>IF(N445="",IF(N444="","",SUM($U$13:U444)),ROUND($R$4*V444,0))</f>
        <v>#N/A</v>
      </c>
      <c r="V445" s="55" t="e">
        <f t="shared" si="41"/>
        <v>#N/A</v>
      </c>
      <c r="W445" s="15"/>
      <c r="X445" s="55" t="e">
        <f>IF(AND(N445&gt;0,N445&lt;&gt;"",Q445&gt;0), ROUND( ((Q445/((1+($Q$4/VLOOKUP($Q$6,AMORT!$A$2:$B$11,2,0)))^N445))),0),0)</f>
        <v>#N/A</v>
      </c>
      <c r="AA445" s="61" t="e">
        <f t="shared" si="44"/>
        <v>#N/A</v>
      </c>
      <c r="AB445" s="62" t="e">
        <f>IF(AA445="","",IF(OR($AD$6="Diaria",$AD$6="Semanal",$AD$6="Decadal",$AD$6="Quincenal"),AB444+VLOOKUP($AD$6,AMORT!$A$2:$D$11,4,0),IF(DAY($B$13)=DAY(EOMONTH($B$13,0)),EOMONTH(AB444,VLOOKUP($AD$6,AMORT!$A$2:$C$11,3,0)),EDATE($B$13,VLOOKUP($AD$6,AMORT!$A$2:$C$11,3,0)*AA445))))</f>
        <v>#N/A</v>
      </c>
      <c r="AC445" s="55" t="e">
        <f>IF(AA445="",IF(AA444="","",SUM(AC$13:AC444)),AG445+AH445)</f>
        <v>#N/A</v>
      </c>
      <c r="AD445" s="44"/>
      <c r="AE445" s="55" t="e">
        <f>IF(AA445="",IF(AA444="","",SUM($AE$13:AE444)),ROUND(((AI444*$AD$8)/30)*VLOOKUP($AD$6,AMORT!$A$2:$D$11,4,0),0))</f>
        <v>#N/A</v>
      </c>
      <c r="AF445" s="55" t="e">
        <f>IF(AA445="",IF(AA444="","",SUM($AF$13:AF444)),IF(AA445&lt;=MAX($AI$6:$AI$7),0,AC445+AE445))</f>
        <v>#N/A</v>
      </c>
      <c r="AG445" s="55" t="e">
        <f>IF(AA445="",IF(AA444="","",SUM($AG$13:AG444)),IF(AA445=$AE$5,AI444,IF($AI$8="Cuota fija",IF(AA445&lt;=MAX($AI$6:$AI$7),0,$AD$7+AD445-AH445),IF($AI$8="Capital Constante",IF(AA445&lt;=MAX($AI$6:$AI$7),0,$AD$3/(($AC$5/VLOOKUP($AD$6,AMORT!$A$2:$C$11,3,0))-MAX($AI$6:$AI$7))   ),AC445-AH445-AE445)       )))</f>
        <v>#N/A</v>
      </c>
      <c r="AH445" s="55" t="e">
        <f>IF(AA445="",IF(AA444="","",SUM($AH$13:AH444)),ROUND($AE$4*AI444,0))</f>
        <v>#N/A</v>
      </c>
      <c r="AI445" s="55" t="e">
        <f t="shared" si="42"/>
        <v>#N/A</v>
      </c>
      <c r="AJ445" s="15"/>
      <c r="AK445" s="55" t="e">
        <f>IF(AND(AA445&gt;0,AA445&lt;&gt;"",AD445&gt;0), ROUND( ((AD445/((1+($AD$4/VLOOKUP($AD$6,AMORT!$A$2:$B$11,2,0)))^AA445))),0),0)</f>
        <v>#N/A</v>
      </c>
    </row>
    <row r="446" spans="1:37" x14ac:dyDescent="0.2">
      <c r="A446" s="61" t="e">
        <f t="shared" si="39"/>
        <v>#N/A</v>
      </c>
      <c r="B446" s="62" t="e">
        <f>IF(A446="","",IF(OR($D$6="Diaria",$D$6="Semanal",$D$6="Decadal",$D$6="Quincenal"),B445+VLOOKUP($D$6,AMORT!$A$2:$D$11,4,0),IF(DAY($B$13)=DAY(EOMONTH($B$13,0)),EOMONTH(B445,VLOOKUP($D$6,AMORT!$A$2:$C$11,3,0)),EDATE($B$13,VLOOKUP($D$6,AMORT!$A$2:$C$11,3,0)*A446))))</f>
        <v>#N/A</v>
      </c>
      <c r="C446" s="55" t="e">
        <f>IF(A446="",IF(A445="","",SUM(C$13:C445)),G446+H446)</f>
        <v>#N/A</v>
      </c>
      <c r="D446" s="44"/>
      <c r="E446" s="55" t="e">
        <f>IF(A446="",IF(A445="","",SUM($E$13:E445)),ROUND(((I445*$D$8)/30)*VLOOKUP($D$6,AMORT!$A$2:$D$11,4,0),0))</f>
        <v>#N/A</v>
      </c>
      <c r="F446" s="55" t="e">
        <f>IF(A446="",IF(A445="","",SUM($F$13:F445)),IF(A446&lt;=MAX($I$6:$I$7),0,C446+E446))</f>
        <v>#N/A</v>
      </c>
      <c r="G446" s="55" t="e">
        <f>IF(A446="",IF(A445="","",SUM($G$13:G445)),IF(A446=$E$5,I445,IF($I$8="Cuota fija",IF(A446&lt;=MAX($I$6:$I$7),0,$D$7+D446-H446),IF($I$8="Capital Constante",IF(A446&lt;=MAX($I$6:$I$7),0,$D$3/(($C$5/VLOOKUP($D$6,AMORT!$A$2:$C$11,3,0))-MAX($I$6:$I$7))   ),C446-H446-E446)       )))</f>
        <v>#N/A</v>
      </c>
      <c r="H446" s="55" t="e">
        <f>IF(A446="",IF(A445="","",SUM($H$13:H445)),ROUND($E$4*I445,0))</f>
        <v>#N/A</v>
      </c>
      <c r="I446" s="55" t="e">
        <f t="shared" si="40"/>
        <v>#N/A</v>
      </c>
      <c r="J446" s="15"/>
      <c r="K446" s="55" t="e">
        <f>IF(AND(A446&gt;0,A446&lt;&gt;"",D446&gt;0), ROUND( ((D446/((1+($D$4/VLOOKUP($D$6,AMORT!$A$2:$B$11,2,0)))^A446))),0),0)</f>
        <v>#N/A</v>
      </c>
      <c r="N446" s="61" t="e">
        <f t="shared" si="43"/>
        <v>#N/A</v>
      </c>
      <c r="O446" s="62" t="e">
        <f>IF(N446="","",IF(OR($Q$6="Diaria",$Q$6="Semanal",$Q$6="Decadal",$Q$6="Quincenal"),O445+VLOOKUP($Q$6,AMORT!$A$2:$D$11,4,0),IF(DAY($O$13)=DAY(EOMONTH($O$13,0)),EOMONTH(O445,VLOOKUP($Q$6,AMORT!$A$2:$C$11,3,0)),EDATE($O$13,VLOOKUP($Q$6,AMORT!$A$2:$C$11,3,0)*N446))))</f>
        <v>#N/A</v>
      </c>
      <c r="P446" s="55" t="e">
        <f>IF(N446="",IF(N445="","",SUM(P$13:P445)),T446+U446)</f>
        <v>#N/A</v>
      </c>
      <c r="Q446" s="44"/>
      <c r="R446" s="55" t="e">
        <f>IF(N446="",IF(N445="","",SUM($R$13:R445)),ROUND(((V445*$Q$8)/30)*VLOOKUP($Q$6,AMORT!$A$2:$D$11,4,0),0))</f>
        <v>#N/A</v>
      </c>
      <c r="S446" s="55" t="e">
        <f>IF(N446="",IF(N445="","",SUM($S$13:S445)),IF(N446&lt;=MAX($V$6:$V$7),0,P446+R446))</f>
        <v>#N/A</v>
      </c>
      <c r="T446" s="55" t="e">
        <f>IF(N446="",IF(N445="","",SUM($T$13:T445)),IF(N446=$R$5,V445,IF($V$8="Cuota fija",IF(N446&lt;=MAX($V$6:$V$7),0,$Q$7+Q446-U446),IF($V$8="Capital Constante",IF(N446&lt;=MAX($V$6:$V$7),0,$Q$3/(($P$5/VLOOKUP($Q$6,AMORT!$A$2:$C$11,3,0))-MAX($V$6:$V$7))   ),P446-U446-R446)       )))</f>
        <v>#N/A</v>
      </c>
      <c r="U446" s="55" t="e">
        <f>IF(N446="",IF(N445="","",SUM($U$13:U445)),ROUND($R$4*V445,0))</f>
        <v>#N/A</v>
      </c>
      <c r="V446" s="55" t="e">
        <f t="shared" si="41"/>
        <v>#N/A</v>
      </c>
      <c r="W446" s="15"/>
      <c r="X446" s="55" t="e">
        <f>IF(AND(N446&gt;0,N446&lt;&gt;"",Q446&gt;0), ROUND( ((Q446/((1+($Q$4/VLOOKUP($Q$6,AMORT!$A$2:$B$11,2,0)))^N446))),0),0)</f>
        <v>#N/A</v>
      </c>
      <c r="AA446" s="61" t="e">
        <f t="shared" si="44"/>
        <v>#N/A</v>
      </c>
      <c r="AB446" s="62" t="e">
        <f>IF(AA446="","",IF(OR($AD$6="Diaria",$AD$6="Semanal",$AD$6="Decadal",$AD$6="Quincenal"),AB445+VLOOKUP($AD$6,AMORT!$A$2:$D$11,4,0),IF(DAY($B$13)=DAY(EOMONTH($B$13,0)),EOMONTH(AB445,VLOOKUP($AD$6,AMORT!$A$2:$C$11,3,0)),EDATE($B$13,VLOOKUP($AD$6,AMORT!$A$2:$C$11,3,0)*AA446))))</f>
        <v>#N/A</v>
      </c>
      <c r="AC446" s="55" t="e">
        <f>IF(AA446="",IF(AA445="","",SUM(AC$13:AC445)),AG446+AH446)</f>
        <v>#N/A</v>
      </c>
      <c r="AD446" s="44"/>
      <c r="AE446" s="55" t="e">
        <f>IF(AA446="",IF(AA445="","",SUM($AE$13:AE445)),ROUND(((AI445*$AD$8)/30)*VLOOKUP($AD$6,AMORT!$A$2:$D$11,4,0),0))</f>
        <v>#N/A</v>
      </c>
      <c r="AF446" s="55" t="e">
        <f>IF(AA446="",IF(AA445="","",SUM($AF$13:AF445)),IF(AA446&lt;=MAX($AI$6:$AI$7),0,AC446+AE446))</f>
        <v>#N/A</v>
      </c>
      <c r="AG446" s="55" t="e">
        <f>IF(AA446="",IF(AA445="","",SUM($AG$13:AG445)),IF(AA446=$AE$5,AI445,IF($AI$8="Cuota fija",IF(AA446&lt;=MAX($AI$6:$AI$7),0,$AD$7+AD446-AH446),IF($AI$8="Capital Constante",IF(AA446&lt;=MAX($AI$6:$AI$7),0,$AD$3/(($AC$5/VLOOKUP($AD$6,AMORT!$A$2:$C$11,3,0))-MAX($AI$6:$AI$7))   ),AC446-AH446-AE446)       )))</f>
        <v>#N/A</v>
      </c>
      <c r="AH446" s="55" t="e">
        <f>IF(AA446="",IF(AA445="","",SUM($AH$13:AH445)),ROUND($AE$4*AI445,0))</f>
        <v>#N/A</v>
      </c>
      <c r="AI446" s="55" t="e">
        <f t="shared" si="42"/>
        <v>#N/A</v>
      </c>
      <c r="AJ446" s="15"/>
      <c r="AK446" s="55" t="e">
        <f>IF(AND(AA446&gt;0,AA446&lt;&gt;"",AD446&gt;0), ROUND( ((AD446/((1+($AD$4/VLOOKUP($AD$6,AMORT!$A$2:$B$11,2,0)))^AA446))),0),0)</f>
        <v>#N/A</v>
      </c>
    </row>
    <row r="447" spans="1:37" x14ac:dyDescent="0.2">
      <c r="A447" s="61" t="e">
        <f t="shared" si="39"/>
        <v>#N/A</v>
      </c>
      <c r="B447" s="62" t="e">
        <f>IF(A447="","",IF(OR($D$6="Diaria",$D$6="Semanal",$D$6="Decadal",$D$6="Quincenal"),B446+VLOOKUP($D$6,AMORT!$A$2:$D$11,4,0),IF(DAY($B$13)=DAY(EOMONTH($B$13,0)),EOMONTH(B446,VLOOKUP($D$6,AMORT!$A$2:$C$11,3,0)),EDATE($B$13,VLOOKUP($D$6,AMORT!$A$2:$C$11,3,0)*A447))))</f>
        <v>#N/A</v>
      </c>
      <c r="C447" s="55" t="e">
        <f>IF(A447="",IF(A446="","",SUM(C$13:C446)),G447+H447)</f>
        <v>#N/A</v>
      </c>
      <c r="D447" s="44"/>
      <c r="E447" s="55" t="e">
        <f>IF(A447="",IF(A446="","",SUM($E$13:E446)),ROUND(((I446*$D$8)/30)*VLOOKUP($D$6,AMORT!$A$2:$D$11,4,0),0))</f>
        <v>#N/A</v>
      </c>
      <c r="F447" s="55" t="e">
        <f>IF(A447="",IF(A446="","",SUM($F$13:F446)),IF(A447&lt;=MAX($I$6:$I$7),0,C447+E447))</f>
        <v>#N/A</v>
      </c>
      <c r="G447" s="55" t="e">
        <f>IF(A447="",IF(A446="","",SUM($G$13:G446)),IF(A447=$E$5,I446,IF($I$8="Cuota fija",IF(A447&lt;=MAX($I$6:$I$7),0,$D$7+D447-H447),IF($I$8="Capital Constante",IF(A447&lt;=MAX($I$6:$I$7),0,$D$3/(($C$5/VLOOKUP($D$6,AMORT!$A$2:$C$11,3,0))-MAX($I$6:$I$7))   ),C447-H447-E447)       )))</f>
        <v>#N/A</v>
      </c>
      <c r="H447" s="55" t="e">
        <f>IF(A447="",IF(A446="","",SUM($H$13:H446)),ROUND($E$4*I446,0))</f>
        <v>#N/A</v>
      </c>
      <c r="I447" s="55" t="e">
        <f t="shared" si="40"/>
        <v>#N/A</v>
      </c>
      <c r="J447" s="15"/>
      <c r="K447" s="55" t="e">
        <f>IF(AND(A447&gt;0,A447&lt;&gt;"",D447&gt;0), ROUND( ((D447/((1+($D$4/VLOOKUP($D$6,AMORT!$A$2:$B$11,2,0)))^A447))),0),0)</f>
        <v>#N/A</v>
      </c>
      <c r="N447" s="61" t="e">
        <f t="shared" si="43"/>
        <v>#N/A</v>
      </c>
      <c r="O447" s="62" t="e">
        <f>IF(N447="","",IF(OR($Q$6="Diaria",$Q$6="Semanal",$Q$6="Decadal",$Q$6="Quincenal"),O446+VLOOKUP($Q$6,AMORT!$A$2:$D$11,4,0),IF(DAY($O$13)=DAY(EOMONTH($O$13,0)),EOMONTH(O446,VLOOKUP($Q$6,AMORT!$A$2:$C$11,3,0)),EDATE($O$13,VLOOKUP($Q$6,AMORT!$A$2:$C$11,3,0)*N447))))</f>
        <v>#N/A</v>
      </c>
      <c r="P447" s="55" t="e">
        <f>IF(N447="",IF(N446="","",SUM(P$13:P446)),T447+U447)</f>
        <v>#N/A</v>
      </c>
      <c r="Q447" s="44"/>
      <c r="R447" s="55" t="e">
        <f>IF(N447="",IF(N446="","",SUM($R$13:R446)),ROUND(((V446*$Q$8)/30)*VLOOKUP($Q$6,AMORT!$A$2:$D$11,4,0),0))</f>
        <v>#N/A</v>
      </c>
      <c r="S447" s="55" t="e">
        <f>IF(N447="",IF(N446="","",SUM($S$13:S446)),IF(N447&lt;=MAX($V$6:$V$7),0,P447+R447))</f>
        <v>#N/A</v>
      </c>
      <c r="T447" s="55" t="e">
        <f>IF(N447="",IF(N446="","",SUM($T$13:T446)),IF(N447=$R$5,V446,IF($V$8="Cuota fija",IF(N447&lt;=MAX($V$6:$V$7),0,$Q$7+Q447-U447),IF($V$8="Capital Constante",IF(N447&lt;=MAX($V$6:$V$7),0,$Q$3/(($P$5/VLOOKUP($Q$6,AMORT!$A$2:$C$11,3,0))-MAX($V$6:$V$7))   ),P447-U447-R447)       )))</f>
        <v>#N/A</v>
      </c>
      <c r="U447" s="55" t="e">
        <f>IF(N447="",IF(N446="","",SUM($U$13:U446)),ROUND($R$4*V446,0))</f>
        <v>#N/A</v>
      </c>
      <c r="V447" s="55" t="e">
        <f t="shared" si="41"/>
        <v>#N/A</v>
      </c>
      <c r="W447" s="15"/>
      <c r="X447" s="55" t="e">
        <f>IF(AND(N447&gt;0,N447&lt;&gt;"",Q447&gt;0), ROUND( ((Q447/((1+($Q$4/VLOOKUP($Q$6,AMORT!$A$2:$B$11,2,0)))^N447))),0),0)</f>
        <v>#N/A</v>
      </c>
      <c r="AA447" s="61" t="e">
        <f t="shared" si="44"/>
        <v>#N/A</v>
      </c>
      <c r="AB447" s="62" t="e">
        <f>IF(AA447="","",IF(OR($AD$6="Diaria",$AD$6="Semanal",$AD$6="Decadal",$AD$6="Quincenal"),AB446+VLOOKUP($AD$6,AMORT!$A$2:$D$11,4,0),IF(DAY($B$13)=DAY(EOMONTH($B$13,0)),EOMONTH(AB446,VLOOKUP($AD$6,AMORT!$A$2:$C$11,3,0)),EDATE($B$13,VLOOKUP($AD$6,AMORT!$A$2:$C$11,3,0)*AA447))))</f>
        <v>#N/A</v>
      </c>
      <c r="AC447" s="55" t="e">
        <f>IF(AA447="",IF(AA446="","",SUM(AC$13:AC446)),AG447+AH447)</f>
        <v>#N/A</v>
      </c>
      <c r="AD447" s="44"/>
      <c r="AE447" s="55" t="e">
        <f>IF(AA447="",IF(AA446="","",SUM($AE$13:AE446)),ROUND(((AI446*$AD$8)/30)*VLOOKUP($AD$6,AMORT!$A$2:$D$11,4,0),0))</f>
        <v>#N/A</v>
      </c>
      <c r="AF447" s="55" t="e">
        <f>IF(AA447="",IF(AA446="","",SUM($AF$13:AF446)),IF(AA447&lt;=MAX($AI$6:$AI$7),0,AC447+AE447))</f>
        <v>#N/A</v>
      </c>
      <c r="AG447" s="55" t="e">
        <f>IF(AA447="",IF(AA446="","",SUM($AG$13:AG446)),IF(AA447=$AE$5,AI446,IF($AI$8="Cuota fija",IF(AA447&lt;=MAX($AI$6:$AI$7),0,$AD$7+AD447-AH447),IF($AI$8="Capital Constante",IF(AA447&lt;=MAX($AI$6:$AI$7),0,$AD$3/(($AC$5/VLOOKUP($AD$6,AMORT!$A$2:$C$11,3,0))-MAX($AI$6:$AI$7))   ),AC447-AH447-AE447)       )))</f>
        <v>#N/A</v>
      </c>
      <c r="AH447" s="55" t="e">
        <f>IF(AA447="",IF(AA446="","",SUM($AH$13:AH446)),ROUND($AE$4*AI446,0))</f>
        <v>#N/A</v>
      </c>
      <c r="AI447" s="55" t="e">
        <f t="shared" si="42"/>
        <v>#N/A</v>
      </c>
      <c r="AJ447" s="15"/>
      <c r="AK447" s="55" t="e">
        <f>IF(AND(AA447&gt;0,AA447&lt;&gt;"",AD447&gt;0), ROUND( ((AD447/((1+($AD$4/VLOOKUP($AD$6,AMORT!$A$2:$B$11,2,0)))^AA447))),0),0)</f>
        <v>#N/A</v>
      </c>
    </row>
    <row r="448" spans="1:37" x14ac:dyDescent="0.2">
      <c r="A448" s="61" t="e">
        <f t="shared" si="39"/>
        <v>#N/A</v>
      </c>
      <c r="B448" s="62" t="e">
        <f>IF(A448="","",IF(OR($D$6="Diaria",$D$6="Semanal",$D$6="Decadal",$D$6="Quincenal"),B447+VLOOKUP($D$6,AMORT!$A$2:$D$11,4,0),IF(DAY($B$13)=DAY(EOMONTH($B$13,0)),EOMONTH(B447,VLOOKUP($D$6,AMORT!$A$2:$C$11,3,0)),EDATE($B$13,VLOOKUP($D$6,AMORT!$A$2:$C$11,3,0)*A448))))</f>
        <v>#N/A</v>
      </c>
      <c r="C448" s="55" t="e">
        <f>IF(A448="",IF(A447="","",SUM(C$13:C447)),G448+H448)</f>
        <v>#N/A</v>
      </c>
      <c r="D448" s="44"/>
      <c r="E448" s="55" t="e">
        <f>IF(A448="",IF(A447="","",SUM($E$13:E447)),ROUND(((I447*$D$8)/30)*VLOOKUP($D$6,AMORT!$A$2:$D$11,4,0),0))</f>
        <v>#N/A</v>
      </c>
      <c r="F448" s="55" t="e">
        <f>IF(A448="",IF(A447="","",SUM($F$13:F447)),IF(A448&lt;=MAX($I$6:$I$7),0,C448+E448))</f>
        <v>#N/A</v>
      </c>
      <c r="G448" s="55" t="e">
        <f>IF(A448="",IF(A447="","",SUM($G$13:G447)),IF(A448=$E$5,I447,IF($I$8="Cuota fija",IF(A448&lt;=MAX($I$6:$I$7),0,$D$7+D448-H448),IF($I$8="Capital Constante",IF(A448&lt;=MAX($I$6:$I$7),0,$D$3/(($C$5/VLOOKUP($D$6,AMORT!$A$2:$C$11,3,0))-MAX($I$6:$I$7))   ),C448-H448-E448)       )))</f>
        <v>#N/A</v>
      </c>
      <c r="H448" s="55" t="e">
        <f>IF(A448="",IF(A447="","",SUM($H$13:H447)),ROUND($E$4*I447,0))</f>
        <v>#N/A</v>
      </c>
      <c r="I448" s="55" t="e">
        <f t="shared" si="40"/>
        <v>#N/A</v>
      </c>
      <c r="J448" s="15"/>
      <c r="K448" s="55" t="e">
        <f>IF(AND(A448&gt;0,A448&lt;&gt;"",D448&gt;0), ROUND( ((D448/((1+($D$4/VLOOKUP($D$6,AMORT!$A$2:$B$11,2,0)))^A448))),0),0)</f>
        <v>#N/A</v>
      </c>
      <c r="N448" s="61" t="e">
        <f t="shared" si="43"/>
        <v>#N/A</v>
      </c>
      <c r="O448" s="62" t="e">
        <f>IF(N448="","",IF(OR($Q$6="Diaria",$Q$6="Semanal",$Q$6="Decadal",$Q$6="Quincenal"),O447+VLOOKUP($Q$6,AMORT!$A$2:$D$11,4,0),IF(DAY($O$13)=DAY(EOMONTH($O$13,0)),EOMONTH(O447,VLOOKUP($Q$6,AMORT!$A$2:$C$11,3,0)),EDATE($O$13,VLOOKUP($Q$6,AMORT!$A$2:$C$11,3,0)*N448))))</f>
        <v>#N/A</v>
      </c>
      <c r="P448" s="55" t="e">
        <f>IF(N448="",IF(N447="","",SUM(P$13:P447)),T448+U448)</f>
        <v>#N/A</v>
      </c>
      <c r="Q448" s="44"/>
      <c r="R448" s="55" t="e">
        <f>IF(N448="",IF(N447="","",SUM($R$13:R447)),ROUND(((V447*$Q$8)/30)*VLOOKUP($Q$6,AMORT!$A$2:$D$11,4,0),0))</f>
        <v>#N/A</v>
      </c>
      <c r="S448" s="55" t="e">
        <f>IF(N448="",IF(N447="","",SUM($S$13:S447)),IF(N448&lt;=MAX($V$6:$V$7),0,P448+R448))</f>
        <v>#N/A</v>
      </c>
      <c r="T448" s="55" t="e">
        <f>IF(N448="",IF(N447="","",SUM($T$13:T447)),IF(N448=$R$5,V447,IF($V$8="Cuota fija",IF(N448&lt;=MAX($V$6:$V$7),0,$Q$7+Q448-U448),IF($V$8="Capital Constante",IF(N448&lt;=MAX($V$6:$V$7),0,$Q$3/(($P$5/VLOOKUP($Q$6,AMORT!$A$2:$C$11,3,0))-MAX($V$6:$V$7))   ),P448-U448-R448)       )))</f>
        <v>#N/A</v>
      </c>
      <c r="U448" s="55" t="e">
        <f>IF(N448="",IF(N447="","",SUM($U$13:U447)),ROUND($R$4*V447,0))</f>
        <v>#N/A</v>
      </c>
      <c r="V448" s="55" t="e">
        <f t="shared" si="41"/>
        <v>#N/A</v>
      </c>
      <c r="W448" s="15"/>
      <c r="X448" s="55" t="e">
        <f>IF(AND(N448&gt;0,N448&lt;&gt;"",Q448&gt;0), ROUND( ((Q448/((1+($Q$4/VLOOKUP($Q$6,AMORT!$A$2:$B$11,2,0)))^N448))),0),0)</f>
        <v>#N/A</v>
      </c>
      <c r="AA448" s="61" t="e">
        <f t="shared" si="44"/>
        <v>#N/A</v>
      </c>
      <c r="AB448" s="62" t="e">
        <f>IF(AA448="","",IF(OR($AD$6="Diaria",$AD$6="Semanal",$AD$6="Decadal",$AD$6="Quincenal"),AB447+VLOOKUP($AD$6,AMORT!$A$2:$D$11,4,0),IF(DAY($B$13)=DAY(EOMONTH($B$13,0)),EOMONTH(AB447,VLOOKUP($AD$6,AMORT!$A$2:$C$11,3,0)),EDATE($B$13,VLOOKUP($AD$6,AMORT!$A$2:$C$11,3,0)*AA448))))</f>
        <v>#N/A</v>
      </c>
      <c r="AC448" s="55" t="e">
        <f>IF(AA448="",IF(AA447="","",SUM(AC$13:AC447)),AG448+AH448)</f>
        <v>#N/A</v>
      </c>
      <c r="AD448" s="44"/>
      <c r="AE448" s="55" t="e">
        <f>IF(AA448="",IF(AA447="","",SUM($AE$13:AE447)),ROUND(((AI447*$AD$8)/30)*VLOOKUP($AD$6,AMORT!$A$2:$D$11,4,0),0))</f>
        <v>#N/A</v>
      </c>
      <c r="AF448" s="55" t="e">
        <f>IF(AA448="",IF(AA447="","",SUM($AF$13:AF447)),IF(AA448&lt;=MAX($AI$6:$AI$7),0,AC448+AE448))</f>
        <v>#N/A</v>
      </c>
      <c r="AG448" s="55" t="e">
        <f>IF(AA448="",IF(AA447="","",SUM($AG$13:AG447)),IF(AA448=$AE$5,AI447,IF($AI$8="Cuota fija",IF(AA448&lt;=MAX($AI$6:$AI$7),0,$AD$7+AD448-AH448),IF($AI$8="Capital Constante",IF(AA448&lt;=MAX($AI$6:$AI$7),0,$AD$3/(($AC$5/VLOOKUP($AD$6,AMORT!$A$2:$C$11,3,0))-MAX($AI$6:$AI$7))   ),AC448-AH448-AE448)       )))</f>
        <v>#N/A</v>
      </c>
      <c r="AH448" s="55" t="e">
        <f>IF(AA448="",IF(AA447="","",SUM($AH$13:AH447)),ROUND($AE$4*AI447,0))</f>
        <v>#N/A</v>
      </c>
      <c r="AI448" s="55" t="e">
        <f t="shared" si="42"/>
        <v>#N/A</v>
      </c>
      <c r="AJ448" s="15"/>
      <c r="AK448" s="55" t="e">
        <f>IF(AND(AA448&gt;0,AA448&lt;&gt;"",AD448&gt;0), ROUND( ((AD448/((1+($AD$4/VLOOKUP($AD$6,AMORT!$A$2:$B$11,2,0)))^AA448))),0),0)</f>
        <v>#N/A</v>
      </c>
    </row>
    <row r="449" spans="1:37" x14ac:dyDescent="0.2">
      <c r="A449" s="61" t="e">
        <f t="shared" si="39"/>
        <v>#N/A</v>
      </c>
      <c r="B449" s="62" t="e">
        <f>IF(A449="","",IF(OR($D$6="Diaria",$D$6="Semanal",$D$6="Decadal",$D$6="Quincenal"),B448+VLOOKUP($D$6,AMORT!$A$2:$D$11,4,0),IF(DAY($B$13)=DAY(EOMONTH($B$13,0)),EOMONTH(B448,VLOOKUP($D$6,AMORT!$A$2:$C$11,3,0)),EDATE($B$13,VLOOKUP($D$6,AMORT!$A$2:$C$11,3,0)*A449))))</f>
        <v>#N/A</v>
      </c>
      <c r="C449" s="55" t="e">
        <f>IF(A449="",IF(A448="","",SUM(C$13:C448)),G449+H449)</f>
        <v>#N/A</v>
      </c>
      <c r="D449" s="44"/>
      <c r="E449" s="55" t="e">
        <f>IF(A449="",IF(A448="","",SUM($E$13:E448)),ROUND(((I448*$D$8)/30)*VLOOKUP($D$6,AMORT!$A$2:$D$11,4,0),0))</f>
        <v>#N/A</v>
      </c>
      <c r="F449" s="55" t="e">
        <f>IF(A449="",IF(A448="","",SUM($F$13:F448)),IF(A449&lt;=MAX($I$6:$I$7),0,C449+E449))</f>
        <v>#N/A</v>
      </c>
      <c r="G449" s="55" t="e">
        <f>IF(A449="",IF(A448="","",SUM($G$13:G448)),IF(A449=$E$5,I448,IF($I$8="Cuota fija",IF(A449&lt;=MAX($I$6:$I$7),0,$D$7+D449-H449),IF($I$8="Capital Constante",IF(A449&lt;=MAX($I$6:$I$7),0,$D$3/(($C$5/VLOOKUP($D$6,AMORT!$A$2:$C$11,3,0))-MAX($I$6:$I$7))   ),C449-H449-E449)       )))</f>
        <v>#N/A</v>
      </c>
      <c r="H449" s="55" t="e">
        <f>IF(A449="",IF(A448="","",SUM($H$13:H448)),ROUND($E$4*I448,0))</f>
        <v>#N/A</v>
      </c>
      <c r="I449" s="55" t="e">
        <f t="shared" si="40"/>
        <v>#N/A</v>
      </c>
      <c r="J449" s="15"/>
      <c r="K449" s="55" t="e">
        <f>IF(AND(A449&gt;0,A449&lt;&gt;"",D449&gt;0), ROUND( ((D449/((1+($D$4/VLOOKUP($D$6,AMORT!$A$2:$B$11,2,0)))^A449))),0),0)</f>
        <v>#N/A</v>
      </c>
      <c r="N449" s="61" t="e">
        <f t="shared" si="43"/>
        <v>#N/A</v>
      </c>
      <c r="O449" s="62" t="e">
        <f>IF(N449="","",IF(OR($Q$6="Diaria",$Q$6="Semanal",$Q$6="Decadal",$Q$6="Quincenal"),O448+VLOOKUP($Q$6,AMORT!$A$2:$D$11,4,0),IF(DAY($O$13)=DAY(EOMONTH($O$13,0)),EOMONTH(O448,VLOOKUP($Q$6,AMORT!$A$2:$C$11,3,0)),EDATE($O$13,VLOOKUP($Q$6,AMORT!$A$2:$C$11,3,0)*N449))))</f>
        <v>#N/A</v>
      </c>
      <c r="P449" s="55" t="e">
        <f>IF(N449="",IF(N448="","",SUM(P$13:P448)),T449+U449)</f>
        <v>#N/A</v>
      </c>
      <c r="Q449" s="44"/>
      <c r="R449" s="55" t="e">
        <f>IF(N449="",IF(N448="","",SUM($R$13:R448)),ROUND(((V448*$Q$8)/30)*VLOOKUP($Q$6,AMORT!$A$2:$D$11,4,0),0))</f>
        <v>#N/A</v>
      </c>
      <c r="S449" s="55" t="e">
        <f>IF(N449="",IF(N448="","",SUM($S$13:S448)),IF(N449&lt;=MAX($V$6:$V$7),0,P449+R449))</f>
        <v>#N/A</v>
      </c>
      <c r="T449" s="55" t="e">
        <f>IF(N449="",IF(N448="","",SUM($T$13:T448)),IF(N449=$R$5,V448,IF($V$8="Cuota fija",IF(N449&lt;=MAX($V$6:$V$7),0,$Q$7+Q449-U449),IF($V$8="Capital Constante",IF(N449&lt;=MAX($V$6:$V$7),0,$Q$3/(($P$5/VLOOKUP($Q$6,AMORT!$A$2:$C$11,3,0))-MAX($V$6:$V$7))   ),P449-U449-R449)       )))</f>
        <v>#N/A</v>
      </c>
      <c r="U449" s="55" t="e">
        <f>IF(N449="",IF(N448="","",SUM($U$13:U448)),ROUND($R$4*V448,0))</f>
        <v>#N/A</v>
      </c>
      <c r="V449" s="55" t="e">
        <f t="shared" si="41"/>
        <v>#N/A</v>
      </c>
      <c r="W449" s="15"/>
      <c r="X449" s="55" t="e">
        <f>IF(AND(N449&gt;0,N449&lt;&gt;"",Q449&gt;0), ROUND( ((Q449/((1+($Q$4/VLOOKUP($Q$6,AMORT!$A$2:$B$11,2,0)))^N449))),0),0)</f>
        <v>#N/A</v>
      </c>
      <c r="AA449" s="61" t="e">
        <f t="shared" si="44"/>
        <v>#N/A</v>
      </c>
      <c r="AB449" s="62" t="e">
        <f>IF(AA449="","",IF(OR($AD$6="Diaria",$AD$6="Semanal",$AD$6="Decadal",$AD$6="Quincenal"),AB448+VLOOKUP($AD$6,AMORT!$A$2:$D$11,4,0),IF(DAY($B$13)=DAY(EOMONTH($B$13,0)),EOMONTH(AB448,VLOOKUP($AD$6,AMORT!$A$2:$C$11,3,0)),EDATE($B$13,VLOOKUP($AD$6,AMORT!$A$2:$C$11,3,0)*AA449))))</f>
        <v>#N/A</v>
      </c>
      <c r="AC449" s="55" t="e">
        <f>IF(AA449="",IF(AA448="","",SUM(AC$13:AC448)),AG449+AH449)</f>
        <v>#N/A</v>
      </c>
      <c r="AD449" s="44"/>
      <c r="AE449" s="55" t="e">
        <f>IF(AA449="",IF(AA448="","",SUM($AE$13:AE448)),ROUND(((AI448*$AD$8)/30)*VLOOKUP($AD$6,AMORT!$A$2:$D$11,4,0),0))</f>
        <v>#N/A</v>
      </c>
      <c r="AF449" s="55" t="e">
        <f>IF(AA449="",IF(AA448="","",SUM($AF$13:AF448)),IF(AA449&lt;=MAX($AI$6:$AI$7),0,AC449+AE449))</f>
        <v>#N/A</v>
      </c>
      <c r="AG449" s="55" t="e">
        <f>IF(AA449="",IF(AA448="","",SUM($AG$13:AG448)),IF(AA449=$AE$5,AI448,IF($AI$8="Cuota fija",IF(AA449&lt;=MAX($AI$6:$AI$7),0,$AD$7+AD449-AH449),IF($AI$8="Capital Constante",IF(AA449&lt;=MAX($AI$6:$AI$7),0,$AD$3/(($AC$5/VLOOKUP($AD$6,AMORT!$A$2:$C$11,3,0))-MAX($AI$6:$AI$7))   ),AC449-AH449-AE449)       )))</f>
        <v>#N/A</v>
      </c>
      <c r="AH449" s="55" t="e">
        <f>IF(AA449="",IF(AA448="","",SUM($AH$13:AH448)),ROUND($AE$4*AI448,0))</f>
        <v>#N/A</v>
      </c>
      <c r="AI449" s="55" t="e">
        <f t="shared" si="42"/>
        <v>#N/A</v>
      </c>
      <c r="AJ449" s="15"/>
      <c r="AK449" s="55" t="e">
        <f>IF(AND(AA449&gt;0,AA449&lt;&gt;"",AD449&gt;0), ROUND( ((AD449/((1+($AD$4/VLOOKUP($AD$6,AMORT!$A$2:$B$11,2,0)))^AA449))),0),0)</f>
        <v>#N/A</v>
      </c>
    </row>
    <row r="450" spans="1:37" x14ac:dyDescent="0.2">
      <c r="A450" s="61" t="e">
        <f t="shared" si="39"/>
        <v>#N/A</v>
      </c>
      <c r="B450" s="62" t="e">
        <f>IF(A450="","",IF(OR($D$6="Diaria",$D$6="Semanal",$D$6="Decadal",$D$6="Quincenal"),B449+VLOOKUP($D$6,AMORT!$A$2:$D$11,4,0),IF(DAY($B$13)=DAY(EOMONTH($B$13,0)),EOMONTH(B449,VLOOKUP($D$6,AMORT!$A$2:$C$11,3,0)),EDATE($B$13,VLOOKUP($D$6,AMORT!$A$2:$C$11,3,0)*A450))))</f>
        <v>#N/A</v>
      </c>
      <c r="C450" s="55" t="e">
        <f>IF(A450="",IF(A449="","",SUM(C$13:C449)),G450+H450)</f>
        <v>#N/A</v>
      </c>
      <c r="D450" s="44"/>
      <c r="E450" s="55" t="e">
        <f>IF(A450="",IF(A449="","",SUM($E$13:E449)),ROUND(((I449*$D$8)/30)*VLOOKUP($D$6,AMORT!$A$2:$D$11,4,0),0))</f>
        <v>#N/A</v>
      </c>
      <c r="F450" s="55" t="e">
        <f>IF(A450="",IF(A449="","",SUM($F$13:F449)),IF(A450&lt;=MAX($I$6:$I$7),0,C450+E450))</f>
        <v>#N/A</v>
      </c>
      <c r="G450" s="55" t="e">
        <f>IF(A450="",IF(A449="","",SUM($G$13:G449)),IF(A450=$E$5,I449,IF($I$8="Cuota fija",IF(A450&lt;=MAX($I$6:$I$7),0,$D$7+D450-H450),IF($I$8="Capital Constante",IF(A450&lt;=MAX($I$6:$I$7),0,$D$3/(($C$5/VLOOKUP($D$6,AMORT!$A$2:$C$11,3,0))-MAX($I$6:$I$7))   ),C450-H450-E450)       )))</f>
        <v>#N/A</v>
      </c>
      <c r="H450" s="55" t="e">
        <f>IF(A450="",IF(A449="","",SUM($H$13:H449)),ROUND($E$4*I449,0))</f>
        <v>#N/A</v>
      </c>
      <c r="I450" s="55" t="e">
        <f t="shared" si="40"/>
        <v>#N/A</v>
      </c>
      <c r="J450" s="15"/>
      <c r="K450" s="55" t="e">
        <f>IF(AND(A450&gt;0,A450&lt;&gt;"",D450&gt;0), ROUND( ((D450/((1+($D$4/VLOOKUP($D$6,AMORT!$A$2:$B$11,2,0)))^A450))),0),0)</f>
        <v>#N/A</v>
      </c>
      <c r="N450" s="61" t="e">
        <f t="shared" si="43"/>
        <v>#N/A</v>
      </c>
      <c r="O450" s="62" t="e">
        <f>IF(N450="","",IF(OR($Q$6="Diaria",$Q$6="Semanal",$Q$6="Decadal",$Q$6="Quincenal"),O449+VLOOKUP($Q$6,AMORT!$A$2:$D$11,4,0),IF(DAY($O$13)=DAY(EOMONTH($O$13,0)),EOMONTH(O449,VLOOKUP($Q$6,AMORT!$A$2:$C$11,3,0)),EDATE($O$13,VLOOKUP($Q$6,AMORT!$A$2:$C$11,3,0)*N450))))</f>
        <v>#N/A</v>
      </c>
      <c r="P450" s="55" t="e">
        <f>IF(N450="",IF(N449="","",SUM(P$13:P449)),T450+U450)</f>
        <v>#N/A</v>
      </c>
      <c r="Q450" s="44"/>
      <c r="R450" s="55" t="e">
        <f>IF(N450="",IF(N449="","",SUM($R$13:R449)),ROUND(((V449*$Q$8)/30)*VLOOKUP($Q$6,AMORT!$A$2:$D$11,4,0),0))</f>
        <v>#N/A</v>
      </c>
      <c r="S450" s="55" t="e">
        <f>IF(N450="",IF(N449="","",SUM($S$13:S449)),IF(N450&lt;=MAX($V$6:$V$7),0,P450+R450))</f>
        <v>#N/A</v>
      </c>
      <c r="T450" s="55" t="e">
        <f>IF(N450="",IF(N449="","",SUM($T$13:T449)),IF(N450=$R$5,V449,IF($V$8="Cuota fija",IF(N450&lt;=MAX($V$6:$V$7),0,$Q$7+Q450-U450),IF($V$8="Capital Constante",IF(N450&lt;=MAX($V$6:$V$7),0,$Q$3/(($P$5/VLOOKUP($Q$6,AMORT!$A$2:$C$11,3,0))-MAX($V$6:$V$7))   ),P450-U450-R450)       )))</f>
        <v>#N/A</v>
      </c>
      <c r="U450" s="55" t="e">
        <f>IF(N450="",IF(N449="","",SUM($U$13:U449)),ROUND($R$4*V449,0))</f>
        <v>#N/A</v>
      </c>
      <c r="V450" s="55" t="e">
        <f t="shared" si="41"/>
        <v>#N/A</v>
      </c>
      <c r="W450" s="15"/>
      <c r="X450" s="55" t="e">
        <f>IF(AND(N450&gt;0,N450&lt;&gt;"",Q450&gt;0), ROUND( ((Q450/((1+($Q$4/VLOOKUP($Q$6,AMORT!$A$2:$B$11,2,0)))^N450))),0),0)</f>
        <v>#N/A</v>
      </c>
      <c r="AA450" s="61" t="e">
        <f t="shared" si="44"/>
        <v>#N/A</v>
      </c>
      <c r="AB450" s="62" t="e">
        <f>IF(AA450="","",IF(OR($AD$6="Diaria",$AD$6="Semanal",$AD$6="Decadal",$AD$6="Quincenal"),AB449+VLOOKUP($AD$6,AMORT!$A$2:$D$11,4,0),IF(DAY($B$13)=DAY(EOMONTH($B$13,0)),EOMONTH(AB449,VLOOKUP($AD$6,AMORT!$A$2:$C$11,3,0)),EDATE($B$13,VLOOKUP($AD$6,AMORT!$A$2:$C$11,3,0)*AA450))))</f>
        <v>#N/A</v>
      </c>
      <c r="AC450" s="55" t="e">
        <f>IF(AA450="",IF(AA449="","",SUM(AC$13:AC449)),AG450+AH450)</f>
        <v>#N/A</v>
      </c>
      <c r="AD450" s="44"/>
      <c r="AE450" s="55" t="e">
        <f>IF(AA450="",IF(AA449="","",SUM($AE$13:AE449)),ROUND(((AI449*$AD$8)/30)*VLOOKUP($AD$6,AMORT!$A$2:$D$11,4,0),0))</f>
        <v>#N/A</v>
      </c>
      <c r="AF450" s="55" t="e">
        <f>IF(AA450="",IF(AA449="","",SUM($AF$13:AF449)),IF(AA450&lt;=MAX($AI$6:$AI$7),0,AC450+AE450))</f>
        <v>#N/A</v>
      </c>
      <c r="AG450" s="55" t="e">
        <f>IF(AA450="",IF(AA449="","",SUM($AG$13:AG449)),IF(AA450=$AE$5,AI449,IF($AI$8="Cuota fija",IF(AA450&lt;=MAX($AI$6:$AI$7),0,$AD$7+AD450-AH450),IF($AI$8="Capital Constante",IF(AA450&lt;=MAX($AI$6:$AI$7),0,$AD$3/(($AC$5/VLOOKUP($AD$6,AMORT!$A$2:$C$11,3,0))-MAX($AI$6:$AI$7))   ),AC450-AH450-AE450)       )))</f>
        <v>#N/A</v>
      </c>
      <c r="AH450" s="55" t="e">
        <f>IF(AA450="",IF(AA449="","",SUM($AH$13:AH449)),ROUND($AE$4*AI449,0))</f>
        <v>#N/A</v>
      </c>
      <c r="AI450" s="55" t="e">
        <f t="shared" si="42"/>
        <v>#N/A</v>
      </c>
      <c r="AJ450" s="15"/>
      <c r="AK450" s="55" t="e">
        <f>IF(AND(AA450&gt;0,AA450&lt;&gt;"",AD450&gt;0), ROUND( ((AD450/((1+($AD$4/VLOOKUP($AD$6,AMORT!$A$2:$B$11,2,0)))^AA450))),0),0)</f>
        <v>#N/A</v>
      </c>
    </row>
    <row r="451" spans="1:37" x14ac:dyDescent="0.2">
      <c r="A451" s="61" t="e">
        <f t="shared" si="39"/>
        <v>#N/A</v>
      </c>
      <c r="B451" s="62" t="e">
        <f>IF(A451="","",IF(OR($D$6="Diaria",$D$6="Semanal",$D$6="Decadal",$D$6="Quincenal"),B450+VLOOKUP($D$6,AMORT!$A$2:$D$11,4,0),IF(DAY($B$13)=DAY(EOMONTH($B$13,0)),EOMONTH(B450,VLOOKUP($D$6,AMORT!$A$2:$C$11,3,0)),EDATE($B$13,VLOOKUP($D$6,AMORT!$A$2:$C$11,3,0)*A451))))</f>
        <v>#N/A</v>
      </c>
      <c r="C451" s="55" t="e">
        <f>IF(A451="",IF(A450="","",SUM(C$13:C450)),G451+H451)</f>
        <v>#N/A</v>
      </c>
      <c r="D451" s="44"/>
      <c r="E451" s="55" t="e">
        <f>IF(A451="",IF(A450="","",SUM($E$13:E450)),ROUND(((I450*$D$8)/30)*VLOOKUP($D$6,AMORT!$A$2:$D$11,4,0),0))</f>
        <v>#N/A</v>
      </c>
      <c r="F451" s="55" t="e">
        <f>IF(A451="",IF(A450="","",SUM($F$13:F450)),IF(A451&lt;=MAX($I$6:$I$7),0,C451+E451))</f>
        <v>#N/A</v>
      </c>
      <c r="G451" s="55" t="e">
        <f>IF(A451="",IF(A450="","",SUM($G$13:G450)),IF(A451=$E$5,I450,IF($I$8="Cuota fija",IF(A451&lt;=MAX($I$6:$I$7),0,$D$7+D451-H451),IF($I$8="Capital Constante",IF(A451&lt;=MAX($I$6:$I$7),0,$D$3/(($C$5/VLOOKUP($D$6,AMORT!$A$2:$C$11,3,0))-MAX($I$6:$I$7))   ),C451-H451-E451)       )))</f>
        <v>#N/A</v>
      </c>
      <c r="H451" s="55" t="e">
        <f>IF(A451="",IF(A450="","",SUM($H$13:H450)),ROUND($E$4*I450,0))</f>
        <v>#N/A</v>
      </c>
      <c r="I451" s="55" t="e">
        <f t="shared" si="40"/>
        <v>#N/A</v>
      </c>
      <c r="J451" s="15"/>
      <c r="K451" s="55" t="e">
        <f>IF(AND(A451&gt;0,A451&lt;&gt;"",D451&gt;0), ROUND( ((D451/((1+($D$4/VLOOKUP($D$6,AMORT!$A$2:$B$11,2,0)))^A451))),0),0)</f>
        <v>#N/A</v>
      </c>
      <c r="N451" s="61" t="e">
        <f t="shared" si="43"/>
        <v>#N/A</v>
      </c>
      <c r="O451" s="62" t="e">
        <f>IF(N451="","",IF(OR($Q$6="Diaria",$Q$6="Semanal",$Q$6="Decadal",$Q$6="Quincenal"),O450+VLOOKUP($Q$6,AMORT!$A$2:$D$11,4,0),IF(DAY($O$13)=DAY(EOMONTH($O$13,0)),EOMONTH(O450,VLOOKUP($Q$6,AMORT!$A$2:$C$11,3,0)),EDATE($O$13,VLOOKUP($Q$6,AMORT!$A$2:$C$11,3,0)*N451))))</f>
        <v>#N/A</v>
      </c>
      <c r="P451" s="55" t="e">
        <f>IF(N451="",IF(N450="","",SUM(P$13:P450)),T451+U451)</f>
        <v>#N/A</v>
      </c>
      <c r="Q451" s="44"/>
      <c r="R451" s="55" t="e">
        <f>IF(N451="",IF(N450="","",SUM($R$13:R450)),ROUND(((V450*$Q$8)/30)*VLOOKUP($Q$6,AMORT!$A$2:$D$11,4,0),0))</f>
        <v>#N/A</v>
      </c>
      <c r="S451" s="55" t="e">
        <f>IF(N451="",IF(N450="","",SUM($S$13:S450)),IF(N451&lt;=MAX($V$6:$V$7),0,P451+R451))</f>
        <v>#N/A</v>
      </c>
      <c r="T451" s="55" t="e">
        <f>IF(N451="",IF(N450="","",SUM($T$13:T450)),IF(N451=$R$5,V450,IF($V$8="Cuota fija",IF(N451&lt;=MAX($V$6:$V$7),0,$Q$7+Q451-U451),IF($V$8="Capital Constante",IF(N451&lt;=MAX($V$6:$V$7),0,$Q$3/(($P$5/VLOOKUP($Q$6,AMORT!$A$2:$C$11,3,0))-MAX($V$6:$V$7))   ),P451-U451-R451)       )))</f>
        <v>#N/A</v>
      </c>
      <c r="U451" s="55" t="e">
        <f>IF(N451="",IF(N450="","",SUM($U$13:U450)),ROUND($R$4*V450,0))</f>
        <v>#N/A</v>
      </c>
      <c r="V451" s="55" t="e">
        <f t="shared" si="41"/>
        <v>#N/A</v>
      </c>
      <c r="W451" s="15"/>
      <c r="X451" s="55" t="e">
        <f>IF(AND(N451&gt;0,N451&lt;&gt;"",Q451&gt;0), ROUND( ((Q451/((1+($Q$4/VLOOKUP($Q$6,AMORT!$A$2:$B$11,2,0)))^N451))),0),0)</f>
        <v>#N/A</v>
      </c>
      <c r="AA451" s="61" t="e">
        <f t="shared" si="44"/>
        <v>#N/A</v>
      </c>
      <c r="AB451" s="62" t="e">
        <f>IF(AA451="","",IF(OR($AD$6="Diaria",$AD$6="Semanal",$AD$6="Decadal",$AD$6="Quincenal"),AB450+VLOOKUP($AD$6,AMORT!$A$2:$D$11,4,0),IF(DAY($B$13)=DAY(EOMONTH($B$13,0)),EOMONTH(AB450,VLOOKUP($AD$6,AMORT!$A$2:$C$11,3,0)),EDATE($B$13,VLOOKUP($AD$6,AMORT!$A$2:$C$11,3,0)*AA451))))</f>
        <v>#N/A</v>
      </c>
      <c r="AC451" s="55" t="e">
        <f>IF(AA451="",IF(AA450="","",SUM(AC$13:AC450)),AG451+AH451)</f>
        <v>#N/A</v>
      </c>
      <c r="AD451" s="44"/>
      <c r="AE451" s="55" t="e">
        <f>IF(AA451="",IF(AA450="","",SUM($AE$13:AE450)),ROUND(((AI450*$AD$8)/30)*VLOOKUP($AD$6,AMORT!$A$2:$D$11,4,0),0))</f>
        <v>#N/A</v>
      </c>
      <c r="AF451" s="55" t="e">
        <f>IF(AA451="",IF(AA450="","",SUM($AF$13:AF450)),IF(AA451&lt;=MAX($AI$6:$AI$7),0,AC451+AE451))</f>
        <v>#N/A</v>
      </c>
      <c r="AG451" s="55" t="e">
        <f>IF(AA451="",IF(AA450="","",SUM($AG$13:AG450)),IF(AA451=$AE$5,AI450,IF($AI$8="Cuota fija",IF(AA451&lt;=MAX($AI$6:$AI$7),0,$AD$7+AD451-AH451),IF($AI$8="Capital Constante",IF(AA451&lt;=MAX($AI$6:$AI$7),0,$AD$3/(($AC$5/VLOOKUP($AD$6,AMORT!$A$2:$C$11,3,0))-MAX($AI$6:$AI$7))   ),AC451-AH451-AE451)       )))</f>
        <v>#N/A</v>
      </c>
      <c r="AH451" s="55" t="e">
        <f>IF(AA451="",IF(AA450="","",SUM($AH$13:AH450)),ROUND($AE$4*AI450,0))</f>
        <v>#N/A</v>
      </c>
      <c r="AI451" s="55" t="e">
        <f t="shared" si="42"/>
        <v>#N/A</v>
      </c>
      <c r="AJ451" s="15"/>
      <c r="AK451" s="55" t="e">
        <f>IF(AND(AA451&gt;0,AA451&lt;&gt;"",AD451&gt;0), ROUND( ((AD451/((1+($AD$4/VLOOKUP($AD$6,AMORT!$A$2:$B$11,2,0)))^AA451))),0),0)</f>
        <v>#N/A</v>
      </c>
    </row>
    <row r="452" spans="1:37" x14ac:dyDescent="0.2">
      <c r="A452" s="61" t="e">
        <f t="shared" si="39"/>
        <v>#N/A</v>
      </c>
      <c r="B452" s="62" t="e">
        <f>IF(A452="","",IF(OR($D$6="Diaria",$D$6="Semanal",$D$6="Decadal",$D$6="Quincenal"),B451+VLOOKUP($D$6,AMORT!$A$2:$D$11,4,0),IF(DAY($B$13)=DAY(EOMONTH($B$13,0)),EOMONTH(B451,VLOOKUP($D$6,AMORT!$A$2:$C$11,3,0)),EDATE($B$13,VLOOKUP($D$6,AMORT!$A$2:$C$11,3,0)*A452))))</f>
        <v>#N/A</v>
      </c>
      <c r="C452" s="55" t="e">
        <f>IF(A452="",IF(A451="","",SUM(C$13:C451)),G452+H452)</f>
        <v>#N/A</v>
      </c>
      <c r="D452" s="44"/>
      <c r="E452" s="55" t="e">
        <f>IF(A452="",IF(A451="","",SUM($E$13:E451)),ROUND(((I451*$D$8)/30)*VLOOKUP($D$6,AMORT!$A$2:$D$11,4,0),0))</f>
        <v>#N/A</v>
      </c>
      <c r="F452" s="55" t="e">
        <f>IF(A452="",IF(A451="","",SUM($F$13:F451)),IF(A452&lt;=MAX($I$6:$I$7),0,C452+E452))</f>
        <v>#N/A</v>
      </c>
      <c r="G452" s="55" t="e">
        <f>IF(A452="",IF(A451="","",SUM($G$13:G451)),IF(A452=$E$5,I451,IF($I$8="Cuota fija",IF(A452&lt;=MAX($I$6:$I$7),0,$D$7+D452-H452),IF($I$8="Capital Constante",IF(A452&lt;=MAX($I$6:$I$7),0,$D$3/(($C$5/VLOOKUP($D$6,AMORT!$A$2:$C$11,3,0))-MAX($I$6:$I$7))   ),C452-H452-E452)       )))</f>
        <v>#N/A</v>
      </c>
      <c r="H452" s="55" t="e">
        <f>IF(A452="",IF(A451="","",SUM($H$13:H451)),ROUND($E$4*I451,0))</f>
        <v>#N/A</v>
      </c>
      <c r="I452" s="55" t="e">
        <f t="shared" si="40"/>
        <v>#N/A</v>
      </c>
      <c r="J452" s="15"/>
      <c r="K452" s="55" t="e">
        <f>IF(AND(A452&gt;0,A452&lt;&gt;"",D452&gt;0), ROUND( ((D452/((1+($D$4/VLOOKUP($D$6,AMORT!$A$2:$B$11,2,0)))^A452))),0),0)</f>
        <v>#N/A</v>
      </c>
      <c r="N452" s="61" t="e">
        <f t="shared" si="43"/>
        <v>#N/A</v>
      </c>
      <c r="O452" s="62" t="e">
        <f>IF(N452="","",IF(OR($Q$6="Diaria",$Q$6="Semanal",$Q$6="Decadal",$Q$6="Quincenal"),O451+VLOOKUP($Q$6,AMORT!$A$2:$D$11,4,0),IF(DAY($O$13)=DAY(EOMONTH($O$13,0)),EOMONTH(O451,VLOOKUP($Q$6,AMORT!$A$2:$C$11,3,0)),EDATE($O$13,VLOOKUP($Q$6,AMORT!$A$2:$C$11,3,0)*N452))))</f>
        <v>#N/A</v>
      </c>
      <c r="P452" s="55" t="e">
        <f>IF(N452="",IF(N451="","",SUM(P$13:P451)),T452+U452)</f>
        <v>#N/A</v>
      </c>
      <c r="Q452" s="44"/>
      <c r="R452" s="55" t="e">
        <f>IF(N452="",IF(N451="","",SUM($R$13:R451)),ROUND(((V451*$Q$8)/30)*VLOOKUP($Q$6,AMORT!$A$2:$D$11,4,0),0))</f>
        <v>#N/A</v>
      </c>
      <c r="S452" s="55" t="e">
        <f>IF(N452="",IF(N451="","",SUM($S$13:S451)),IF(N452&lt;=MAX($V$6:$V$7),0,P452+R452))</f>
        <v>#N/A</v>
      </c>
      <c r="T452" s="55" t="e">
        <f>IF(N452="",IF(N451="","",SUM($T$13:T451)),IF(N452=$R$5,V451,IF($V$8="Cuota fija",IF(N452&lt;=MAX($V$6:$V$7),0,$Q$7+Q452-U452),IF($V$8="Capital Constante",IF(N452&lt;=MAX($V$6:$V$7),0,$Q$3/(($P$5/VLOOKUP($Q$6,AMORT!$A$2:$C$11,3,0))-MAX($V$6:$V$7))   ),P452-U452-R452)       )))</f>
        <v>#N/A</v>
      </c>
      <c r="U452" s="55" t="e">
        <f>IF(N452="",IF(N451="","",SUM($U$13:U451)),ROUND($R$4*V451,0))</f>
        <v>#N/A</v>
      </c>
      <c r="V452" s="55" t="e">
        <f t="shared" si="41"/>
        <v>#N/A</v>
      </c>
      <c r="W452" s="15"/>
      <c r="X452" s="55" t="e">
        <f>IF(AND(N452&gt;0,N452&lt;&gt;"",Q452&gt;0), ROUND( ((Q452/((1+($Q$4/VLOOKUP($Q$6,AMORT!$A$2:$B$11,2,0)))^N452))),0),0)</f>
        <v>#N/A</v>
      </c>
      <c r="AA452" s="61" t="e">
        <f t="shared" si="44"/>
        <v>#N/A</v>
      </c>
      <c r="AB452" s="62" t="e">
        <f>IF(AA452="","",IF(OR($AD$6="Diaria",$AD$6="Semanal",$AD$6="Decadal",$AD$6="Quincenal"),AB451+VLOOKUP($AD$6,AMORT!$A$2:$D$11,4,0),IF(DAY($B$13)=DAY(EOMONTH($B$13,0)),EOMONTH(AB451,VLOOKUP($AD$6,AMORT!$A$2:$C$11,3,0)),EDATE($B$13,VLOOKUP($AD$6,AMORT!$A$2:$C$11,3,0)*AA452))))</f>
        <v>#N/A</v>
      </c>
      <c r="AC452" s="55" t="e">
        <f>IF(AA452="",IF(AA451="","",SUM(AC$13:AC451)),AG452+AH452)</f>
        <v>#N/A</v>
      </c>
      <c r="AD452" s="44"/>
      <c r="AE452" s="55" t="e">
        <f>IF(AA452="",IF(AA451="","",SUM($AE$13:AE451)),ROUND(((AI451*$AD$8)/30)*VLOOKUP($AD$6,AMORT!$A$2:$D$11,4,0),0))</f>
        <v>#N/A</v>
      </c>
      <c r="AF452" s="55" t="e">
        <f>IF(AA452="",IF(AA451="","",SUM($AF$13:AF451)),IF(AA452&lt;=MAX($AI$6:$AI$7),0,AC452+AE452))</f>
        <v>#N/A</v>
      </c>
      <c r="AG452" s="55" t="e">
        <f>IF(AA452="",IF(AA451="","",SUM($AG$13:AG451)),IF(AA452=$AE$5,AI451,IF($AI$8="Cuota fija",IF(AA452&lt;=MAX($AI$6:$AI$7),0,$AD$7+AD452-AH452),IF($AI$8="Capital Constante",IF(AA452&lt;=MAX($AI$6:$AI$7),0,$AD$3/(($AC$5/VLOOKUP($AD$6,AMORT!$A$2:$C$11,3,0))-MAX($AI$6:$AI$7))   ),AC452-AH452-AE452)       )))</f>
        <v>#N/A</v>
      </c>
      <c r="AH452" s="55" t="e">
        <f>IF(AA452="",IF(AA451="","",SUM($AH$13:AH451)),ROUND($AE$4*AI451,0))</f>
        <v>#N/A</v>
      </c>
      <c r="AI452" s="55" t="e">
        <f t="shared" si="42"/>
        <v>#N/A</v>
      </c>
      <c r="AJ452" s="15"/>
      <c r="AK452" s="55" t="e">
        <f>IF(AND(AA452&gt;0,AA452&lt;&gt;"",AD452&gt;0), ROUND( ((AD452/((1+($AD$4/VLOOKUP($AD$6,AMORT!$A$2:$B$11,2,0)))^AA452))),0),0)</f>
        <v>#N/A</v>
      </c>
    </row>
    <row r="453" spans="1:37" x14ac:dyDescent="0.2">
      <c r="A453" s="61" t="e">
        <f t="shared" si="39"/>
        <v>#N/A</v>
      </c>
      <c r="B453" s="62" t="e">
        <f>IF(A453="","",IF(OR($D$6="Diaria",$D$6="Semanal",$D$6="Decadal",$D$6="Quincenal"),B452+VLOOKUP($D$6,AMORT!$A$2:$D$11,4,0),IF(DAY($B$13)=DAY(EOMONTH($B$13,0)),EOMONTH(B452,VLOOKUP($D$6,AMORT!$A$2:$C$11,3,0)),EDATE($B$13,VLOOKUP($D$6,AMORT!$A$2:$C$11,3,0)*A453))))</f>
        <v>#N/A</v>
      </c>
      <c r="C453" s="55" t="e">
        <f>IF(A453="",IF(A452="","",SUM(C$13:C452)),G453+H453)</f>
        <v>#N/A</v>
      </c>
      <c r="D453" s="44"/>
      <c r="E453" s="55" t="e">
        <f>IF(A453="",IF(A452="","",SUM($E$13:E452)),ROUND(((I452*$D$8)/30)*VLOOKUP($D$6,AMORT!$A$2:$D$11,4,0),0))</f>
        <v>#N/A</v>
      </c>
      <c r="F453" s="55" t="e">
        <f>IF(A453="",IF(A452="","",SUM($F$13:F452)),IF(A453&lt;=MAX($I$6:$I$7),0,C453+E453))</f>
        <v>#N/A</v>
      </c>
      <c r="G453" s="55" t="e">
        <f>IF(A453="",IF(A452="","",SUM($G$13:G452)),IF(A453=$E$5,I452,IF($I$8="Cuota fija",IF(A453&lt;=MAX($I$6:$I$7),0,$D$7+D453-H453),IF($I$8="Capital Constante",IF(A453&lt;=MAX($I$6:$I$7),0,$D$3/(($C$5/VLOOKUP($D$6,AMORT!$A$2:$C$11,3,0))-MAX($I$6:$I$7))   ),C453-H453-E453)       )))</f>
        <v>#N/A</v>
      </c>
      <c r="H453" s="55" t="e">
        <f>IF(A453="",IF(A452="","",SUM($H$13:H452)),ROUND($E$4*I452,0))</f>
        <v>#N/A</v>
      </c>
      <c r="I453" s="55" t="e">
        <f t="shared" si="40"/>
        <v>#N/A</v>
      </c>
      <c r="J453" s="15"/>
      <c r="K453" s="55" t="e">
        <f>IF(AND(A453&gt;0,A453&lt;&gt;"",D453&gt;0), ROUND( ((D453/((1+($D$4/VLOOKUP($D$6,AMORT!$A$2:$B$11,2,0)))^A453))),0),0)</f>
        <v>#N/A</v>
      </c>
      <c r="N453" s="61" t="e">
        <f t="shared" si="43"/>
        <v>#N/A</v>
      </c>
      <c r="O453" s="62" t="e">
        <f>IF(N453="","",IF(OR($Q$6="Diaria",$Q$6="Semanal",$Q$6="Decadal",$Q$6="Quincenal"),O452+VLOOKUP($Q$6,AMORT!$A$2:$D$11,4,0),IF(DAY($O$13)=DAY(EOMONTH($O$13,0)),EOMONTH(O452,VLOOKUP($Q$6,AMORT!$A$2:$C$11,3,0)),EDATE($O$13,VLOOKUP($Q$6,AMORT!$A$2:$C$11,3,0)*N453))))</f>
        <v>#N/A</v>
      </c>
      <c r="P453" s="55" t="e">
        <f>IF(N453="",IF(N452="","",SUM(P$13:P452)),T453+U453)</f>
        <v>#N/A</v>
      </c>
      <c r="Q453" s="44"/>
      <c r="R453" s="55" t="e">
        <f>IF(N453="",IF(N452="","",SUM($R$13:R452)),ROUND(((V452*$Q$8)/30)*VLOOKUP($Q$6,AMORT!$A$2:$D$11,4,0),0))</f>
        <v>#N/A</v>
      </c>
      <c r="S453" s="55" t="e">
        <f>IF(N453="",IF(N452="","",SUM($S$13:S452)),IF(N453&lt;=MAX($V$6:$V$7),0,P453+R453))</f>
        <v>#N/A</v>
      </c>
      <c r="T453" s="55" t="e">
        <f>IF(N453="",IF(N452="","",SUM($T$13:T452)),IF(N453=$R$5,V452,IF($V$8="Cuota fija",IF(N453&lt;=MAX($V$6:$V$7),0,$Q$7+Q453-U453),IF($V$8="Capital Constante",IF(N453&lt;=MAX($V$6:$V$7),0,$Q$3/(($P$5/VLOOKUP($Q$6,AMORT!$A$2:$C$11,3,0))-MAX($V$6:$V$7))   ),P453-U453-R453)       )))</f>
        <v>#N/A</v>
      </c>
      <c r="U453" s="55" t="e">
        <f>IF(N453="",IF(N452="","",SUM($U$13:U452)),ROUND($R$4*V452,0))</f>
        <v>#N/A</v>
      </c>
      <c r="V453" s="55" t="e">
        <f t="shared" si="41"/>
        <v>#N/A</v>
      </c>
      <c r="W453" s="15"/>
      <c r="X453" s="55" t="e">
        <f>IF(AND(N453&gt;0,N453&lt;&gt;"",Q453&gt;0), ROUND( ((Q453/((1+($Q$4/VLOOKUP($Q$6,AMORT!$A$2:$B$11,2,0)))^N453))),0),0)</f>
        <v>#N/A</v>
      </c>
      <c r="AA453" s="61" t="e">
        <f t="shared" si="44"/>
        <v>#N/A</v>
      </c>
      <c r="AB453" s="62" t="e">
        <f>IF(AA453="","",IF(OR($AD$6="Diaria",$AD$6="Semanal",$AD$6="Decadal",$AD$6="Quincenal"),AB452+VLOOKUP($AD$6,AMORT!$A$2:$D$11,4,0),IF(DAY($B$13)=DAY(EOMONTH($B$13,0)),EOMONTH(AB452,VLOOKUP($AD$6,AMORT!$A$2:$C$11,3,0)),EDATE($B$13,VLOOKUP($AD$6,AMORT!$A$2:$C$11,3,0)*AA453))))</f>
        <v>#N/A</v>
      </c>
      <c r="AC453" s="55" t="e">
        <f>IF(AA453="",IF(AA452="","",SUM(AC$13:AC452)),AG453+AH453)</f>
        <v>#N/A</v>
      </c>
      <c r="AD453" s="44"/>
      <c r="AE453" s="55" t="e">
        <f>IF(AA453="",IF(AA452="","",SUM($AE$13:AE452)),ROUND(((AI452*$AD$8)/30)*VLOOKUP($AD$6,AMORT!$A$2:$D$11,4,0),0))</f>
        <v>#N/A</v>
      </c>
      <c r="AF453" s="55" t="e">
        <f>IF(AA453="",IF(AA452="","",SUM($AF$13:AF452)),IF(AA453&lt;=MAX($AI$6:$AI$7),0,AC453+AE453))</f>
        <v>#N/A</v>
      </c>
      <c r="AG453" s="55" t="e">
        <f>IF(AA453="",IF(AA452="","",SUM($AG$13:AG452)),IF(AA453=$AE$5,AI452,IF($AI$8="Cuota fija",IF(AA453&lt;=MAX($AI$6:$AI$7),0,$AD$7+AD453-AH453),IF($AI$8="Capital Constante",IF(AA453&lt;=MAX($AI$6:$AI$7),0,$AD$3/(($AC$5/VLOOKUP($AD$6,AMORT!$A$2:$C$11,3,0))-MAX($AI$6:$AI$7))   ),AC453-AH453-AE453)       )))</f>
        <v>#N/A</v>
      </c>
      <c r="AH453" s="55" t="e">
        <f>IF(AA453="",IF(AA452="","",SUM($AH$13:AH452)),ROUND($AE$4*AI452,0))</f>
        <v>#N/A</v>
      </c>
      <c r="AI453" s="55" t="e">
        <f t="shared" si="42"/>
        <v>#N/A</v>
      </c>
      <c r="AJ453" s="15"/>
      <c r="AK453" s="55" t="e">
        <f>IF(AND(AA453&gt;0,AA453&lt;&gt;"",AD453&gt;0), ROUND( ((AD453/((1+($AD$4/VLOOKUP($AD$6,AMORT!$A$2:$B$11,2,0)))^AA453))),0),0)</f>
        <v>#N/A</v>
      </c>
    </row>
    <row r="454" spans="1:37" x14ac:dyDescent="0.2">
      <c r="A454" s="61" t="e">
        <f t="shared" si="39"/>
        <v>#N/A</v>
      </c>
      <c r="B454" s="62" t="e">
        <f>IF(A454="","",IF(OR($D$6="Diaria",$D$6="Semanal",$D$6="Decadal",$D$6="Quincenal"),B453+VLOOKUP($D$6,AMORT!$A$2:$D$11,4,0),IF(DAY($B$13)=DAY(EOMONTH($B$13,0)),EOMONTH(B453,VLOOKUP($D$6,AMORT!$A$2:$C$11,3,0)),EDATE($B$13,VLOOKUP($D$6,AMORT!$A$2:$C$11,3,0)*A454))))</f>
        <v>#N/A</v>
      </c>
      <c r="C454" s="55" t="e">
        <f>IF(A454="",IF(A453="","",SUM(C$13:C453)),G454+H454)</f>
        <v>#N/A</v>
      </c>
      <c r="D454" s="44"/>
      <c r="E454" s="55" t="e">
        <f>IF(A454="",IF(A453="","",SUM($E$13:E453)),ROUND(((I453*$D$8)/30)*VLOOKUP($D$6,AMORT!$A$2:$D$11,4,0),0))</f>
        <v>#N/A</v>
      </c>
      <c r="F454" s="55" t="e">
        <f>IF(A454="",IF(A453="","",SUM($F$13:F453)),IF(A454&lt;=MAX($I$6:$I$7),0,C454+E454))</f>
        <v>#N/A</v>
      </c>
      <c r="G454" s="55" t="e">
        <f>IF(A454="",IF(A453="","",SUM($G$13:G453)),IF(A454=$E$5,I453,IF($I$8="Cuota fija",IF(A454&lt;=MAX($I$6:$I$7),0,$D$7+D454-H454),IF($I$8="Capital Constante",IF(A454&lt;=MAX($I$6:$I$7),0,$D$3/(($C$5/VLOOKUP($D$6,AMORT!$A$2:$C$11,3,0))-MAX($I$6:$I$7))   ),C454-H454-E454)       )))</f>
        <v>#N/A</v>
      </c>
      <c r="H454" s="55" t="e">
        <f>IF(A454="",IF(A453="","",SUM($H$13:H453)),ROUND($E$4*I453,0))</f>
        <v>#N/A</v>
      </c>
      <c r="I454" s="55" t="e">
        <f t="shared" si="40"/>
        <v>#N/A</v>
      </c>
      <c r="J454" s="15"/>
      <c r="K454" s="55" t="e">
        <f>IF(AND(A454&gt;0,A454&lt;&gt;"",D454&gt;0), ROUND( ((D454/((1+($D$4/VLOOKUP($D$6,AMORT!$A$2:$B$11,2,0)))^A454))),0),0)</f>
        <v>#N/A</v>
      </c>
      <c r="N454" s="61" t="e">
        <f t="shared" si="43"/>
        <v>#N/A</v>
      </c>
      <c r="O454" s="62" t="e">
        <f>IF(N454="","",IF(OR($Q$6="Diaria",$Q$6="Semanal",$Q$6="Decadal",$Q$6="Quincenal"),O453+VLOOKUP($Q$6,AMORT!$A$2:$D$11,4,0),IF(DAY($O$13)=DAY(EOMONTH($O$13,0)),EOMONTH(O453,VLOOKUP($Q$6,AMORT!$A$2:$C$11,3,0)),EDATE($O$13,VLOOKUP($Q$6,AMORT!$A$2:$C$11,3,0)*N454))))</f>
        <v>#N/A</v>
      </c>
      <c r="P454" s="55" t="e">
        <f>IF(N454="",IF(N453="","",SUM(P$13:P453)),T454+U454)</f>
        <v>#N/A</v>
      </c>
      <c r="Q454" s="44"/>
      <c r="R454" s="55" t="e">
        <f>IF(N454="",IF(N453="","",SUM($R$13:R453)),ROUND(((V453*$Q$8)/30)*VLOOKUP($Q$6,AMORT!$A$2:$D$11,4,0),0))</f>
        <v>#N/A</v>
      </c>
      <c r="S454" s="55" t="e">
        <f>IF(N454="",IF(N453="","",SUM($S$13:S453)),IF(N454&lt;=MAX($V$6:$V$7),0,P454+R454))</f>
        <v>#N/A</v>
      </c>
      <c r="T454" s="55" t="e">
        <f>IF(N454="",IF(N453="","",SUM($T$13:T453)),IF(N454=$R$5,V453,IF($V$8="Cuota fija",IF(N454&lt;=MAX($V$6:$V$7),0,$Q$7+Q454-U454),IF($V$8="Capital Constante",IF(N454&lt;=MAX($V$6:$V$7),0,$Q$3/(($P$5/VLOOKUP($Q$6,AMORT!$A$2:$C$11,3,0))-MAX($V$6:$V$7))   ),P454-U454-R454)       )))</f>
        <v>#N/A</v>
      </c>
      <c r="U454" s="55" t="e">
        <f>IF(N454="",IF(N453="","",SUM($U$13:U453)),ROUND($R$4*V453,0))</f>
        <v>#N/A</v>
      </c>
      <c r="V454" s="55" t="e">
        <f t="shared" si="41"/>
        <v>#N/A</v>
      </c>
      <c r="W454" s="15"/>
      <c r="X454" s="55" t="e">
        <f>IF(AND(N454&gt;0,N454&lt;&gt;"",Q454&gt;0), ROUND( ((Q454/((1+($Q$4/VLOOKUP($Q$6,AMORT!$A$2:$B$11,2,0)))^N454))),0),0)</f>
        <v>#N/A</v>
      </c>
      <c r="AA454" s="61" t="e">
        <f t="shared" si="44"/>
        <v>#N/A</v>
      </c>
      <c r="AB454" s="62" t="e">
        <f>IF(AA454="","",IF(OR($AD$6="Diaria",$AD$6="Semanal",$AD$6="Decadal",$AD$6="Quincenal"),AB453+VLOOKUP($AD$6,AMORT!$A$2:$D$11,4,0),IF(DAY($B$13)=DAY(EOMONTH($B$13,0)),EOMONTH(AB453,VLOOKUP($AD$6,AMORT!$A$2:$C$11,3,0)),EDATE($B$13,VLOOKUP($AD$6,AMORT!$A$2:$C$11,3,0)*AA454))))</f>
        <v>#N/A</v>
      </c>
      <c r="AC454" s="55" t="e">
        <f>IF(AA454="",IF(AA453="","",SUM(AC$13:AC453)),AG454+AH454)</f>
        <v>#N/A</v>
      </c>
      <c r="AD454" s="44"/>
      <c r="AE454" s="55" t="e">
        <f>IF(AA454="",IF(AA453="","",SUM($AE$13:AE453)),ROUND(((AI453*$AD$8)/30)*VLOOKUP($AD$6,AMORT!$A$2:$D$11,4,0),0))</f>
        <v>#N/A</v>
      </c>
      <c r="AF454" s="55" t="e">
        <f>IF(AA454="",IF(AA453="","",SUM($AF$13:AF453)),IF(AA454&lt;=MAX($AI$6:$AI$7),0,AC454+AE454))</f>
        <v>#N/A</v>
      </c>
      <c r="AG454" s="55" t="e">
        <f>IF(AA454="",IF(AA453="","",SUM($AG$13:AG453)),IF(AA454=$AE$5,AI453,IF($AI$8="Cuota fija",IF(AA454&lt;=MAX($AI$6:$AI$7),0,$AD$7+AD454-AH454),IF($AI$8="Capital Constante",IF(AA454&lt;=MAX($AI$6:$AI$7),0,$AD$3/(($AC$5/VLOOKUP($AD$6,AMORT!$A$2:$C$11,3,0))-MAX($AI$6:$AI$7))   ),AC454-AH454-AE454)       )))</f>
        <v>#N/A</v>
      </c>
      <c r="AH454" s="55" t="e">
        <f>IF(AA454="",IF(AA453="","",SUM($AH$13:AH453)),ROUND($AE$4*AI453,0))</f>
        <v>#N/A</v>
      </c>
      <c r="AI454" s="55" t="e">
        <f t="shared" si="42"/>
        <v>#N/A</v>
      </c>
      <c r="AJ454" s="15"/>
      <c r="AK454" s="55" t="e">
        <f>IF(AND(AA454&gt;0,AA454&lt;&gt;"",AD454&gt;0), ROUND( ((AD454/((1+($AD$4/VLOOKUP($AD$6,AMORT!$A$2:$B$11,2,0)))^AA454))),0),0)</f>
        <v>#N/A</v>
      </c>
    </row>
    <row r="455" spans="1:37" x14ac:dyDescent="0.2">
      <c r="A455" s="61" t="e">
        <f t="shared" si="39"/>
        <v>#N/A</v>
      </c>
      <c r="B455" s="62" t="e">
        <f>IF(A455="","",IF(OR($D$6="Diaria",$D$6="Semanal",$D$6="Decadal",$D$6="Quincenal"),B454+VLOOKUP($D$6,AMORT!$A$2:$D$11,4,0),IF(DAY($B$13)=DAY(EOMONTH($B$13,0)),EOMONTH(B454,VLOOKUP($D$6,AMORT!$A$2:$C$11,3,0)),EDATE($B$13,VLOOKUP($D$6,AMORT!$A$2:$C$11,3,0)*A455))))</f>
        <v>#N/A</v>
      </c>
      <c r="C455" s="55" t="e">
        <f>IF(A455="",IF(A454="","",SUM(C$13:C454)),G455+H455)</f>
        <v>#N/A</v>
      </c>
      <c r="D455" s="44"/>
      <c r="E455" s="55" t="e">
        <f>IF(A455="",IF(A454="","",SUM($E$13:E454)),ROUND(((I454*$D$8)/30)*VLOOKUP($D$6,AMORT!$A$2:$D$11,4,0),0))</f>
        <v>#N/A</v>
      </c>
      <c r="F455" s="55" t="e">
        <f>IF(A455="",IF(A454="","",SUM($F$13:F454)),IF(A455&lt;=MAX($I$6:$I$7),0,C455+E455))</f>
        <v>#N/A</v>
      </c>
      <c r="G455" s="55" t="e">
        <f>IF(A455="",IF(A454="","",SUM($G$13:G454)),IF(A455=$E$5,I454,IF($I$8="Cuota fija",IF(A455&lt;=MAX($I$6:$I$7),0,$D$7+D455-H455),IF($I$8="Capital Constante",IF(A455&lt;=MAX($I$6:$I$7),0,$D$3/(($C$5/VLOOKUP($D$6,AMORT!$A$2:$C$11,3,0))-MAX($I$6:$I$7))   ),C455-H455-E455)       )))</f>
        <v>#N/A</v>
      </c>
      <c r="H455" s="55" t="e">
        <f>IF(A455="",IF(A454="","",SUM($H$13:H454)),ROUND($E$4*I454,0))</f>
        <v>#N/A</v>
      </c>
      <c r="I455" s="55" t="e">
        <f t="shared" si="40"/>
        <v>#N/A</v>
      </c>
      <c r="J455" s="15"/>
      <c r="K455" s="55" t="e">
        <f>IF(AND(A455&gt;0,A455&lt;&gt;"",D455&gt;0), ROUND( ((D455/((1+($D$4/VLOOKUP($D$6,AMORT!$A$2:$B$11,2,0)))^A455))),0),0)</f>
        <v>#N/A</v>
      </c>
      <c r="N455" s="61" t="e">
        <f t="shared" si="43"/>
        <v>#N/A</v>
      </c>
      <c r="O455" s="62" t="e">
        <f>IF(N455="","",IF(OR($Q$6="Diaria",$Q$6="Semanal",$Q$6="Decadal",$Q$6="Quincenal"),O454+VLOOKUP($Q$6,AMORT!$A$2:$D$11,4,0),IF(DAY($O$13)=DAY(EOMONTH($O$13,0)),EOMONTH(O454,VLOOKUP($Q$6,AMORT!$A$2:$C$11,3,0)),EDATE($O$13,VLOOKUP($Q$6,AMORT!$A$2:$C$11,3,0)*N455))))</f>
        <v>#N/A</v>
      </c>
      <c r="P455" s="55" t="e">
        <f>IF(N455="",IF(N454="","",SUM(P$13:P454)),T455+U455)</f>
        <v>#N/A</v>
      </c>
      <c r="Q455" s="44"/>
      <c r="R455" s="55" t="e">
        <f>IF(N455="",IF(N454="","",SUM($R$13:R454)),ROUND(((V454*$Q$8)/30)*VLOOKUP($Q$6,AMORT!$A$2:$D$11,4,0),0))</f>
        <v>#N/A</v>
      </c>
      <c r="S455" s="55" t="e">
        <f>IF(N455="",IF(N454="","",SUM($S$13:S454)),IF(N455&lt;=MAX($V$6:$V$7),0,P455+R455))</f>
        <v>#N/A</v>
      </c>
      <c r="T455" s="55" t="e">
        <f>IF(N455="",IF(N454="","",SUM($T$13:T454)),IF(N455=$R$5,V454,IF($V$8="Cuota fija",IF(N455&lt;=MAX($V$6:$V$7),0,$Q$7+Q455-U455),IF($V$8="Capital Constante",IF(N455&lt;=MAX($V$6:$V$7),0,$Q$3/(($P$5/VLOOKUP($Q$6,AMORT!$A$2:$C$11,3,0))-MAX($V$6:$V$7))   ),P455-U455-R455)       )))</f>
        <v>#N/A</v>
      </c>
      <c r="U455" s="55" t="e">
        <f>IF(N455="",IF(N454="","",SUM($U$13:U454)),ROUND($R$4*V454,0))</f>
        <v>#N/A</v>
      </c>
      <c r="V455" s="55" t="e">
        <f t="shared" si="41"/>
        <v>#N/A</v>
      </c>
      <c r="W455" s="15"/>
      <c r="X455" s="55" t="e">
        <f>IF(AND(N455&gt;0,N455&lt;&gt;"",Q455&gt;0), ROUND( ((Q455/((1+($Q$4/VLOOKUP($Q$6,AMORT!$A$2:$B$11,2,0)))^N455))),0),0)</f>
        <v>#N/A</v>
      </c>
      <c r="AA455" s="61" t="e">
        <f t="shared" si="44"/>
        <v>#N/A</v>
      </c>
      <c r="AB455" s="62" t="e">
        <f>IF(AA455="","",IF(OR($AD$6="Diaria",$AD$6="Semanal",$AD$6="Decadal",$AD$6="Quincenal"),AB454+VLOOKUP($AD$6,AMORT!$A$2:$D$11,4,0),IF(DAY($B$13)=DAY(EOMONTH($B$13,0)),EOMONTH(AB454,VLOOKUP($AD$6,AMORT!$A$2:$C$11,3,0)),EDATE($B$13,VLOOKUP($AD$6,AMORT!$A$2:$C$11,3,0)*AA455))))</f>
        <v>#N/A</v>
      </c>
      <c r="AC455" s="55" t="e">
        <f>IF(AA455="",IF(AA454="","",SUM(AC$13:AC454)),AG455+AH455)</f>
        <v>#N/A</v>
      </c>
      <c r="AD455" s="44"/>
      <c r="AE455" s="55" t="e">
        <f>IF(AA455="",IF(AA454="","",SUM($AE$13:AE454)),ROUND(((AI454*$AD$8)/30)*VLOOKUP($AD$6,AMORT!$A$2:$D$11,4,0),0))</f>
        <v>#N/A</v>
      </c>
      <c r="AF455" s="55" t="e">
        <f>IF(AA455="",IF(AA454="","",SUM($AF$13:AF454)),IF(AA455&lt;=MAX($AI$6:$AI$7),0,AC455+AE455))</f>
        <v>#N/A</v>
      </c>
      <c r="AG455" s="55" t="e">
        <f>IF(AA455="",IF(AA454="","",SUM($AG$13:AG454)),IF(AA455=$AE$5,AI454,IF($AI$8="Cuota fija",IF(AA455&lt;=MAX($AI$6:$AI$7),0,$AD$7+AD455-AH455),IF($AI$8="Capital Constante",IF(AA455&lt;=MAX($AI$6:$AI$7),0,$AD$3/(($AC$5/VLOOKUP($AD$6,AMORT!$A$2:$C$11,3,0))-MAX($AI$6:$AI$7))   ),AC455-AH455-AE455)       )))</f>
        <v>#N/A</v>
      </c>
      <c r="AH455" s="55" t="e">
        <f>IF(AA455="",IF(AA454="","",SUM($AH$13:AH454)),ROUND($AE$4*AI454,0))</f>
        <v>#N/A</v>
      </c>
      <c r="AI455" s="55" t="e">
        <f t="shared" si="42"/>
        <v>#N/A</v>
      </c>
      <c r="AJ455" s="15"/>
      <c r="AK455" s="55" t="e">
        <f>IF(AND(AA455&gt;0,AA455&lt;&gt;"",AD455&gt;0), ROUND( ((AD455/((1+($AD$4/VLOOKUP($AD$6,AMORT!$A$2:$B$11,2,0)))^AA455))),0),0)</f>
        <v>#N/A</v>
      </c>
    </row>
    <row r="456" spans="1:37" x14ac:dyDescent="0.2">
      <c r="A456" s="61" t="e">
        <f t="shared" si="39"/>
        <v>#N/A</v>
      </c>
      <c r="B456" s="62" t="e">
        <f>IF(A456="","",IF(OR($D$6="Diaria",$D$6="Semanal",$D$6="Decadal",$D$6="Quincenal"),B455+VLOOKUP($D$6,AMORT!$A$2:$D$11,4,0),IF(DAY($B$13)=DAY(EOMONTH($B$13,0)),EOMONTH(B455,VLOOKUP($D$6,AMORT!$A$2:$C$11,3,0)),EDATE($B$13,VLOOKUP($D$6,AMORT!$A$2:$C$11,3,0)*A456))))</f>
        <v>#N/A</v>
      </c>
      <c r="C456" s="55" t="e">
        <f>IF(A456="",IF(A455="","",SUM(C$13:C455)),G456+H456)</f>
        <v>#N/A</v>
      </c>
      <c r="D456" s="44"/>
      <c r="E456" s="55" t="e">
        <f>IF(A456="",IF(A455="","",SUM($E$13:E455)),ROUND(((I455*$D$8)/30)*VLOOKUP($D$6,AMORT!$A$2:$D$11,4,0),0))</f>
        <v>#N/A</v>
      </c>
      <c r="F456" s="55" t="e">
        <f>IF(A456="",IF(A455="","",SUM($F$13:F455)),IF(A456&lt;=MAX($I$6:$I$7),0,C456+E456))</f>
        <v>#N/A</v>
      </c>
      <c r="G456" s="55" t="e">
        <f>IF(A456="",IF(A455="","",SUM($G$13:G455)),IF(A456=$E$5,I455,IF($I$8="Cuota fija",IF(A456&lt;=MAX($I$6:$I$7),0,$D$7+D456-H456),IF($I$8="Capital Constante",IF(A456&lt;=MAX($I$6:$I$7),0,$D$3/(($C$5/VLOOKUP($D$6,AMORT!$A$2:$C$11,3,0))-MAX($I$6:$I$7))   ),C456-H456-E456)       )))</f>
        <v>#N/A</v>
      </c>
      <c r="H456" s="55" t="e">
        <f>IF(A456="",IF(A455="","",SUM($H$13:H455)),ROUND($E$4*I455,0))</f>
        <v>#N/A</v>
      </c>
      <c r="I456" s="55" t="e">
        <f t="shared" si="40"/>
        <v>#N/A</v>
      </c>
      <c r="J456" s="15"/>
      <c r="K456" s="55" t="e">
        <f>IF(AND(A456&gt;0,A456&lt;&gt;"",D456&gt;0), ROUND( ((D456/((1+($D$4/VLOOKUP($D$6,AMORT!$A$2:$B$11,2,0)))^A456))),0),0)</f>
        <v>#N/A</v>
      </c>
      <c r="N456" s="61" t="e">
        <f t="shared" si="43"/>
        <v>#N/A</v>
      </c>
      <c r="O456" s="62" t="e">
        <f>IF(N456="","",IF(OR($Q$6="Diaria",$Q$6="Semanal",$Q$6="Decadal",$Q$6="Quincenal"),O455+VLOOKUP($Q$6,AMORT!$A$2:$D$11,4,0),IF(DAY($O$13)=DAY(EOMONTH($O$13,0)),EOMONTH(O455,VLOOKUP($Q$6,AMORT!$A$2:$C$11,3,0)),EDATE($O$13,VLOOKUP($Q$6,AMORT!$A$2:$C$11,3,0)*N456))))</f>
        <v>#N/A</v>
      </c>
      <c r="P456" s="55" t="e">
        <f>IF(N456="",IF(N455="","",SUM(P$13:P455)),T456+U456)</f>
        <v>#N/A</v>
      </c>
      <c r="Q456" s="44"/>
      <c r="R456" s="55" t="e">
        <f>IF(N456="",IF(N455="","",SUM($R$13:R455)),ROUND(((V455*$Q$8)/30)*VLOOKUP($Q$6,AMORT!$A$2:$D$11,4,0),0))</f>
        <v>#N/A</v>
      </c>
      <c r="S456" s="55" t="e">
        <f>IF(N456="",IF(N455="","",SUM($S$13:S455)),IF(N456&lt;=MAX($V$6:$V$7),0,P456+R456))</f>
        <v>#N/A</v>
      </c>
      <c r="T456" s="55" t="e">
        <f>IF(N456="",IF(N455="","",SUM($T$13:T455)),IF(N456=$R$5,V455,IF($V$8="Cuota fija",IF(N456&lt;=MAX($V$6:$V$7),0,$Q$7+Q456-U456),IF($V$8="Capital Constante",IF(N456&lt;=MAX($V$6:$V$7),0,$Q$3/(($P$5/VLOOKUP($Q$6,AMORT!$A$2:$C$11,3,0))-MAX($V$6:$V$7))   ),P456-U456-R456)       )))</f>
        <v>#N/A</v>
      </c>
      <c r="U456" s="55" t="e">
        <f>IF(N456="",IF(N455="","",SUM($U$13:U455)),ROUND($R$4*V455,0))</f>
        <v>#N/A</v>
      </c>
      <c r="V456" s="55" t="e">
        <f t="shared" si="41"/>
        <v>#N/A</v>
      </c>
      <c r="W456" s="15"/>
      <c r="X456" s="55" t="e">
        <f>IF(AND(N456&gt;0,N456&lt;&gt;"",Q456&gt;0), ROUND( ((Q456/((1+($Q$4/VLOOKUP($Q$6,AMORT!$A$2:$B$11,2,0)))^N456))),0),0)</f>
        <v>#N/A</v>
      </c>
      <c r="AA456" s="61" t="e">
        <f t="shared" si="44"/>
        <v>#N/A</v>
      </c>
      <c r="AB456" s="62" t="e">
        <f>IF(AA456="","",IF(OR($AD$6="Diaria",$AD$6="Semanal",$AD$6="Decadal",$AD$6="Quincenal"),AB455+VLOOKUP($AD$6,AMORT!$A$2:$D$11,4,0),IF(DAY($B$13)=DAY(EOMONTH($B$13,0)),EOMONTH(AB455,VLOOKUP($AD$6,AMORT!$A$2:$C$11,3,0)),EDATE($B$13,VLOOKUP($AD$6,AMORT!$A$2:$C$11,3,0)*AA456))))</f>
        <v>#N/A</v>
      </c>
      <c r="AC456" s="55" t="e">
        <f>IF(AA456="",IF(AA455="","",SUM(AC$13:AC455)),AG456+AH456)</f>
        <v>#N/A</v>
      </c>
      <c r="AD456" s="44"/>
      <c r="AE456" s="55" t="e">
        <f>IF(AA456="",IF(AA455="","",SUM($AE$13:AE455)),ROUND(((AI455*$AD$8)/30)*VLOOKUP($AD$6,AMORT!$A$2:$D$11,4,0),0))</f>
        <v>#N/A</v>
      </c>
      <c r="AF456" s="55" t="e">
        <f>IF(AA456="",IF(AA455="","",SUM($AF$13:AF455)),IF(AA456&lt;=MAX($AI$6:$AI$7),0,AC456+AE456))</f>
        <v>#N/A</v>
      </c>
      <c r="AG456" s="55" t="e">
        <f>IF(AA456="",IF(AA455="","",SUM($AG$13:AG455)),IF(AA456=$AE$5,AI455,IF($AI$8="Cuota fija",IF(AA456&lt;=MAX($AI$6:$AI$7),0,$AD$7+AD456-AH456),IF($AI$8="Capital Constante",IF(AA456&lt;=MAX($AI$6:$AI$7),0,$AD$3/(($AC$5/VLOOKUP($AD$6,AMORT!$A$2:$C$11,3,0))-MAX($AI$6:$AI$7))   ),AC456-AH456-AE456)       )))</f>
        <v>#N/A</v>
      </c>
      <c r="AH456" s="55" t="e">
        <f>IF(AA456="",IF(AA455="","",SUM($AH$13:AH455)),ROUND($AE$4*AI455,0))</f>
        <v>#N/A</v>
      </c>
      <c r="AI456" s="55" t="e">
        <f t="shared" si="42"/>
        <v>#N/A</v>
      </c>
      <c r="AJ456" s="15"/>
      <c r="AK456" s="55" t="e">
        <f>IF(AND(AA456&gt;0,AA456&lt;&gt;"",AD456&gt;0), ROUND( ((AD456/((1+($AD$4/VLOOKUP($AD$6,AMORT!$A$2:$B$11,2,0)))^AA456))),0),0)</f>
        <v>#N/A</v>
      </c>
    </row>
    <row r="457" spans="1:37" x14ac:dyDescent="0.2">
      <c r="A457" s="61" t="e">
        <f t="shared" si="39"/>
        <v>#N/A</v>
      </c>
      <c r="B457" s="62" t="e">
        <f>IF(A457="","",IF(OR($D$6="Diaria",$D$6="Semanal",$D$6="Decadal",$D$6="Quincenal"),B456+VLOOKUP($D$6,AMORT!$A$2:$D$11,4,0),IF(DAY($B$13)=DAY(EOMONTH($B$13,0)),EOMONTH(B456,VLOOKUP($D$6,AMORT!$A$2:$C$11,3,0)),EDATE($B$13,VLOOKUP($D$6,AMORT!$A$2:$C$11,3,0)*A457))))</f>
        <v>#N/A</v>
      </c>
      <c r="C457" s="55" t="e">
        <f>IF(A457="",IF(A456="","",SUM(C$13:C456)),G457+H457)</f>
        <v>#N/A</v>
      </c>
      <c r="D457" s="44"/>
      <c r="E457" s="55" t="e">
        <f>IF(A457="",IF(A456="","",SUM($E$13:E456)),ROUND(((I456*$D$8)/30)*VLOOKUP($D$6,AMORT!$A$2:$D$11,4,0),0))</f>
        <v>#N/A</v>
      </c>
      <c r="F457" s="55" t="e">
        <f>IF(A457="",IF(A456="","",SUM($F$13:F456)),IF(A457&lt;=MAX($I$6:$I$7),0,C457+E457))</f>
        <v>#N/A</v>
      </c>
      <c r="G457" s="55" t="e">
        <f>IF(A457="",IF(A456="","",SUM($G$13:G456)),IF(A457=$E$5,I456,IF($I$8="Cuota fija",IF(A457&lt;=MAX($I$6:$I$7),0,$D$7+D457-H457),IF($I$8="Capital Constante",IF(A457&lt;=MAX($I$6:$I$7),0,$D$3/(($C$5/VLOOKUP($D$6,AMORT!$A$2:$C$11,3,0))-MAX($I$6:$I$7))   ),C457-H457-E457)       )))</f>
        <v>#N/A</v>
      </c>
      <c r="H457" s="55" t="e">
        <f>IF(A457="",IF(A456="","",SUM($H$13:H456)),ROUND($E$4*I456,0))</f>
        <v>#N/A</v>
      </c>
      <c r="I457" s="55" t="e">
        <f t="shared" si="40"/>
        <v>#N/A</v>
      </c>
      <c r="J457" s="15"/>
      <c r="K457" s="55" t="e">
        <f>IF(AND(A457&gt;0,A457&lt;&gt;"",D457&gt;0), ROUND( ((D457/((1+($D$4/VLOOKUP($D$6,AMORT!$A$2:$B$11,2,0)))^A457))),0),0)</f>
        <v>#N/A</v>
      </c>
      <c r="N457" s="61" t="e">
        <f t="shared" si="43"/>
        <v>#N/A</v>
      </c>
      <c r="O457" s="62" t="e">
        <f>IF(N457="","",IF(OR($Q$6="Diaria",$Q$6="Semanal",$Q$6="Decadal",$Q$6="Quincenal"),O456+VLOOKUP($Q$6,AMORT!$A$2:$D$11,4,0),IF(DAY($O$13)=DAY(EOMONTH($O$13,0)),EOMONTH(O456,VLOOKUP($Q$6,AMORT!$A$2:$C$11,3,0)),EDATE($O$13,VLOOKUP($Q$6,AMORT!$A$2:$C$11,3,0)*N457))))</f>
        <v>#N/A</v>
      </c>
      <c r="P457" s="55" t="e">
        <f>IF(N457="",IF(N456="","",SUM(P$13:P456)),T457+U457)</f>
        <v>#N/A</v>
      </c>
      <c r="Q457" s="44"/>
      <c r="R457" s="55" t="e">
        <f>IF(N457="",IF(N456="","",SUM($R$13:R456)),ROUND(((V456*$Q$8)/30)*VLOOKUP($Q$6,AMORT!$A$2:$D$11,4,0),0))</f>
        <v>#N/A</v>
      </c>
      <c r="S457" s="55" t="e">
        <f>IF(N457="",IF(N456="","",SUM($S$13:S456)),IF(N457&lt;=MAX($V$6:$V$7),0,P457+R457))</f>
        <v>#N/A</v>
      </c>
      <c r="T457" s="55" t="e">
        <f>IF(N457="",IF(N456="","",SUM($T$13:T456)),IF(N457=$R$5,V456,IF($V$8="Cuota fija",IF(N457&lt;=MAX($V$6:$V$7),0,$Q$7+Q457-U457),IF($V$8="Capital Constante",IF(N457&lt;=MAX($V$6:$V$7),0,$Q$3/(($P$5/VLOOKUP($Q$6,AMORT!$A$2:$C$11,3,0))-MAX($V$6:$V$7))   ),P457-U457-R457)       )))</f>
        <v>#N/A</v>
      </c>
      <c r="U457" s="55" t="e">
        <f>IF(N457="",IF(N456="","",SUM($U$13:U456)),ROUND($R$4*V456,0))</f>
        <v>#N/A</v>
      </c>
      <c r="V457" s="55" t="e">
        <f t="shared" si="41"/>
        <v>#N/A</v>
      </c>
      <c r="W457" s="15"/>
      <c r="X457" s="55" t="e">
        <f>IF(AND(N457&gt;0,N457&lt;&gt;"",Q457&gt;0), ROUND( ((Q457/((1+($Q$4/VLOOKUP($Q$6,AMORT!$A$2:$B$11,2,0)))^N457))),0),0)</f>
        <v>#N/A</v>
      </c>
      <c r="AA457" s="61" t="e">
        <f t="shared" si="44"/>
        <v>#N/A</v>
      </c>
      <c r="AB457" s="62" t="e">
        <f>IF(AA457="","",IF(OR($AD$6="Diaria",$AD$6="Semanal",$AD$6="Decadal",$AD$6="Quincenal"),AB456+VLOOKUP($AD$6,AMORT!$A$2:$D$11,4,0),IF(DAY($B$13)=DAY(EOMONTH($B$13,0)),EOMONTH(AB456,VLOOKUP($AD$6,AMORT!$A$2:$C$11,3,0)),EDATE($B$13,VLOOKUP($AD$6,AMORT!$A$2:$C$11,3,0)*AA457))))</f>
        <v>#N/A</v>
      </c>
      <c r="AC457" s="55" t="e">
        <f>IF(AA457="",IF(AA456="","",SUM(AC$13:AC456)),AG457+AH457)</f>
        <v>#N/A</v>
      </c>
      <c r="AD457" s="44"/>
      <c r="AE457" s="55" t="e">
        <f>IF(AA457="",IF(AA456="","",SUM($AE$13:AE456)),ROUND(((AI456*$AD$8)/30)*VLOOKUP($AD$6,AMORT!$A$2:$D$11,4,0),0))</f>
        <v>#N/A</v>
      </c>
      <c r="AF457" s="55" t="e">
        <f>IF(AA457="",IF(AA456="","",SUM($AF$13:AF456)),IF(AA457&lt;=MAX($AI$6:$AI$7),0,AC457+AE457))</f>
        <v>#N/A</v>
      </c>
      <c r="AG457" s="55" t="e">
        <f>IF(AA457="",IF(AA456="","",SUM($AG$13:AG456)),IF(AA457=$AE$5,AI456,IF($AI$8="Cuota fija",IF(AA457&lt;=MAX($AI$6:$AI$7),0,$AD$7+AD457-AH457),IF($AI$8="Capital Constante",IF(AA457&lt;=MAX($AI$6:$AI$7),0,$AD$3/(($AC$5/VLOOKUP($AD$6,AMORT!$A$2:$C$11,3,0))-MAX($AI$6:$AI$7))   ),AC457-AH457-AE457)       )))</f>
        <v>#N/A</v>
      </c>
      <c r="AH457" s="55" t="e">
        <f>IF(AA457="",IF(AA456="","",SUM($AH$13:AH456)),ROUND($AE$4*AI456,0))</f>
        <v>#N/A</v>
      </c>
      <c r="AI457" s="55" t="e">
        <f t="shared" si="42"/>
        <v>#N/A</v>
      </c>
      <c r="AJ457" s="15"/>
      <c r="AK457" s="55" t="e">
        <f>IF(AND(AA457&gt;0,AA457&lt;&gt;"",AD457&gt;0), ROUND( ((AD457/((1+($AD$4/VLOOKUP($AD$6,AMORT!$A$2:$B$11,2,0)))^AA457))),0),0)</f>
        <v>#N/A</v>
      </c>
    </row>
    <row r="458" spans="1:37" x14ac:dyDescent="0.2">
      <c r="A458" s="61" t="e">
        <f t="shared" si="39"/>
        <v>#N/A</v>
      </c>
      <c r="B458" s="62" t="e">
        <f>IF(A458="","",IF(OR($D$6="Diaria",$D$6="Semanal",$D$6="Decadal",$D$6="Quincenal"),B457+VLOOKUP($D$6,AMORT!$A$2:$D$11,4,0),IF(DAY($B$13)=DAY(EOMONTH($B$13,0)),EOMONTH(B457,VLOOKUP($D$6,AMORT!$A$2:$C$11,3,0)),EDATE($B$13,VLOOKUP($D$6,AMORT!$A$2:$C$11,3,0)*A458))))</f>
        <v>#N/A</v>
      </c>
      <c r="C458" s="55" t="e">
        <f>IF(A458="",IF(A457="","",SUM(C$13:C457)),G458+H458)</f>
        <v>#N/A</v>
      </c>
      <c r="D458" s="44"/>
      <c r="E458" s="55" t="e">
        <f>IF(A458="",IF(A457="","",SUM($E$13:E457)),ROUND(((I457*$D$8)/30)*VLOOKUP($D$6,AMORT!$A$2:$D$11,4,0),0))</f>
        <v>#N/A</v>
      </c>
      <c r="F458" s="55" t="e">
        <f>IF(A458="",IF(A457="","",SUM($F$13:F457)),IF(A458&lt;=MAX($I$6:$I$7),0,C458+E458))</f>
        <v>#N/A</v>
      </c>
      <c r="G458" s="55" t="e">
        <f>IF(A458="",IF(A457="","",SUM($G$13:G457)),IF(A458=$E$5,I457,IF($I$8="Cuota fija",IF(A458&lt;=MAX($I$6:$I$7),0,$D$7+D458-H458),IF($I$8="Capital Constante",IF(A458&lt;=MAX($I$6:$I$7),0,$D$3/(($C$5/VLOOKUP($D$6,AMORT!$A$2:$C$11,3,0))-MAX($I$6:$I$7))   ),C458-H458-E458)       )))</f>
        <v>#N/A</v>
      </c>
      <c r="H458" s="55" t="e">
        <f>IF(A458="",IF(A457="","",SUM($H$13:H457)),ROUND($E$4*I457,0))</f>
        <v>#N/A</v>
      </c>
      <c r="I458" s="55" t="e">
        <f t="shared" si="40"/>
        <v>#N/A</v>
      </c>
      <c r="J458" s="15"/>
      <c r="K458" s="55" t="e">
        <f>IF(AND(A458&gt;0,A458&lt;&gt;"",D458&gt;0), ROUND( ((D458/((1+($D$4/VLOOKUP($D$6,AMORT!$A$2:$B$11,2,0)))^A458))),0),0)</f>
        <v>#N/A</v>
      </c>
      <c r="N458" s="61" t="e">
        <f t="shared" si="43"/>
        <v>#N/A</v>
      </c>
      <c r="O458" s="62" t="e">
        <f>IF(N458="","",IF(OR($Q$6="Diaria",$Q$6="Semanal",$Q$6="Decadal",$Q$6="Quincenal"),O457+VLOOKUP($Q$6,AMORT!$A$2:$D$11,4,0),IF(DAY($O$13)=DAY(EOMONTH($O$13,0)),EOMONTH(O457,VLOOKUP($Q$6,AMORT!$A$2:$C$11,3,0)),EDATE($O$13,VLOOKUP($Q$6,AMORT!$A$2:$C$11,3,0)*N458))))</f>
        <v>#N/A</v>
      </c>
      <c r="P458" s="55" t="e">
        <f>IF(N458="",IF(N457="","",SUM(P$13:P457)),T458+U458)</f>
        <v>#N/A</v>
      </c>
      <c r="Q458" s="44"/>
      <c r="R458" s="55" t="e">
        <f>IF(N458="",IF(N457="","",SUM($R$13:R457)),ROUND(((V457*$Q$8)/30)*VLOOKUP($Q$6,AMORT!$A$2:$D$11,4,0),0))</f>
        <v>#N/A</v>
      </c>
      <c r="S458" s="55" t="e">
        <f>IF(N458="",IF(N457="","",SUM($S$13:S457)),IF(N458&lt;=MAX($V$6:$V$7),0,P458+R458))</f>
        <v>#N/A</v>
      </c>
      <c r="T458" s="55" t="e">
        <f>IF(N458="",IF(N457="","",SUM($T$13:T457)),IF(N458=$R$5,V457,IF($V$8="Cuota fija",IF(N458&lt;=MAX($V$6:$V$7),0,$Q$7+Q458-U458),IF($V$8="Capital Constante",IF(N458&lt;=MAX($V$6:$V$7),0,$Q$3/(($P$5/VLOOKUP($Q$6,AMORT!$A$2:$C$11,3,0))-MAX($V$6:$V$7))   ),P458-U458-R458)       )))</f>
        <v>#N/A</v>
      </c>
      <c r="U458" s="55" t="e">
        <f>IF(N458="",IF(N457="","",SUM($U$13:U457)),ROUND($R$4*V457,0))</f>
        <v>#N/A</v>
      </c>
      <c r="V458" s="55" t="e">
        <f t="shared" si="41"/>
        <v>#N/A</v>
      </c>
      <c r="W458" s="15"/>
      <c r="X458" s="55" t="e">
        <f>IF(AND(N458&gt;0,N458&lt;&gt;"",Q458&gt;0), ROUND( ((Q458/((1+($Q$4/VLOOKUP($Q$6,AMORT!$A$2:$B$11,2,0)))^N458))),0),0)</f>
        <v>#N/A</v>
      </c>
      <c r="AA458" s="61" t="e">
        <f t="shared" si="44"/>
        <v>#N/A</v>
      </c>
      <c r="AB458" s="62" t="e">
        <f>IF(AA458="","",IF(OR($AD$6="Diaria",$AD$6="Semanal",$AD$6="Decadal",$AD$6="Quincenal"),AB457+VLOOKUP($AD$6,AMORT!$A$2:$D$11,4,0),IF(DAY($B$13)=DAY(EOMONTH($B$13,0)),EOMONTH(AB457,VLOOKUP($AD$6,AMORT!$A$2:$C$11,3,0)),EDATE($B$13,VLOOKUP($AD$6,AMORT!$A$2:$C$11,3,0)*AA458))))</f>
        <v>#N/A</v>
      </c>
      <c r="AC458" s="55" t="e">
        <f>IF(AA458="",IF(AA457="","",SUM(AC$13:AC457)),AG458+AH458)</f>
        <v>#N/A</v>
      </c>
      <c r="AD458" s="44"/>
      <c r="AE458" s="55" t="e">
        <f>IF(AA458="",IF(AA457="","",SUM($AE$13:AE457)),ROUND(((AI457*$AD$8)/30)*VLOOKUP($AD$6,AMORT!$A$2:$D$11,4,0),0))</f>
        <v>#N/A</v>
      </c>
      <c r="AF458" s="55" t="e">
        <f>IF(AA458="",IF(AA457="","",SUM($AF$13:AF457)),IF(AA458&lt;=MAX($AI$6:$AI$7),0,AC458+AE458))</f>
        <v>#N/A</v>
      </c>
      <c r="AG458" s="55" t="e">
        <f>IF(AA458="",IF(AA457="","",SUM($AG$13:AG457)),IF(AA458=$AE$5,AI457,IF($AI$8="Cuota fija",IF(AA458&lt;=MAX($AI$6:$AI$7),0,$AD$7+AD458-AH458),IF($AI$8="Capital Constante",IF(AA458&lt;=MAX($AI$6:$AI$7),0,$AD$3/(($AC$5/VLOOKUP($AD$6,AMORT!$A$2:$C$11,3,0))-MAX($AI$6:$AI$7))   ),AC458-AH458-AE458)       )))</f>
        <v>#N/A</v>
      </c>
      <c r="AH458" s="55" t="e">
        <f>IF(AA458="",IF(AA457="","",SUM($AH$13:AH457)),ROUND($AE$4*AI457,0))</f>
        <v>#N/A</v>
      </c>
      <c r="AI458" s="55" t="e">
        <f t="shared" si="42"/>
        <v>#N/A</v>
      </c>
      <c r="AJ458" s="15"/>
      <c r="AK458" s="55" t="e">
        <f>IF(AND(AA458&gt;0,AA458&lt;&gt;"",AD458&gt;0), ROUND( ((AD458/((1+($AD$4/VLOOKUP($AD$6,AMORT!$A$2:$B$11,2,0)))^AA458))),0),0)</f>
        <v>#N/A</v>
      </c>
    </row>
    <row r="459" spans="1:37" x14ac:dyDescent="0.2">
      <c r="A459" s="61" t="e">
        <f t="shared" si="39"/>
        <v>#N/A</v>
      </c>
      <c r="B459" s="62" t="e">
        <f>IF(A459="","",IF(OR($D$6="Diaria",$D$6="Semanal",$D$6="Decadal",$D$6="Quincenal"),B458+VLOOKUP($D$6,AMORT!$A$2:$D$11,4,0),IF(DAY($B$13)=DAY(EOMONTH($B$13,0)),EOMONTH(B458,VLOOKUP($D$6,AMORT!$A$2:$C$11,3,0)),EDATE($B$13,VLOOKUP($D$6,AMORT!$A$2:$C$11,3,0)*A459))))</f>
        <v>#N/A</v>
      </c>
      <c r="C459" s="55" t="e">
        <f>IF(A459="",IF(A458="","",SUM(C$13:C458)),G459+H459)</f>
        <v>#N/A</v>
      </c>
      <c r="D459" s="44"/>
      <c r="E459" s="55" t="e">
        <f>IF(A459="",IF(A458="","",SUM($E$13:E458)),ROUND(((I458*$D$8)/30)*VLOOKUP($D$6,AMORT!$A$2:$D$11,4,0),0))</f>
        <v>#N/A</v>
      </c>
      <c r="F459" s="55" t="e">
        <f>IF(A459="",IF(A458="","",SUM($F$13:F458)),IF(A459&lt;=MAX($I$6:$I$7),0,C459+E459))</f>
        <v>#N/A</v>
      </c>
      <c r="G459" s="55" t="e">
        <f>IF(A459="",IF(A458="","",SUM($G$13:G458)),IF(A459=$E$5,I458,IF($I$8="Cuota fija",IF(A459&lt;=MAX($I$6:$I$7),0,$D$7+D459-H459),IF($I$8="Capital Constante",IF(A459&lt;=MAX($I$6:$I$7),0,$D$3/(($C$5/VLOOKUP($D$6,AMORT!$A$2:$C$11,3,0))-MAX($I$6:$I$7))   ),C459-H459-E459)       )))</f>
        <v>#N/A</v>
      </c>
      <c r="H459" s="55" t="e">
        <f>IF(A459="",IF(A458="","",SUM($H$13:H458)),ROUND($E$4*I458,0))</f>
        <v>#N/A</v>
      </c>
      <c r="I459" s="55" t="e">
        <f t="shared" si="40"/>
        <v>#N/A</v>
      </c>
      <c r="J459" s="15"/>
      <c r="K459" s="55" t="e">
        <f>IF(AND(A459&gt;0,A459&lt;&gt;"",D459&gt;0), ROUND( ((D459/((1+($D$4/VLOOKUP($D$6,AMORT!$A$2:$B$11,2,0)))^A459))),0),0)</f>
        <v>#N/A</v>
      </c>
      <c r="N459" s="61" t="e">
        <f t="shared" si="43"/>
        <v>#N/A</v>
      </c>
      <c r="O459" s="62" t="e">
        <f>IF(N459="","",IF(OR($Q$6="Diaria",$Q$6="Semanal",$Q$6="Decadal",$Q$6="Quincenal"),O458+VLOOKUP($Q$6,AMORT!$A$2:$D$11,4,0),IF(DAY($O$13)=DAY(EOMONTH($O$13,0)),EOMONTH(O458,VLOOKUP($Q$6,AMORT!$A$2:$C$11,3,0)),EDATE($O$13,VLOOKUP($Q$6,AMORT!$A$2:$C$11,3,0)*N459))))</f>
        <v>#N/A</v>
      </c>
      <c r="P459" s="55" t="e">
        <f>IF(N459="",IF(N458="","",SUM(P$13:P458)),T459+U459)</f>
        <v>#N/A</v>
      </c>
      <c r="Q459" s="44"/>
      <c r="R459" s="55" t="e">
        <f>IF(N459="",IF(N458="","",SUM($R$13:R458)),ROUND(((V458*$Q$8)/30)*VLOOKUP($Q$6,AMORT!$A$2:$D$11,4,0),0))</f>
        <v>#N/A</v>
      </c>
      <c r="S459" s="55" t="e">
        <f>IF(N459="",IF(N458="","",SUM($S$13:S458)),IF(N459&lt;=MAX($V$6:$V$7),0,P459+R459))</f>
        <v>#N/A</v>
      </c>
      <c r="T459" s="55" t="e">
        <f>IF(N459="",IF(N458="","",SUM($T$13:T458)),IF(N459=$R$5,V458,IF($V$8="Cuota fija",IF(N459&lt;=MAX($V$6:$V$7),0,$Q$7+Q459-U459),IF($V$8="Capital Constante",IF(N459&lt;=MAX($V$6:$V$7),0,$Q$3/(($P$5/VLOOKUP($Q$6,AMORT!$A$2:$C$11,3,0))-MAX($V$6:$V$7))   ),P459-U459-R459)       )))</f>
        <v>#N/A</v>
      </c>
      <c r="U459" s="55" t="e">
        <f>IF(N459="",IF(N458="","",SUM($U$13:U458)),ROUND($R$4*V458,0))</f>
        <v>#N/A</v>
      </c>
      <c r="V459" s="55" t="e">
        <f t="shared" si="41"/>
        <v>#N/A</v>
      </c>
      <c r="W459" s="15"/>
      <c r="X459" s="55" t="e">
        <f>IF(AND(N459&gt;0,N459&lt;&gt;"",Q459&gt;0), ROUND( ((Q459/((1+($Q$4/VLOOKUP($Q$6,AMORT!$A$2:$B$11,2,0)))^N459))),0),0)</f>
        <v>#N/A</v>
      </c>
      <c r="AA459" s="61" t="e">
        <f t="shared" si="44"/>
        <v>#N/A</v>
      </c>
      <c r="AB459" s="62" t="e">
        <f>IF(AA459="","",IF(OR($AD$6="Diaria",$AD$6="Semanal",$AD$6="Decadal",$AD$6="Quincenal"),AB458+VLOOKUP($AD$6,AMORT!$A$2:$D$11,4,0),IF(DAY($B$13)=DAY(EOMONTH($B$13,0)),EOMONTH(AB458,VLOOKUP($AD$6,AMORT!$A$2:$C$11,3,0)),EDATE($B$13,VLOOKUP($AD$6,AMORT!$A$2:$C$11,3,0)*AA459))))</f>
        <v>#N/A</v>
      </c>
      <c r="AC459" s="55" t="e">
        <f>IF(AA459="",IF(AA458="","",SUM(AC$13:AC458)),AG459+AH459)</f>
        <v>#N/A</v>
      </c>
      <c r="AD459" s="44"/>
      <c r="AE459" s="55" t="e">
        <f>IF(AA459="",IF(AA458="","",SUM($AE$13:AE458)),ROUND(((AI458*$AD$8)/30)*VLOOKUP($AD$6,AMORT!$A$2:$D$11,4,0),0))</f>
        <v>#N/A</v>
      </c>
      <c r="AF459" s="55" t="e">
        <f>IF(AA459="",IF(AA458="","",SUM($AF$13:AF458)),IF(AA459&lt;=MAX($AI$6:$AI$7),0,AC459+AE459))</f>
        <v>#N/A</v>
      </c>
      <c r="AG459" s="55" t="e">
        <f>IF(AA459="",IF(AA458="","",SUM($AG$13:AG458)),IF(AA459=$AE$5,AI458,IF($AI$8="Cuota fija",IF(AA459&lt;=MAX($AI$6:$AI$7),0,$AD$7+AD459-AH459),IF($AI$8="Capital Constante",IF(AA459&lt;=MAX($AI$6:$AI$7),0,$AD$3/(($AC$5/VLOOKUP($AD$6,AMORT!$A$2:$C$11,3,0))-MAX($AI$6:$AI$7))   ),AC459-AH459-AE459)       )))</f>
        <v>#N/A</v>
      </c>
      <c r="AH459" s="55" t="e">
        <f>IF(AA459="",IF(AA458="","",SUM($AH$13:AH458)),ROUND($AE$4*AI458,0))</f>
        <v>#N/A</v>
      </c>
      <c r="AI459" s="55" t="e">
        <f t="shared" si="42"/>
        <v>#N/A</v>
      </c>
      <c r="AJ459" s="15"/>
      <c r="AK459" s="55" t="e">
        <f>IF(AND(AA459&gt;0,AA459&lt;&gt;"",AD459&gt;0), ROUND( ((AD459/((1+($AD$4/VLOOKUP($AD$6,AMORT!$A$2:$B$11,2,0)))^AA459))),0),0)</f>
        <v>#N/A</v>
      </c>
    </row>
    <row r="460" spans="1:37" x14ac:dyDescent="0.2">
      <c r="A460" s="61" t="e">
        <f t="shared" si="39"/>
        <v>#N/A</v>
      </c>
      <c r="B460" s="62" t="e">
        <f>IF(A460="","",IF(OR($D$6="Diaria",$D$6="Semanal",$D$6="Decadal",$D$6="Quincenal"),B459+VLOOKUP($D$6,AMORT!$A$2:$D$11,4,0),IF(DAY($B$13)=DAY(EOMONTH($B$13,0)),EOMONTH(B459,VLOOKUP($D$6,AMORT!$A$2:$C$11,3,0)),EDATE($B$13,VLOOKUP($D$6,AMORT!$A$2:$C$11,3,0)*A460))))</f>
        <v>#N/A</v>
      </c>
      <c r="C460" s="55" t="e">
        <f>IF(A460="",IF(A459="","",SUM(C$13:C459)),G460+H460)</f>
        <v>#N/A</v>
      </c>
      <c r="D460" s="44"/>
      <c r="E460" s="55" t="e">
        <f>IF(A460="",IF(A459="","",SUM($E$13:E459)),ROUND(((I459*$D$8)/30)*VLOOKUP($D$6,AMORT!$A$2:$D$11,4,0),0))</f>
        <v>#N/A</v>
      </c>
      <c r="F460" s="55" t="e">
        <f>IF(A460="",IF(A459="","",SUM($F$13:F459)),IF(A460&lt;=MAX($I$6:$I$7),0,C460+E460))</f>
        <v>#N/A</v>
      </c>
      <c r="G460" s="55" t="e">
        <f>IF(A460="",IF(A459="","",SUM($G$13:G459)),IF(A460=$E$5,I459,IF($I$8="Cuota fija",IF(A460&lt;=MAX($I$6:$I$7),0,$D$7+D460-H460),IF($I$8="Capital Constante",IF(A460&lt;=MAX($I$6:$I$7),0,$D$3/(($C$5/VLOOKUP($D$6,AMORT!$A$2:$C$11,3,0))-MAX($I$6:$I$7))   ),C460-H460-E460)       )))</f>
        <v>#N/A</v>
      </c>
      <c r="H460" s="55" t="e">
        <f>IF(A460="",IF(A459="","",SUM($H$13:H459)),ROUND($E$4*I459,0))</f>
        <v>#N/A</v>
      </c>
      <c r="I460" s="55" t="e">
        <f t="shared" si="40"/>
        <v>#N/A</v>
      </c>
      <c r="J460" s="15"/>
      <c r="K460" s="55" t="e">
        <f>IF(AND(A460&gt;0,A460&lt;&gt;"",D460&gt;0), ROUND( ((D460/((1+($D$4/VLOOKUP($D$6,AMORT!$A$2:$B$11,2,0)))^A460))),0),0)</f>
        <v>#N/A</v>
      </c>
      <c r="N460" s="61" t="e">
        <f t="shared" si="43"/>
        <v>#N/A</v>
      </c>
      <c r="O460" s="62" t="e">
        <f>IF(N460="","",IF(OR($Q$6="Diaria",$Q$6="Semanal",$Q$6="Decadal",$Q$6="Quincenal"),O459+VLOOKUP($Q$6,AMORT!$A$2:$D$11,4,0),IF(DAY($O$13)=DAY(EOMONTH($O$13,0)),EOMONTH(O459,VLOOKUP($Q$6,AMORT!$A$2:$C$11,3,0)),EDATE($O$13,VLOOKUP($Q$6,AMORT!$A$2:$C$11,3,0)*N460))))</f>
        <v>#N/A</v>
      </c>
      <c r="P460" s="55" t="e">
        <f>IF(N460="",IF(N459="","",SUM(P$13:P459)),T460+U460)</f>
        <v>#N/A</v>
      </c>
      <c r="Q460" s="44"/>
      <c r="R460" s="55" t="e">
        <f>IF(N460="",IF(N459="","",SUM($R$13:R459)),ROUND(((V459*$Q$8)/30)*VLOOKUP($Q$6,AMORT!$A$2:$D$11,4,0),0))</f>
        <v>#N/A</v>
      </c>
      <c r="S460" s="55" t="e">
        <f>IF(N460="",IF(N459="","",SUM($S$13:S459)),IF(N460&lt;=MAX($V$6:$V$7),0,P460+R460))</f>
        <v>#N/A</v>
      </c>
      <c r="T460" s="55" t="e">
        <f>IF(N460="",IF(N459="","",SUM($T$13:T459)),IF(N460=$R$5,V459,IF($V$8="Cuota fija",IF(N460&lt;=MAX($V$6:$V$7),0,$Q$7+Q460-U460),IF($V$8="Capital Constante",IF(N460&lt;=MAX($V$6:$V$7),0,$Q$3/(($P$5/VLOOKUP($Q$6,AMORT!$A$2:$C$11,3,0))-MAX($V$6:$V$7))   ),P460-U460-R460)       )))</f>
        <v>#N/A</v>
      </c>
      <c r="U460" s="55" t="e">
        <f>IF(N460="",IF(N459="","",SUM($U$13:U459)),ROUND($R$4*V459,0))</f>
        <v>#N/A</v>
      </c>
      <c r="V460" s="55" t="e">
        <f t="shared" si="41"/>
        <v>#N/A</v>
      </c>
      <c r="W460" s="15"/>
      <c r="X460" s="55" t="e">
        <f>IF(AND(N460&gt;0,N460&lt;&gt;"",Q460&gt;0), ROUND( ((Q460/((1+($Q$4/VLOOKUP($Q$6,AMORT!$A$2:$B$11,2,0)))^N460))),0),0)</f>
        <v>#N/A</v>
      </c>
      <c r="AA460" s="61" t="e">
        <f t="shared" si="44"/>
        <v>#N/A</v>
      </c>
      <c r="AB460" s="62" t="e">
        <f>IF(AA460="","",IF(OR($AD$6="Diaria",$AD$6="Semanal",$AD$6="Decadal",$AD$6="Quincenal"),AB459+VLOOKUP($AD$6,AMORT!$A$2:$D$11,4,0),IF(DAY($B$13)=DAY(EOMONTH($B$13,0)),EOMONTH(AB459,VLOOKUP($AD$6,AMORT!$A$2:$C$11,3,0)),EDATE($B$13,VLOOKUP($AD$6,AMORT!$A$2:$C$11,3,0)*AA460))))</f>
        <v>#N/A</v>
      </c>
      <c r="AC460" s="55" t="e">
        <f>IF(AA460="",IF(AA459="","",SUM(AC$13:AC459)),AG460+AH460)</f>
        <v>#N/A</v>
      </c>
      <c r="AD460" s="44"/>
      <c r="AE460" s="55" t="e">
        <f>IF(AA460="",IF(AA459="","",SUM($AE$13:AE459)),ROUND(((AI459*$AD$8)/30)*VLOOKUP($AD$6,AMORT!$A$2:$D$11,4,0),0))</f>
        <v>#N/A</v>
      </c>
      <c r="AF460" s="55" t="e">
        <f>IF(AA460="",IF(AA459="","",SUM($AF$13:AF459)),IF(AA460&lt;=MAX($AI$6:$AI$7),0,AC460+AE460))</f>
        <v>#N/A</v>
      </c>
      <c r="AG460" s="55" t="e">
        <f>IF(AA460="",IF(AA459="","",SUM($AG$13:AG459)),IF(AA460=$AE$5,AI459,IF($AI$8="Cuota fija",IF(AA460&lt;=MAX($AI$6:$AI$7),0,$AD$7+AD460-AH460),IF($AI$8="Capital Constante",IF(AA460&lt;=MAX($AI$6:$AI$7),0,$AD$3/(($AC$5/VLOOKUP($AD$6,AMORT!$A$2:$C$11,3,0))-MAX($AI$6:$AI$7))   ),AC460-AH460-AE460)       )))</f>
        <v>#N/A</v>
      </c>
      <c r="AH460" s="55" t="e">
        <f>IF(AA460="",IF(AA459="","",SUM($AH$13:AH459)),ROUND($AE$4*AI459,0))</f>
        <v>#N/A</v>
      </c>
      <c r="AI460" s="55" t="e">
        <f t="shared" si="42"/>
        <v>#N/A</v>
      </c>
      <c r="AJ460" s="15"/>
      <c r="AK460" s="55" t="e">
        <f>IF(AND(AA460&gt;0,AA460&lt;&gt;"",AD460&gt;0), ROUND( ((AD460/((1+($AD$4/VLOOKUP($AD$6,AMORT!$A$2:$B$11,2,0)))^AA460))),0),0)</f>
        <v>#N/A</v>
      </c>
    </row>
    <row r="461" spans="1:37" x14ac:dyDescent="0.2">
      <c r="A461" s="61" t="e">
        <f t="shared" si="39"/>
        <v>#N/A</v>
      </c>
      <c r="B461" s="62" t="e">
        <f>IF(A461="","",IF(OR($D$6="Diaria",$D$6="Semanal",$D$6="Decadal",$D$6="Quincenal"),B460+VLOOKUP($D$6,AMORT!$A$2:$D$11,4,0),IF(DAY($B$13)=DAY(EOMONTH($B$13,0)),EOMONTH(B460,VLOOKUP($D$6,AMORT!$A$2:$C$11,3,0)),EDATE($B$13,VLOOKUP($D$6,AMORT!$A$2:$C$11,3,0)*A461))))</f>
        <v>#N/A</v>
      </c>
      <c r="C461" s="55" t="e">
        <f>IF(A461="",IF(A460="","",SUM(C$13:C460)),G461+H461)</f>
        <v>#N/A</v>
      </c>
      <c r="D461" s="44"/>
      <c r="E461" s="55" t="e">
        <f>IF(A461="",IF(A460="","",SUM($E$13:E460)),ROUND(((I460*$D$8)/30)*VLOOKUP($D$6,AMORT!$A$2:$D$11,4,0),0))</f>
        <v>#N/A</v>
      </c>
      <c r="F461" s="55" t="e">
        <f>IF(A461="",IF(A460="","",SUM($F$13:F460)),IF(A461&lt;=MAX($I$6:$I$7),0,C461+E461))</f>
        <v>#N/A</v>
      </c>
      <c r="G461" s="55" t="e">
        <f>IF(A461="",IF(A460="","",SUM($G$13:G460)),IF(A461=$E$5,I460,IF($I$8="Cuota fija",IF(A461&lt;=MAX($I$6:$I$7),0,$D$7+D461-H461),IF($I$8="Capital Constante",IF(A461&lt;=MAX($I$6:$I$7),0,$D$3/(($C$5/VLOOKUP($D$6,AMORT!$A$2:$C$11,3,0))-MAX($I$6:$I$7))   ),C461-H461-E461)       )))</f>
        <v>#N/A</v>
      </c>
      <c r="H461" s="55" t="e">
        <f>IF(A461="",IF(A460="","",SUM($H$13:H460)),ROUND($E$4*I460,0))</f>
        <v>#N/A</v>
      </c>
      <c r="I461" s="55" t="e">
        <f t="shared" si="40"/>
        <v>#N/A</v>
      </c>
      <c r="J461" s="15"/>
      <c r="K461" s="55" t="e">
        <f>IF(AND(A461&gt;0,A461&lt;&gt;"",D461&gt;0), ROUND( ((D461/((1+($D$4/VLOOKUP($D$6,AMORT!$A$2:$B$11,2,0)))^A461))),0),0)</f>
        <v>#N/A</v>
      </c>
      <c r="N461" s="61" t="e">
        <f t="shared" si="43"/>
        <v>#N/A</v>
      </c>
      <c r="O461" s="62" t="e">
        <f>IF(N461="","",IF(OR($Q$6="Diaria",$Q$6="Semanal",$Q$6="Decadal",$Q$6="Quincenal"),O460+VLOOKUP($Q$6,AMORT!$A$2:$D$11,4,0),IF(DAY($O$13)=DAY(EOMONTH($O$13,0)),EOMONTH(O460,VLOOKUP($Q$6,AMORT!$A$2:$C$11,3,0)),EDATE($O$13,VLOOKUP($Q$6,AMORT!$A$2:$C$11,3,0)*N461))))</f>
        <v>#N/A</v>
      </c>
      <c r="P461" s="55" t="e">
        <f>IF(N461="",IF(N460="","",SUM(P$13:P460)),T461+U461)</f>
        <v>#N/A</v>
      </c>
      <c r="Q461" s="44"/>
      <c r="R461" s="55" t="e">
        <f>IF(N461="",IF(N460="","",SUM($R$13:R460)),ROUND(((V460*$Q$8)/30)*VLOOKUP($Q$6,AMORT!$A$2:$D$11,4,0),0))</f>
        <v>#N/A</v>
      </c>
      <c r="S461" s="55" t="e">
        <f>IF(N461="",IF(N460="","",SUM($S$13:S460)),IF(N461&lt;=MAX($V$6:$V$7),0,P461+R461))</f>
        <v>#N/A</v>
      </c>
      <c r="T461" s="55" t="e">
        <f>IF(N461="",IF(N460="","",SUM($T$13:T460)),IF(N461=$R$5,V460,IF($V$8="Cuota fija",IF(N461&lt;=MAX($V$6:$V$7),0,$Q$7+Q461-U461),IF($V$8="Capital Constante",IF(N461&lt;=MAX($V$6:$V$7),0,$Q$3/(($P$5/VLOOKUP($Q$6,AMORT!$A$2:$C$11,3,0))-MAX($V$6:$V$7))   ),P461-U461-R461)       )))</f>
        <v>#N/A</v>
      </c>
      <c r="U461" s="55" t="e">
        <f>IF(N461="",IF(N460="","",SUM($U$13:U460)),ROUND($R$4*V460,0))</f>
        <v>#N/A</v>
      </c>
      <c r="V461" s="55" t="e">
        <f t="shared" si="41"/>
        <v>#N/A</v>
      </c>
      <c r="W461" s="15"/>
      <c r="X461" s="55" t="e">
        <f>IF(AND(N461&gt;0,N461&lt;&gt;"",Q461&gt;0), ROUND( ((Q461/((1+($Q$4/VLOOKUP($Q$6,AMORT!$A$2:$B$11,2,0)))^N461))),0),0)</f>
        <v>#N/A</v>
      </c>
      <c r="AA461" s="61" t="e">
        <f t="shared" si="44"/>
        <v>#N/A</v>
      </c>
      <c r="AB461" s="62" t="e">
        <f>IF(AA461="","",IF(OR($AD$6="Diaria",$AD$6="Semanal",$AD$6="Decadal",$AD$6="Quincenal"),AB460+VLOOKUP($AD$6,AMORT!$A$2:$D$11,4,0),IF(DAY($B$13)=DAY(EOMONTH($B$13,0)),EOMONTH(AB460,VLOOKUP($AD$6,AMORT!$A$2:$C$11,3,0)),EDATE($B$13,VLOOKUP($AD$6,AMORT!$A$2:$C$11,3,0)*AA461))))</f>
        <v>#N/A</v>
      </c>
      <c r="AC461" s="55" t="e">
        <f>IF(AA461="",IF(AA460="","",SUM(AC$13:AC460)),AG461+AH461)</f>
        <v>#N/A</v>
      </c>
      <c r="AD461" s="44"/>
      <c r="AE461" s="55" t="e">
        <f>IF(AA461="",IF(AA460="","",SUM($AE$13:AE460)),ROUND(((AI460*$AD$8)/30)*VLOOKUP($AD$6,AMORT!$A$2:$D$11,4,0),0))</f>
        <v>#N/A</v>
      </c>
      <c r="AF461" s="55" t="e">
        <f>IF(AA461="",IF(AA460="","",SUM($AF$13:AF460)),IF(AA461&lt;=MAX($AI$6:$AI$7),0,AC461+AE461))</f>
        <v>#N/A</v>
      </c>
      <c r="AG461" s="55" t="e">
        <f>IF(AA461="",IF(AA460="","",SUM($AG$13:AG460)),IF(AA461=$AE$5,AI460,IF($AI$8="Cuota fija",IF(AA461&lt;=MAX($AI$6:$AI$7),0,$AD$7+AD461-AH461),IF($AI$8="Capital Constante",IF(AA461&lt;=MAX($AI$6:$AI$7),0,$AD$3/(($AC$5/VLOOKUP($AD$6,AMORT!$A$2:$C$11,3,0))-MAX($AI$6:$AI$7))   ),AC461-AH461-AE461)       )))</f>
        <v>#N/A</v>
      </c>
      <c r="AH461" s="55" t="e">
        <f>IF(AA461="",IF(AA460="","",SUM($AH$13:AH460)),ROUND($AE$4*AI460,0))</f>
        <v>#N/A</v>
      </c>
      <c r="AI461" s="55" t="e">
        <f t="shared" si="42"/>
        <v>#N/A</v>
      </c>
      <c r="AJ461" s="15"/>
      <c r="AK461" s="55" t="e">
        <f>IF(AND(AA461&gt;0,AA461&lt;&gt;"",AD461&gt;0), ROUND( ((AD461/((1+($AD$4/VLOOKUP($AD$6,AMORT!$A$2:$B$11,2,0)))^AA461))),0),0)</f>
        <v>#N/A</v>
      </c>
    </row>
    <row r="462" spans="1:37" x14ac:dyDescent="0.2">
      <c r="A462" s="61" t="e">
        <f t="shared" ref="A462:A503" si="45">+IF(OR(A461="",ISERROR(A461)),"",IF(A461+1&gt;$E$5,"",A461+1))</f>
        <v>#N/A</v>
      </c>
      <c r="B462" s="62" t="e">
        <f>IF(A462="","",IF(OR($D$6="Diaria",$D$6="Semanal",$D$6="Decadal",$D$6="Quincenal"),B461+VLOOKUP($D$6,AMORT!$A$2:$D$11,4,0),IF(DAY($B$13)=DAY(EOMONTH($B$13,0)),EOMONTH(B461,VLOOKUP($D$6,AMORT!$A$2:$C$11,3,0)),EDATE($B$13,VLOOKUP($D$6,AMORT!$A$2:$C$11,3,0)*A462))))</f>
        <v>#N/A</v>
      </c>
      <c r="C462" s="55" t="e">
        <f>IF(A462="",IF(A461="","",SUM(C$13:C461)),G462+H462)</f>
        <v>#N/A</v>
      </c>
      <c r="D462" s="44"/>
      <c r="E462" s="55" t="e">
        <f>IF(A462="",IF(A461="","",SUM($E$13:E461)),ROUND(((I461*$D$8)/30)*VLOOKUP($D$6,AMORT!$A$2:$D$11,4,0),0))</f>
        <v>#N/A</v>
      </c>
      <c r="F462" s="55" t="e">
        <f>IF(A462="",IF(A461="","",SUM($F$13:F461)),IF(A462&lt;=MAX($I$6:$I$7),0,C462+E462))</f>
        <v>#N/A</v>
      </c>
      <c r="G462" s="55" t="e">
        <f>IF(A462="",IF(A461="","",SUM($G$13:G461)),IF(A462=$E$5,I461,IF($I$8="Cuota fija",IF(A462&lt;=MAX($I$6:$I$7),0,$D$7+D462-H462),IF($I$8="Capital Constante",IF(A462&lt;=MAX($I$6:$I$7),0,$D$3/(($C$5/VLOOKUP($D$6,AMORT!$A$2:$C$11,3,0))-MAX($I$6:$I$7))   ),C462-H462-E462)       )))</f>
        <v>#N/A</v>
      </c>
      <c r="H462" s="55" t="e">
        <f>IF(A462="",IF(A461="","",SUM($H$13:H461)),ROUND($E$4*I461,0))</f>
        <v>#N/A</v>
      </c>
      <c r="I462" s="55" t="e">
        <f t="shared" ref="I462:I503" si="46">IF(A462="","",+I461-G462)</f>
        <v>#N/A</v>
      </c>
      <c r="J462" s="15"/>
      <c r="K462" s="55" t="e">
        <f>IF(AND(A462&gt;0,A462&lt;&gt;"",D462&gt;0), ROUND( ((D462/((1+($D$4/VLOOKUP($D$6,AMORT!$A$2:$B$11,2,0)))^A462))),0),0)</f>
        <v>#N/A</v>
      </c>
      <c r="N462" s="61" t="e">
        <f t="shared" si="43"/>
        <v>#N/A</v>
      </c>
      <c r="O462" s="62" t="e">
        <f>IF(N462="","",IF(OR($Q$6="Diaria",$Q$6="Semanal",$Q$6="Decadal",$Q$6="Quincenal"),O461+VLOOKUP($Q$6,AMORT!$A$2:$D$11,4,0),IF(DAY($O$13)=DAY(EOMONTH($O$13,0)),EOMONTH(O461,VLOOKUP($Q$6,AMORT!$A$2:$C$11,3,0)),EDATE($O$13,VLOOKUP($Q$6,AMORT!$A$2:$C$11,3,0)*N462))))</f>
        <v>#N/A</v>
      </c>
      <c r="P462" s="55" t="e">
        <f>IF(N462="",IF(N461="","",SUM(P$13:P461)),T462+U462)</f>
        <v>#N/A</v>
      </c>
      <c r="Q462" s="44"/>
      <c r="R462" s="55" t="e">
        <f>IF(N462="",IF(N461="","",SUM($R$13:R461)),ROUND(((V461*$Q$8)/30)*VLOOKUP($Q$6,AMORT!$A$2:$D$11,4,0),0))</f>
        <v>#N/A</v>
      </c>
      <c r="S462" s="55" t="e">
        <f>IF(N462="",IF(N461="","",SUM($S$13:S461)),IF(N462&lt;=MAX($V$6:$V$7),0,P462+R462))</f>
        <v>#N/A</v>
      </c>
      <c r="T462" s="55" t="e">
        <f>IF(N462="",IF(N461="","",SUM($T$13:T461)),IF(N462=$R$5,V461,IF($V$8="Cuota fija",IF(N462&lt;=MAX($V$6:$V$7),0,$Q$7+Q462-U462),IF($V$8="Capital Constante",IF(N462&lt;=MAX($V$6:$V$7),0,$Q$3/(($P$5/VLOOKUP($Q$6,AMORT!$A$2:$C$11,3,0))-MAX($V$6:$V$7))   ),P462-U462-R462)       )))</f>
        <v>#N/A</v>
      </c>
      <c r="U462" s="55" t="e">
        <f>IF(N462="",IF(N461="","",SUM($U$13:U461)),ROUND($R$4*V461,0))</f>
        <v>#N/A</v>
      </c>
      <c r="V462" s="55" t="e">
        <f t="shared" ref="V462:V503" si="47">IF(N462="","",+V461-T462)</f>
        <v>#N/A</v>
      </c>
      <c r="W462" s="15"/>
      <c r="X462" s="55" t="e">
        <f>IF(AND(N462&gt;0,N462&lt;&gt;"",Q462&gt;0), ROUND( ((Q462/((1+($Q$4/VLOOKUP($Q$6,AMORT!$A$2:$B$11,2,0)))^N462))),0),0)</f>
        <v>#N/A</v>
      </c>
      <c r="AA462" s="61" t="e">
        <f t="shared" si="44"/>
        <v>#N/A</v>
      </c>
      <c r="AB462" s="62" t="e">
        <f>IF(AA462="","",IF(OR($AD$6="Diaria",$AD$6="Semanal",$AD$6="Decadal",$AD$6="Quincenal"),AB461+VLOOKUP($AD$6,AMORT!$A$2:$D$11,4,0),IF(DAY($B$13)=DAY(EOMONTH($B$13,0)),EOMONTH(AB461,VLOOKUP($AD$6,AMORT!$A$2:$C$11,3,0)),EDATE($B$13,VLOOKUP($AD$6,AMORT!$A$2:$C$11,3,0)*AA462))))</f>
        <v>#N/A</v>
      </c>
      <c r="AC462" s="55" t="e">
        <f>IF(AA462="",IF(AA461="","",SUM(AC$13:AC461)),AG462+AH462)</f>
        <v>#N/A</v>
      </c>
      <c r="AD462" s="44"/>
      <c r="AE462" s="55" t="e">
        <f>IF(AA462="",IF(AA461="","",SUM($AE$13:AE461)),ROUND(((AI461*$AD$8)/30)*VLOOKUP($AD$6,AMORT!$A$2:$D$11,4,0),0))</f>
        <v>#N/A</v>
      </c>
      <c r="AF462" s="55" t="e">
        <f>IF(AA462="",IF(AA461="","",SUM($AF$13:AF461)),IF(AA462&lt;=MAX($AI$6:$AI$7),0,AC462+AE462))</f>
        <v>#N/A</v>
      </c>
      <c r="AG462" s="55" t="e">
        <f>IF(AA462="",IF(AA461="","",SUM($AG$13:AG461)),IF(AA462=$AE$5,AI461,IF($AI$8="Cuota fija",IF(AA462&lt;=MAX($AI$6:$AI$7),0,$AD$7+AD462-AH462),IF($AI$8="Capital Constante",IF(AA462&lt;=MAX($AI$6:$AI$7),0,$AD$3/(($AC$5/VLOOKUP($AD$6,AMORT!$A$2:$C$11,3,0))-MAX($AI$6:$AI$7))   ),AC462-AH462-AE462)       )))</f>
        <v>#N/A</v>
      </c>
      <c r="AH462" s="55" t="e">
        <f>IF(AA462="",IF(AA461="","",SUM($AH$13:AH461)),ROUND($AE$4*AI461,0))</f>
        <v>#N/A</v>
      </c>
      <c r="AI462" s="55" t="e">
        <f t="shared" ref="AI462:AI503" si="48">IF(AA462="","",+AI461-AG462)</f>
        <v>#N/A</v>
      </c>
      <c r="AJ462" s="15"/>
      <c r="AK462" s="55" t="e">
        <f>IF(AND(AA462&gt;0,AA462&lt;&gt;"",AD462&gt;0), ROUND( ((AD462/((1+($AD$4/VLOOKUP($AD$6,AMORT!$A$2:$B$11,2,0)))^AA462))),0),0)</f>
        <v>#N/A</v>
      </c>
    </row>
    <row r="463" spans="1:37" x14ac:dyDescent="0.2">
      <c r="A463" s="61" t="e">
        <f t="shared" si="45"/>
        <v>#N/A</v>
      </c>
      <c r="B463" s="62" t="e">
        <f>IF(A463="","",IF(OR($D$6="Diaria",$D$6="Semanal",$D$6="Decadal",$D$6="Quincenal"),B462+VLOOKUP($D$6,AMORT!$A$2:$D$11,4,0),IF(DAY($B$13)=DAY(EOMONTH($B$13,0)),EOMONTH(B462,VLOOKUP($D$6,AMORT!$A$2:$C$11,3,0)),EDATE($B$13,VLOOKUP($D$6,AMORT!$A$2:$C$11,3,0)*A463))))</f>
        <v>#N/A</v>
      </c>
      <c r="C463" s="55" t="e">
        <f>IF(A463="",IF(A462="","",SUM(C$13:C462)),G463+H463)</f>
        <v>#N/A</v>
      </c>
      <c r="D463" s="44"/>
      <c r="E463" s="55" t="e">
        <f>IF(A463="",IF(A462="","",SUM($E$13:E462)),ROUND(((I462*$D$8)/30)*VLOOKUP($D$6,AMORT!$A$2:$D$11,4,0),0))</f>
        <v>#N/A</v>
      </c>
      <c r="F463" s="55" t="e">
        <f>IF(A463="",IF(A462="","",SUM($F$13:F462)),IF(A463&lt;=MAX($I$6:$I$7),0,C463+E463))</f>
        <v>#N/A</v>
      </c>
      <c r="G463" s="55" t="e">
        <f>IF(A463="",IF(A462="","",SUM($G$13:G462)),IF(A463=$E$5,I462,IF($I$8="Cuota fija",IF(A463&lt;=MAX($I$6:$I$7),0,$D$7+D463-H463),IF($I$8="Capital Constante",IF(A463&lt;=MAX($I$6:$I$7),0,$D$3/(($C$5/VLOOKUP($D$6,AMORT!$A$2:$C$11,3,0))-MAX($I$6:$I$7))   ),C463-H463-E463)       )))</f>
        <v>#N/A</v>
      </c>
      <c r="H463" s="55" t="e">
        <f>IF(A463="",IF(A462="","",SUM($H$13:H462)),ROUND($E$4*I462,0))</f>
        <v>#N/A</v>
      </c>
      <c r="I463" s="55" t="e">
        <f t="shared" si="46"/>
        <v>#N/A</v>
      </c>
      <c r="J463" s="15"/>
      <c r="K463" s="55" t="e">
        <f>IF(AND(A463&gt;0,A463&lt;&gt;"",D463&gt;0), ROUND( ((D463/((1+($D$4/VLOOKUP($D$6,AMORT!$A$2:$B$11,2,0)))^A463))),0),0)</f>
        <v>#N/A</v>
      </c>
      <c r="N463" s="61" t="e">
        <f t="shared" ref="N463:N503" si="49">+IF(OR(N462="",ISERROR(N462)),"",IF(N462+1&gt;$R$5,"",N462+1))</f>
        <v>#N/A</v>
      </c>
      <c r="O463" s="62" t="e">
        <f>IF(N463="","",IF(OR($Q$6="Diaria",$Q$6="Semanal",$Q$6="Decadal",$Q$6="Quincenal"),O462+VLOOKUP($Q$6,AMORT!$A$2:$D$11,4,0),IF(DAY($O$13)=DAY(EOMONTH($O$13,0)),EOMONTH(O462,VLOOKUP($Q$6,AMORT!$A$2:$C$11,3,0)),EDATE($O$13,VLOOKUP($Q$6,AMORT!$A$2:$C$11,3,0)*N463))))</f>
        <v>#N/A</v>
      </c>
      <c r="P463" s="55" t="e">
        <f>IF(N463="",IF(N462="","",SUM(P$13:P462)),T463+U463)</f>
        <v>#N/A</v>
      </c>
      <c r="Q463" s="44"/>
      <c r="R463" s="55" t="e">
        <f>IF(N463="",IF(N462="","",SUM($R$13:R462)),ROUND(((V462*$Q$8)/30)*VLOOKUP($Q$6,AMORT!$A$2:$D$11,4,0),0))</f>
        <v>#N/A</v>
      </c>
      <c r="S463" s="55" t="e">
        <f>IF(N463="",IF(N462="","",SUM($S$13:S462)),IF(N463&lt;=MAX($V$6:$V$7),0,P463+R463))</f>
        <v>#N/A</v>
      </c>
      <c r="T463" s="55" t="e">
        <f>IF(N463="",IF(N462="","",SUM($T$13:T462)),IF(N463=$R$5,V462,IF($V$8="Cuota fija",IF(N463&lt;=MAX($V$6:$V$7),0,$Q$7+Q463-U463),IF($V$8="Capital Constante",IF(N463&lt;=MAX($V$6:$V$7),0,$Q$3/(($P$5/VLOOKUP($Q$6,AMORT!$A$2:$C$11,3,0))-MAX($V$6:$V$7))   ),P463-U463-R463)       )))</f>
        <v>#N/A</v>
      </c>
      <c r="U463" s="55" t="e">
        <f>IF(N463="",IF(N462="","",SUM($U$13:U462)),ROUND($R$4*V462,0))</f>
        <v>#N/A</v>
      </c>
      <c r="V463" s="55" t="e">
        <f t="shared" si="47"/>
        <v>#N/A</v>
      </c>
      <c r="W463" s="15"/>
      <c r="X463" s="55" t="e">
        <f>IF(AND(N463&gt;0,N463&lt;&gt;"",Q463&gt;0), ROUND( ((Q463/((1+($Q$4/VLOOKUP($Q$6,AMORT!$A$2:$B$11,2,0)))^N463))),0),0)</f>
        <v>#N/A</v>
      </c>
      <c r="AA463" s="61" t="e">
        <f t="shared" ref="AA463:AA503" si="50">+IF(OR(AA462="",ISERROR(AA462)),"",IF(AA462+1&gt;$AE$5,"",AA462+1))</f>
        <v>#N/A</v>
      </c>
      <c r="AB463" s="62" t="e">
        <f>IF(AA463="","",IF(OR($AD$6="Diaria",$AD$6="Semanal",$AD$6="Decadal",$AD$6="Quincenal"),AB462+VLOOKUP($AD$6,AMORT!$A$2:$D$11,4,0),IF(DAY($B$13)=DAY(EOMONTH($B$13,0)),EOMONTH(AB462,VLOOKUP($AD$6,AMORT!$A$2:$C$11,3,0)),EDATE($B$13,VLOOKUP($AD$6,AMORT!$A$2:$C$11,3,0)*AA463))))</f>
        <v>#N/A</v>
      </c>
      <c r="AC463" s="55" t="e">
        <f>IF(AA463="",IF(AA462="","",SUM(AC$13:AC462)),AG463+AH463)</f>
        <v>#N/A</v>
      </c>
      <c r="AD463" s="44"/>
      <c r="AE463" s="55" t="e">
        <f>IF(AA463="",IF(AA462="","",SUM($AE$13:AE462)),ROUND(((AI462*$AD$8)/30)*VLOOKUP($AD$6,AMORT!$A$2:$D$11,4,0),0))</f>
        <v>#N/A</v>
      </c>
      <c r="AF463" s="55" t="e">
        <f>IF(AA463="",IF(AA462="","",SUM($AF$13:AF462)),IF(AA463&lt;=MAX($AI$6:$AI$7),0,AC463+AE463))</f>
        <v>#N/A</v>
      </c>
      <c r="AG463" s="55" t="e">
        <f>IF(AA463="",IF(AA462="","",SUM($AG$13:AG462)),IF(AA463=$AE$5,AI462,IF($AI$8="Cuota fija",IF(AA463&lt;=MAX($AI$6:$AI$7),0,$AD$7+AD463-AH463),IF($AI$8="Capital Constante",IF(AA463&lt;=MAX($AI$6:$AI$7),0,$AD$3/(($AC$5/VLOOKUP($AD$6,AMORT!$A$2:$C$11,3,0))-MAX($AI$6:$AI$7))   ),AC463-AH463-AE463)       )))</f>
        <v>#N/A</v>
      </c>
      <c r="AH463" s="55" t="e">
        <f>IF(AA463="",IF(AA462="","",SUM($AH$13:AH462)),ROUND($AE$4*AI462,0))</f>
        <v>#N/A</v>
      </c>
      <c r="AI463" s="55" t="e">
        <f t="shared" si="48"/>
        <v>#N/A</v>
      </c>
      <c r="AJ463" s="15"/>
      <c r="AK463" s="55" t="e">
        <f>IF(AND(AA463&gt;0,AA463&lt;&gt;"",AD463&gt;0), ROUND( ((AD463/((1+($AD$4/VLOOKUP($AD$6,AMORT!$A$2:$B$11,2,0)))^AA463))),0),0)</f>
        <v>#N/A</v>
      </c>
    </row>
    <row r="464" spans="1:37" x14ac:dyDescent="0.2">
      <c r="A464" s="61" t="e">
        <f t="shared" si="45"/>
        <v>#N/A</v>
      </c>
      <c r="B464" s="62" t="e">
        <f>IF(A464="","",IF(OR($D$6="Diaria",$D$6="Semanal",$D$6="Decadal",$D$6="Quincenal"),B463+VLOOKUP($D$6,AMORT!$A$2:$D$11,4,0),IF(DAY($B$13)=DAY(EOMONTH($B$13,0)),EOMONTH(B463,VLOOKUP($D$6,AMORT!$A$2:$C$11,3,0)),EDATE($B$13,VLOOKUP($D$6,AMORT!$A$2:$C$11,3,0)*A464))))</f>
        <v>#N/A</v>
      </c>
      <c r="C464" s="55" t="e">
        <f>IF(A464="",IF(A463="","",SUM(C$13:C463)),G464+H464)</f>
        <v>#N/A</v>
      </c>
      <c r="D464" s="44"/>
      <c r="E464" s="55" t="e">
        <f>IF(A464="",IF(A463="","",SUM($E$13:E463)),ROUND(((I463*$D$8)/30)*VLOOKUP($D$6,AMORT!$A$2:$D$11,4,0),0))</f>
        <v>#N/A</v>
      </c>
      <c r="F464" s="55" t="e">
        <f>IF(A464="",IF(A463="","",SUM($F$13:F463)),IF(A464&lt;=MAX($I$6:$I$7),0,C464+E464))</f>
        <v>#N/A</v>
      </c>
      <c r="G464" s="55" t="e">
        <f>IF(A464="",IF(A463="","",SUM($G$13:G463)),IF(A464=$E$5,I463,IF($I$8="Cuota fija",IF(A464&lt;=MAX($I$6:$I$7),0,$D$7+D464-H464),IF($I$8="Capital Constante",IF(A464&lt;=MAX($I$6:$I$7),0,$D$3/(($C$5/VLOOKUP($D$6,AMORT!$A$2:$C$11,3,0))-MAX($I$6:$I$7))   ),C464-H464-E464)       )))</f>
        <v>#N/A</v>
      </c>
      <c r="H464" s="55" t="e">
        <f>IF(A464="",IF(A463="","",SUM($H$13:H463)),ROUND($E$4*I463,0))</f>
        <v>#N/A</v>
      </c>
      <c r="I464" s="55" t="e">
        <f t="shared" si="46"/>
        <v>#N/A</v>
      </c>
      <c r="J464" s="15"/>
      <c r="K464" s="55" t="e">
        <f>IF(AND(A464&gt;0,A464&lt;&gt;"",D464&gt;0), ROUND( ((D464/((1+($D$4/VLOOKUP($D$6,AMORT!$A$2:$B$11,2,0)))^A464))),0),0)</f>
        <v>#N/A</v>
      </c>
      <c r="N464" s="61" t="e">
        <f t="shared" si="49"/>
        <v>#N/A</v>
      </c>
      <c r="O464" s="62" t="e">
        <f>IF(N464="","",IF(OR($Q$6="Diaria",$Q$6="Semanal",$Q$6="Decadal",$Q$6="Quincenal"),O463+VLOOKUP($Q$6,AMORT!$A$2:$D$11,4,0),IF(DAY($O$13)=DAY(EOMONTH($O$13,0)),EOMONTH(O463,VLOOKUP($Q$6,AMORT!$A$2:$C$11,3,0)),EDATE($O$13,VLOOKUP($Q$6,AMORT!$A$2:$C$11,3,0)*N464))))</f>
        <v>#N/A</v>
      </c>
      <c r="P464" s="55" t="e">
        <f>IF(N464="",IF(N463="","",SUM(P$13:P463)),T464+U464)</f>
        <v>#N/A</v>
      </c>
      <c r="Q464" s="44"/>
      <c r="R464" s="55" t="e">
        <f>IF(N464="",IF(N463="","",SUM($R$13:R463)),ROUND(((V463*$Q$8)/30)*VLOOKUP($Q$6,AMORT!$A$2:$D$11,4,0),0))</f>
        <v>#N/A</v>
      </c>
      <c r="S464" s="55" t="e">
        <f>IF(N464="",IF(N463="","",SUM($S$13:S463)),IF(N464&lt;=MAX($V$6:$V$7),0,P464+R464))</f>
        <v>#N/A</v>
      </c>
      <c r="T464" s="55" t="e">
        <f>IF(N464="",IF(N463="","",SUM($T$13:T463)),IF(N464=$R$5,V463,IF($V$8="Cuota fija",IF(N464&lt;=MAX($V$6:$V$7),0,$Q$7+Q464-U464),IF($V$8="Capital Constante",IF(N464&lt;=MAX($V$6:$V$7),0,$Q$3/(($P$5/VLOOKUP($Q$6,AMORT!$A$2:$C$11,3,0))-MAX($V$6:$V$7))   ),P464-U464-R464)       )))</f>
        <v>#N/A</v>
      </c>
      <c r="U464" s="55" t="e">
        <f>IF(N464="",IF(N463="","",SUM($U$13:U463)),ROUND($R$4*V463,0))</f>
        <v>#N/A</v>
      </c>
      <c r="V464" s="55" t="e">
        <f t="shared" si="47"/>
        <v>#N/A</v>
      </c>
      <c r="W464" s="15"/>
      <c r="X464" s="55" t="e">
        <f>IF(AND(N464&gt;0,N464&lt;&gt;"",Q464&gt;0), ROUND( ((Q464/((1+($Q$4/VLOOKUP($Q$6,AMORT!$A$2:$B$11,2,0)))^N464))),0),0)</f>
        <v>#N/A</v>
      </c>
      <c r="AA464" s="61" t="e">
        <f t="shared" si="50"/>
        <v>#N/A</v>
      </c>
      <c r="AB464" s="62" t="e">
        <f>IF(AA464="","",IF(OR($AD$6="Diaria",$AD$6="Semanal",$AD$6="Decadal",$AD$6="Quincenal"),AB463+VLOOKUP($AD$6,AMORT!$A$2:$D$11,4,0),IF(DAY($B$13)=DAY(EOMONTH($B$13,0)),EOMONTH(AB463,VLOOKUP($AD$6,AMORT!$A$2:$C$11,3,0)),EDATE($B$13,VLOOKUP($AD$6,AMORT!$A$2:$C$11,3,0)*AA464))))</f>
        <v>#N/A</v>
      </c>
      <c r="AC464" s="55" t="e">
        <f>IF(AA464="",IF(AA463="","",SUM(AC$13:AC463)),AG464+AH464)</f>
        <v>#N/A</v>
      </c>
      <c r="AD464" s="44"/>
      <c r="AE464" s="55" t="e">
        <f>IF(AA464="",IF(AA463="","",SUM($AE$13:AE463)),ROUND(((AI463*$AD$8)/30)*VLOOKUP($AD$6,AMORT!$A$2:$D$11,4,0),0))</f>
        <v>#N/A</v>
      </c>
      <c r="AF464" s="55" t="e">
        <f>IF(AA464="",IF(AA463="","",SUM($AF$13:AF463)),IF(AA464&lt;=MAX($AI$6:$AI$7),0,AC464+AE464))</f>
        <v>#N/A</v>
      </c>
      <c r="AG464" s="55" t="e">
        <f>IF(AA464="",IF(AA463="","",SUM($AG$13:AG463)),IF(AA464=$AE$5,AI463,IF($AI$8="Cuota fija",IF(AA464&lt;=MAX($AI$6:$AI$7),0,$AD$7+AD464-AH464),IF($AI$8="Capital Constante",IF(AA464&lt;=MAX($AI$6:$AI$7),0,$AD$3/(($AC$5/VLOOKUP($AD$6,AMORT!$A$2:$C$11,3,0))-MAX($AI$6:$AI$7))   ),AC464-AH464-AE464)       )))</f>
        <v>#N/A</v>
      </c>
      <c r="AH464" s="55" t="e">
        <f>IF(AA464="",IF(AA463="","",SUM($AH$13:AH463)),ROUND($AE$4*AI463,0))</f>
        <v>#N/A</v>
      </c>
      <c r="AI464" s="55" t="e">
        <f t="shared" si="48"/>
        <v>#N/A</v>
      </c>
      <c r="AJ464" s="15"/>
      <c r="AK464" s="55" t="e">
        <f>IF(AND(AA464&gt;0,AA464&lt;&gt;"",AD464&gt;0), ROUND( ((AD464/((1+($AD$4/VLOOKUP($AD$6,AMORT!$A$2:$B$11,2,0)))^AA464))),0),0)</f>
        <v>#N/A</v>
      </c>
    </row>
    <row r="465" spans="1:37" x14ac:dyDescent="0.2">
      <c r="A465" s="61" t="e">
        <f t="shared" si="45"/>
        <v>#N/A</v>
      </c>
      <c r="B465" s="62" t="e">
        <f>IF(A465="","",IF(OR($D$6="Diaria",$D$6="Semanal",$D$6="Decadal",$D$6="Quincenal"),B464+VLOOKUP($D$6,AMORT!$A$2:$D$11,4,0),IF(DAY($B$13)=DAY(EOMONTH($B$13,0)),EOMONTH(B464,VLOOKUP($D$6,AMORT!$A$2:$C$11,3,0)),EDATE($B$13,VLOOKUP($D$6,AMORT!$A$2:$C$11,3,0)*A465))))</f>
        <v>#N/A</v>
      </c>
      <c r="C465" s="55" t="e">
        <f>IF(A465="",IF(A464="","",SUM(C$13:C464)),G465+H465)</f>
        <v>#N/A</v>
      </c>
      <c r="D465" s="44"/>
      <c r="E465" s="55" t="e">
        <f>IF(A465="",IF(A464="","",SUM($E$13:E464)),ROUND(((I464*$D$8)/30)*VLOOKUP($D$6,AMORT!$A$2:$D$11,4,0),0))</f>
        <v>#N/A</v>
      </c>
      <c r="F465" s="55" t="e">
        <f>IF(A465="",IF(A464="","",SUM($F$13:F464)),IF(A465&lt;=MAX($I$6:$I$7),0,C465+E465))</f>
        <v>#N/A</v>
      </c>
      <c r="G465" s="55" t="e">
        <f>IF(A465="",IF(A464="","",SUM($G$13:G464)),IF(A465=$E$5,I464,IF($I$8="Cuota fija",IF(A465&lt;=MAX($I$6:$I$7),0,$D$7+D465-H465),IF($I$8="Capital Constante",IF(A465&lt;=MAX($I$6:$I$7),0,$D$3/(($C$5/VLOOKUP($D$6,AMORT!$A$2:$C$11,3,0))-MAX($I$6:$I$7))   ),C465-H465-E465)       )))</f>
        <v>#N/A</v>
      </c>
      <c r="H465" s="55" t="e">
        <f>IF(A465="",IF(A464="","",SUM($H$13:H464)),ROUND($E$4*I464,0))</f>
        <v>#N/A</v>
      </c>
      <c r="I465" s="55" t="e">
        <f t="shared" si="46"/>
        <v>#N/A</v>
      </c>
      <c r="J465" s="15"/>
      <c r="K465" s="55" t="e">
        <f>IF(AND(A465&gt;0,A465&lt;&gt;"",D465&gt;0), ROUND( ((D465/((1+($D$4/VLOOKUP($D$6,AMORT!$A$2:$B$11,2,0)))^A465))),0),0)</f>
        <v>#N/A</v>
      </c>
      <c r="N465" s="61" t="e">
        <f t="shared" si="49"/>
        <v>#N/A</v>
      </c>
      <c r="O465" s="62" t="e">
        <f>IF(N465="","",IF(OR($Q$6="Diaria",$Q$6="Semanal",$Q$6="Decadal",$Q$6="Quincenal"),O464+VLOOKUP($Q$6,AMORT!$A$2:$D$11,4,0),IF(DAY($O$13)=DAY(EOMONTH($O$13,0)),EOMONTH(O464,VLOOKUP($Q$6,AMORT!$A$2:$C$11,3,0)),EDATE($O$13,VLOOKUP($Q$6,AMORT!$A$2:$C$11,3,0)*N465))))</f>
        <v>#N/A</v>
      </c>
      <c r="P465" s="55" t="e">
        <f>IF(N465="",IF(N464="","",SUM(P$13:P464)),T465+U465)</f>
        <v>#N/A</v>
      </c>
      <c r="Q465" s="44"/>
      <c r="R465" s="55" t="e">
        <f>IF(N465="",IF(N464="","",SUM($R$13:R464)),ROUND(((V464*$Q$8)/30)*VLOOKUP($Q$6,AMORT!$A$2:$D$11,4,0),0))</f>
        <v>#N/A</v>
      </c>
      <c r="S465" s="55" t="e">
        <f>IF(N465="",IF(N464="","",SUM($S$13:S464)),IF(N465&lt;=MAX($V$6:$V$7),0,P465+R465))</f>
        <v>#N/A</v>
      </c>
      <c r="T465" s="55" t="e">
        <f>IF(N465="",IF(N464="","",SUM($T$13:T464)),IF(N465=$R$5,V464,IF($V$8="Cuota fija",IF(N465&lt;=MAX($V$6:$V$7),0,$Q$7+Q465-U465),IF($V$8="Capital Constante",IF(N465&lt;=MAX($V$6:$V$7),0,$Q$3/(($P$5/VLOOKUP($Q$6,AMORT!$A$2:$C$11,3,0))-MAX($V$6:$V$7))   ),P465-U465-R465)       )))</f>
        <v>#N/A</v>
      </c>
      <c r="U465" s="55" t="e">
        <f>IF(N465="",IF(N464="","",SUM($U$13:U464)),ROUND($R$4*V464,0))</f>
        <v>#N/A</v>
      </c>
      <c r="V465" s="55" t="e">
        <f t="shared" si="47"/>
        <v>#N/A</v>
      </c>
      <c r="W465" s="15"/>
      <c r="X465" s="55" t="e">
        <f>IF(AND(N465&gt;0,N465&lt;&gt;"",Q465&gt;0), ROUND( ((Q465/((1+($Q$4/VLOOKUP($Q$6,AMORT!$A$2:$B$11,2,0)))^N465))),0),0)</f>
        <v>#N/A</v>
      </c>
      <c r="AA465" s="61" t="e">
        <f t="shared" si="50"/>
        <v>#N/A</v>
      </c>
      <c r="AB465" s="62" t="e">
        <f>IF(AA465="","",IF(OR($AD$6="Diaria",$AD$6="Semanal",$AD$6="Decadal",$AD$6="Quincenal"),AB464+VLOOKUP($AD$6,AMORT!$A$2:$D$11,4,0),IF(DAY($B$13)=DAY(EOMONTH($B$13,0)),EOMONTH(AB464,VLOOKUP($AD$6,AMORT!$A$2:$C$11,3,0)),EDATE($B$13,VLOOKUP($AD$6,AMORT!$A$2:$C$11,3,0)*AA465))))</f>
        <v>#N/A</v>
      </c>
      <c r="AC465" s="55" t="e">
        <f>IF(AA465="",IF(AA464="","",SUM(AC$13:AC464)),AG465+AH465)</f>
        <v>#N/A</v>
      </c>
      <c r="AD465" s="44"/>
      <c r="AE465" s="55" t="e">
        <f>IF(AA465="",IF(AA464="","",SUM($AE$13:AE464)),ROUND(((AI464*$AD$8)/30)*VLOOKUP($AD$6,AMORT!$A$2:$D$11,4,0),0))</f>
        <v>#N/A</v>
      </c>
      <c r="AF465" s="55" t="e">
        <f>IF(AA465="",IF(AA464="","",SUM($AF$13:AF464)),IF(AA465&lt;=MAX($AI$6:$AI$7),0,AC465+AE465))</f>
        <v>#N/A</v>
      </c>
      <c r="AG465" s="55" t="e">
        <f>IF(AA465="",IF(AA464="","",SUM($AG$13:AG464)),IF(AA465=$AE$5,AI464,IF($AI$8="Cuota fija",IF(AA465&lt;=MAX($AI$6:$AI$7),0,$AD$7+AD465-AH465),IF($AI$8="Capital Constante",IF(AA465&lt;=MAX($AI$6:$AI$7),0,$AD$3/(($AC$5/VLOOKUP($AD$6,AMORT!$A$2:$C$11,3,0))-MAX($AI$6:$AI$7))   ),AC465-AH465-AE465)       )))</f>
        <v>#N/A</v>
      </c>
      <c r="AH465" s="55" t="e">
        <f>IF(AA465="",IF(AA464="","",SUM($AH$13:AH464)),ROUND($AE$4*AI464,0))</f>
        <v>#N/A</v>
      </c>
      <c r="AI465" s="55" t="e">
        <f t="shared" si="48"/>
        <v>#N/A</v>
      </c>
      <c r="AJ465" s="15"/>
      <c r="AK465" s="55" t="e">
        <f>IF(AND(AA465&gt;0,AA465&lt;&gt;"",AD465&gt;0), ROUND( ((AD465/((1+($AD$4/VLOOKUP($AD$6,AMORT!$A$2:$B$11,2,0)))^AA465))),0),0)</f>
        <v>#N/A</v>
      </c>
    </row>
    <row r="466" spans="1:37" x14ac:dyDescent="0.2">
      <c r="A466" s="61" t="e">
        <f t="shared" si="45"/>
        <v>#N/A</v>
      </c>
      <c r="B466" s="62" t="e">
        <f>IF(A466="","",IF(OR($D$6="Diaria",$D$6="Semanal",$D$6="Decadal",$D$6="Quincenal"),B465+VLOOKUP($D$6,AMORT!$A$2:$D$11,4,0),IF(DAY($B$13)=DAY(EOMONTH($B$13,0)),EOMONTH(B465,VLOOKUP($D$6,AMORT!$A$2:$C$11,3,0)),EDATE($B$13,VLOOKUP($D$6,AMORT!$A$2:$C$11,3,0)*A466))))</f>
        <v>#N/A</v>
      </c>
      <c r="C466" s="55" t="e">
        <f>IF(A466="",IF(A465="","",SUM(C$13:C465)),G466+H466)</f>
        <v>#N/A</v>
      </c>
      <c r="D466" s="44"/>
      <c r="E466" s="55" t="e">
        <f>IF(A466="",IF(A465="","",SUM($E$13:E465)),ROUND(((I465*$D$8)/30)*VLOOKUP($D$6,AMORT!$A$2:$D$11,4,0),0))</f>
        <v>#N/A</v>
      </c>
      <c r="F466" s="55" t="e">
        <f>IF(A466="",IF(A465="","",SUM($F$13:F465)),IF(A466&lt;=MAX($I$6:$I$7),0,C466+E466))</f>
        <v>#N/A</v>
      </c>
      <c r="G466" s="55" t="e">
        <f>IF(A466="",IF(A465="","",SUM($G$13:G465)),IF(A466=$E$5,I465,IF($I$8="Cuota fija",IF(A466&lt;=MAX($I$6:$I$7),0,$D$7+D466-H466),IF($I$8="Capital Constante",IF(A466&lt;=MAX($I$6:$I$7),0,$D$3/(($C$5/VLOOKUP($D$6,AMORT!$A$2:$C$11,3,0))-MAX($I$6:$I$7))   ),C466-H466-E466)       )))</f>
        <v>#N/A</v>
      </c>
      <c r="H466" s="55" t="e">
        <f>IF(A466="",IF(A465="","",SUM($H$13:H465)),ROUND($E$4*I465,0))</f>
        <v>#N/A</v>
      </c>
      <c r="I466" s="55" t="e">
        <f t="shared" si="46"/>
        <v>#N/A</v>
      </c>
      <c r="J466" s="15"/>
      <c r="K466" s="55" t="e">
        <f>IF(AND(A466&gt;0,A466&lt;&gt;"",D466&gt;0), ROUND( ((D466/((1+($D$4/VLOOKUP($D$6,AMORT!$A$2:$B$11,2,0)))^A466))),0),0)</f>
        <v>#N/A</v>
      </c>
      <c r="N466" s="61" t="e">
        <f t="shared" si="49"/>
        <v>#N/A</v>
      </c>
      <c r="O466" s="62" t="e">
        <f>IF(N466="","",IF(OR($Q$6="Diaria",$Q$6="Semanal",$Q$6="Decadal",$Q$6="Quincenal"),O465+VLOOKUP($Q$6,AMORT!$A$2:$D$11,4,0),IF(DAY($O$13)=DAY(EOMONTH($O$13,0)),EOMONTH(O465,VLOOKUP($Q$6,AMORT!$A$2:$C$11,3,0)),EDATE($O$13,VLOOKUP($Q$6,AMORT!$A$2:$C$11,3,0)*N466))))</f>
        <v>#N/A</v>
      </c>
      <c r="P466" s="55" t="e">
        <f>IF(N466="",IF(N465="","",SUM(P$13:P465)),T466+U466)</f>
        <v>#N/A</v>
      </c>
      <c r="Q466" s="44"/>
      <c r="R466" s="55" t="e">
        <f>IF(N466="",IF(N465="","",SUM($R$13:R465)),ROUND(((V465*$Q$8)/30)*VLOOKUP($Q$6,AMORT!$A$2:$D$11,4,0),0))</f>
        <v>#N/A</v>
      </c>
      <c r="S466" s="55" t="e">
        <f>IF(N466="",IF(N465="","",SUM($S$13:S465)),IF(N466&lt;=MAX($V$6:$V$7),0,P466+R466))</f>
        <v>#N/A</v>
      </c>
      <c r="T466" s="55" t="e">
        <f>IF(N466="",IF(N465="","",SUM($T$13:T465)),IF(N466=$R$5,V465,IF($V$8="Cuota fija",IF(N466&lt;=MAX($V$6:$V$7),0,$Q$7+Q466-U466),IF($V$8="Capital Constante",IF(N466&lt;=MAX($V$6:$V$7),0,$Q$3/(($P$5/VLOOKUP($Q$6,AMORT!$A$2:$C$11,3,0))-MAX($V$6:$V$7))   ),P466-U466-R466)       )))</f>
        <v>#N/A</v>
      </c>
      <c r="U466" s="55" t="e">
        <f>IF(N466="",IF(N465="","",SUM($U$13:U465)),ROUND($R$4*V465,0))</f>
        <v>#N/A</v>
      </c>
      <c r="V466" s="55" t="e">
        <f t="shared" si="47"/>
        <v>#N/A</v>
      </c>
      <c r="W466" s="15"/>
      <c r="X466" s="55" t="e">
        <f>IF(AND(N466&gt;0,N466&lt;&gt;"",Q466&gt;0), ROUND( ((Q466/((1+($Q$4/VLOOKUP($Q$6,AMORT!$A$2:$B$11,2,0)))^N466))),0),0)</f>
        <v>#N/A</v>
      </c>
      <c r="AA466" s="61" t="e">
        <f t="shared" si="50"/>
        <v>#N/A</v>
      </c>
      <c r="AB466" s="62" t="e">
        <f>IF(AA466="","",IF(OR($AD$6="Diaria",$AD$6="Semanal",$AD$6="Decadal",$AD$6="Quincenal"),AB465+VLOOKUP($AD$6,AMORT!$A$2:$D$11,4,0),IF(DAY($B$13)=DAY(EOMONTH($B$13,0)),EOMONTH(AB465,VLOOKUP($AD$6,AMORT!$A$2:$C$11,3,0)),EDATE($B$13,VLOOKUP($AD$6,AMORT!$A$2:$C$11,3,0)*AA466))))</f>
        <v>#N/A</v>
      </c>
      <c r="AC466" s="55" t="e">
        <f>IF(AA466="",IF(AA465="","",SUM(AC$13:AC465)),AG466+AH466)</f>
        <v>#N/A</v>
      </c>
      <c r="AD466" s="44"/>
      <c r="AE466" s="55" t="e">
        <f>IF(AA466="",IF(AA465="","",SUM($AE$13:AE465)),ROUND(((AI465*$AD$8)/30)*VLOOKUP($AD$6,AMORT!$A$2:$D$11,4,0),0))</f>
        <v>#N/A</v>
      </c>
      <c r="AF466" s="55" t="e">
        <f>IF(AA466="",IF(AA465="","",SUM($AF$13:AF465)),IF(AA466&lt;=MAX($AI$6:$AI$7),0,AC466+AE466))</f>
        <v>#N/A</v>
      </c>
      <c r="AG466" s="55" t="e">
        <f>IF(AA466="",IF(AA465="","",SUM($AG$13:AG465)),IF(AA466=$AE$5,AI465,IF($AI$8="Cuota fija",IF(AA466&lt;=MAX($AI$6:$AI$7),0,$AD$7+AD466-AH466),IF($AI$8="Capital Constante",IF(AA466&lt;=MAX($AI$6:$AI$7),0,$AD$3/(($AC$5/VLOOKUP($AD$6,AMORT!$A$2:$C$11,3,0))-MAX($AI$6:$AI$7))   ),AC466-AH466-AE466)       )))</f>
        <v>#N/A</v>
      </c>
      <c r="AH466" s="55" t="e">
        <f>IF(AA466="",IF(AA465="","",SUM($AH$13:AH465)),ROUND($AE$4*AI465,0))</f>
        <v>#N/A</v>
      </c>
      <c r="AI466" s="55" t="e">
        <f t="shared" si="48"/>
        <v>#N/A</v>
      </c>
      <c r="AJ466" s="15"/>
      <c r="AK466" s="55" t="e">
        <f>IF(AND(AA466&gt;0,AA466&lt;&gt;"",AD466&gt;0), ROUND( ((AD466/((1+($AD$4/VLOOKUP($AD$6,AMORT!$A$2:$B$11,2,0)))^AA466))),0),0)</f>
        <v>#N/A</v>
      </c>
    </row>
    <row r="467" spans="1:37" x14ac:dyDescent="0.2">
      <c r="A467" s="61" t="e">
        <f t="shared" si="45"/>
        <v>#N/A</v>
      </c>
      <c r="B467" s="62" t="e">
        <f>IF(A467="","",IF(OR($D$6="Diaria",$D$6="Semanal",$D$6="Decadal",$D$6="Quincenal"),B466+VLOOKUP($D$6,AMORT!$A$2:$D$11,4,0),IF(DAY($B$13)=DAY(EOMONTH($B$13,0)),EOMONTH(B466,VLOOKUP($D$6,AMORT!$A$2:$C$11,3,0)),EDATE($B$13,VLOOKUP($D$6,AMORT!$A$2:$C$11,3,0)*A467))))</f>
        <v>#N/A</v>
      </c>
      <c r="C467" s="55" t="e">
        <f>IF(A467="",IF(A466="","",SUM(C$13:C466)),G467+H467)</f>
        <v>#N/A</v>
      </c>
      <c r="D467" s="44"/>
      <c r="E467" s="55" t="e">
        <f>IF(A467="",IF(A466="","",SUM($E$13:E466)),ROUND(((I466*$D$8)/30)*VLOOKUP($D$6,AMORT!$A$2:$D$11,4,0),0))</f>
        <v>#N/A</v>
      </c>
      <c r="F467" s="55" t="e">
        <f>IF(A467="",IF(A466="","",SUM($F$13:F466)),IF(A467&lt;=MAX($I$6:$I$7),0,C467+E467))</f>
        <v>#N/A</v>
      </c>
      <c r="G467" s="55" t="e">
        <f>IF(A467="",IF(A466="","",SUM($G$13:G466)),IF(A467=$E$5,I466,IF($I$8="Cuota fija",IF(A467&lt;=MAX($I$6:$I$7),0,$D$7+D467-H467),IF($I$8="Capital Constante",IF(A467&lt;=MAX($I$6:$I$7),0,$D$3/(($C$5/VLOOKUP($D$6,AMORT!$A$2:$C$11,3,0))-MAX($I$6:$I$7))   ),C467-H467-E467)       )))</f>
        <v>#N/A</v>
      </c>
      <c r="H467" s="55" t="e">
        <f>IF(A467="",IF(A466="","",SUM($H$13:H466)),ROUND($E$4*I466,0))</f>
        <v>#N/A</v>
      </c>
      <c r="I467" s="55" t="e">
        <f t="shared" si="46"/>
        <v>#N/A</v>
      </c>
      <c r="J467" s="15"/>
      <c r="K467" s="55" t="e">
        <f>IF(AND(A467&gt;0,A467&lt;&gt;"",D467&gt;0), ROUND( ((D467/((1+($D$4/VLOOKUP($D$6,AMORT!$A$2:$B$11,2,0)))^A467))),0),0)</f>
        <v>#N/A</v>
      </c>
      <c r="N467" s="61" t="e">
        <f t="shared" si="49"/>
        <v>#N/A</v>
      </c>
      <c r="O467" s="62" t="e">
        <f>IF(N467="","",IF(OR($Q$6="Diaria",$Q$6="Semanal",$Q$6="Decadal",$Q$6="Quincenal"),O466+VLOOKUP($Q$6,AMORT!$A$2:$D$11,4,0),IF(DAY($O$13)=DAY(EOMONTH($O$13,0)),EOMONTH(O466,VLOOKUP($Q$6,AMORT!$A$2:$C$11,3,0)),EDATE($O$13,VLOOKUP($Q$6,AMORT!$A$2:$C$11,3,0)*N467))))</f>
        <v>#N/A</v>
      </c>
      <c r="P467" s="55" t="e">
        <f>IF(N467="",IF(N466="","",SUM(P$13:P466)),T467+U467)</f>
        <v>#N/A</v>
      </c>
      <c r="Q467" s="44"/>
      <c r="R467" s="55" t="e">
        <f>IF(N467="",IF(N466="","",SUM($R$13:R466)),ROUND(((V466*$Q$8)/30)*VLOOKUP($Q$6,AMORT!$A$2:$D$11,4,0),0))</f>
        <v>#N/A</v>
      </c>
      <c r="S467" s="55" t="e">
        <f>IF(N467="",IF(N466="","",SUM($S$13:S466)),IF(N467&lt;=MAX($V$6:$V$7),0,P467+R467))</f>
        <v>#N/A</v>
      </c>
      <c r="T467" s="55" t="e">
        <f>IF(N467="",IF(N466="","",SUM($T$13:T466)),IF(N467=$R$5,V466,IF($V$8="Cuota fija",IF(N467&lt;=MAX($V$6:$V$7),0,$Q$7+Q467-U467),IF($V$8="Capital Constante",IF(N467&lt;=MAX($V$6:$V$7),0,$Q$3/(($P$5/VLOOKUP($Q$6,AMORT!$A$2:$C$11,3,0))-MAX($V$6:$V$7))   ),P467-U467-R467)       )))</f>
        <v>#N/A</v>
      </c>
      <c r="U467" s="55" t="e">
        <f>IF(N467="",IF(N466="","",SUM($U$13:U466)),ROUND($R$4*V466,0))</f>
        <v>#N/A</v>
      </c>
      <c r="V467" s="55" t="e">
        <f t="shared" si="47"/>
        <v>#N/A</v>
      </c>
      <c r="W467" s="15"/>
      <c r="X467" s="55" t="e">
        <f>IF(AND(N467&gt;0,N467&lt;&gt;"",Q467&gt;0), ROUND( ((Q467/((1+($Q$4/VLOOKUP($Q$6,AMORT!$A$2:$B$11,2,0)))^N467))),0),0)</f>
        <v>#N/A</v>
      </c>
      <c r="AA467" s="61" t="e">
        <f t="shared" si="50"/>
        <v>#N/A</v>
      </c>
      <c r="AB467" s="62" t="e">
        <f>IF(AA467="","",IF(OR($AD$6="Diaria",$AD$6="Semanal",$AD$6="Decadal",$AD$6="Quincenal"),AB466+VLOOKUP($AD$6,AMORT!$A$2:$D$11,4,0),IF(DAY($B$13)=DAY(EOMONTH($B$13,0)),EOMONTH(AB466,VLOOKUP($AD$6,AMORT!$A$2:$C$11,3,0)),EDATE($B$13,VLOOKUP($AD$6,AMORT!$A$2:$C$11,3,0)*AA467))))</f>
        <v>#N/A</v>
      </c>
      <c r="AC467" s="55" t="e">
        <f>IF(AA467="",IF(AA466="","",SUM(AC$13:AC466)),AG467+AH467)</f>
        <v>#N/A</v>
      </c>
      <c r="AD467" s="44"/>
      <c r="AE467" s="55" t="e">
        <f>IF(AA467="",IF(AA466="","",SUM($AE$13:AE466)),ROUND(((AI466*$AD$8)/30)*VLOOKUP($AD$6,AMORT!$A$2:$D$11,4,0),0))</f>
        <v>#N/A</v>
      </c>
      <c r="AF467" s="55" t="e">
        <f>IF(AA467="",IF(AA466="","",SUM($AF$13:AF466)),IF(AA467&lt;=MAX($AI$6:$AI$7),0,AC467+AE467))</f>
        <v>#N/A</v>
      </c>
      <c r="AG467" s="55" t="e">
        <f>IF(AA467="",IF(AA466="","",SUM($AG$13:AG466)),IF(AA467=$AE$5,AI466,IF($AI$8="Cuota fija",IF(AA467&lt;=MAX($AI$6:$AI$7),0,$AD$7+AD467-AH467),IF($AI$8="Capital Constante",IF(AA467&lt;=MAX($AI$6:$AI$7),0,$AD$3/(($AC$5/VLOOKUP($AD$6,AMORT!$A$2:$C$11,3,0))-MAX($AI$6:$AI$7))   ),AC467-AH467-AE467)       )))</f>
        <v>#N/A</v>
      </c>
      <c r="AH467" s="55" t="e">
        <f>IF(AA467="",IF(AA466="","",SUM($AH$13:AH466)),ROUND($AE$4*AI466,0))</f>
        <v>#N/A</v>
      </c>
      <c r="AI467" s="55" t="e">
        <f t="shared" si="48"/>
        <v>#N/A</v>
      </c>
      <c r="AJ467" s="15"/>
      <c r="AK467" s="55" t="e">
        <f>IF(AND(AA467&gt;0,AA467&lt;&gt;"",AD467&gt;0), ROUND( ((AD467/((1+($AD$4/VLOOKUP($AD$6,AMORT!$A$2:$B$11,2,0)))^AA467))),0),0)</f>
        <v>#N/A</v>
      </c>
    </row>
    <row r="468" spans="1:37" x14ac:dyDescent="0.2">
      <c r="A468" s="61" t="e">
        <f t="shared" si="45"/>
        <v>#N/A</v>
      </c>
      <c r="B468" s="62" t="e">
        <f>IF(A468="","",IF(OR($D$6="Diaria",$D$6="Semanal",$D$6="Decadal",$D$6="Quincenal"),B467+VLOOKUP($D$6,AMORT!$A$2:$D$11,4,0),IF(DAY($B$13)=DAY(EOMONTH($B$13,0)),EOMONTH(B467,VLOOKUP($D$6,AMORT!$A$2:$C$11,3,0)),EDATE($B$13,VLOOKUP($D$6,AMORT!$A$2:$C$11,3,0)*A468))))</f>
        <v>#N/A</v>
      </c>
      <c r="C468" s="55" t="e">
        <f>IF(A468="",IF(A467="","",SUM(C$13:C467)),G468+H468)</f>
        <v>#N/A</v>
      </c>
      <c r="D468" s="44"/>
      <c r="E468" s="55" t="e">
        <f>IF(A468="",IF(A467="","",SUM($E$13:E467)),ROUND(((I467*$D$8)/30)*VLOOKUP($D$6,AMORT!$A$2:$D$11,4,0),0))</f>
        <v>#N/A</v>
      </c>
      <c r="F468" s="55" t="e">
        <f>IF(A468="",IF(A467="","",SUM($F$13:F467)),IF(A468&lt;=MAX($I$6:$I$7),0,C468+E468))</f>
        <v>#N/A</v>
      </c>
      <c r="G468" s="55" t="e">
        <f>IF(A468="",IF(A467="","",SUM($G$13:G467)),IF(A468=$E$5,I467,IF($I$8="Cuota fija",IF(A468&lt;=MAX($I$6:$I$7),0,$D$7+D468-H468),IF($I$8="Capital Constante",IF(A468&lt;=MAX($I$6:$I$7),0,$D$3/(($C$5/VLOOKUP($D$6,AMORT!$A$2:$C$11,3,0))-MAX($I$6:$I$7))   ),C468-H468-E468)       )))</f>
        <v>#N/A</v>
      </c>
      <c r="H468" s="55" t="e">
        <f>IF(A468="",IF(A467="","",SUM($H$13:H467)),ROUND($E$4*I467,0))</f>
        <v>#N/A</v>
      </c>
      <c r="I468" s="55" t="e">
        <f t="shared" si="46"/>
        <v>#N/A</v>
      </c>
      <c r="J468" s="15"/>
      <c r="K468" s="55" t="e">
        <f>IF(AND(A468&gt;0,A468&lt;&gt;"",D468&gt;0), ROUND( ((D468/((1+($D$4/VLOOKUP($D$6,AMORT!$A$2:$B$11,2,0)))^A468))),0),0)</f>
        <v>#N/A</v>
      </c>
      <c r="N468" s="61" t="e">
        <f t="shared" si="49"/>
        <v>#N/A</v>
      </c>
      <c r="O468" s="62" t="e">
        <f>IF(N468="","",IF(OR($Q$6="Diaria",$Q$6="Semanal",$Q$6="Decadal",$Q$6="Quincenal"),O467+VLOOKUP($Q$6,AMORT!$A$2:$D$11,4,0),IF(DAY($O$13)=DAY(EOMONTH($O$13,0)),EOMONTH(O467,VLOOKUP($Q$6,AMORT!$A$2:$C$11,3,0)),EDATE($O$13,VLOOKUP($Q$6,AMORT!$A$2:$C$11,3,0)*N468))))</f>
        <v>#N/A</v>
      </c>
      <c r="P468" s="55" t="e">
        <f>IF(N468="",IF(N467="","",SUM(P$13:P467)),T468+U468)</f>
        <v>#N/A</v>
      </c>
      <c r="Q468" s="44"/>
      <c r="R468" s="55" t="e">
        <f>IF(N468="",IF(N467="","",SUM($R$13:R467)),ROUND(((V467*$Q$8)/30)*VLOOKUP($Q$6,AMORT!$A$2:$D$11,4,0),0))</f>
        <v>#N/A</v>
      </c>
      <c r="S468" s="55" t="e">
        <f>IF(N468="",IF(N467="","",SUM($S$13:S467)),IF(N468&lt;=MAX($V$6:$V$7),0,P468+R468))</f>
        <v>#N/A</v>
      </c>
      <c r="T468" s="55" t="e">
        <f>IF(N468="",IF(N467="","",SUM($T$13:T467)),IF(N468=$R$5,V467,IF($V$8="Cuota fija",IF(N468&lt;=MAX($V$6:$V$7),0,$Q$7+Q468-U468),IF($V$8="Capital Constante",IF(N468&lt;=MAX($V$6:$V$7),0,$Q$3/(($P$5/VLOOKUP($Q$6,AMORT!$A$2:$C$11,3,0))-MAX($V$6:$V$7))   ),P468-U468-R468)       )))</f>
        <v>#N/A</v>
      </c>
      <c r="U468" s="55" t="e">
        <f>IF(N468="",IF(N467="","",SUM($U$13:U467)),ROUND($R$4*V467,0))</f>
        <v>#N/A</v>
      </c>
      <c r="V468" s="55" t="e">
        <f t="shared" si="47"/>
        <v>#N/A</v>
      </c>
      <c r="W468" s="15"/>
      <c r="X468" s="55" t="e">
        <f>IF(AND(N468&gt;0,N468&lt;&gt;"",Q468&gt;0), ROUND( ((Q468/((1+($Q$4/VLOOKUP($Q$6,AMORT!$A$2:$B$11,2,0)))^N468))),0),0)</f>
        <v>#N/A</v>
      </c>
      <c r="AA468" s="61" t="e">
        <f t="shared" si="50"/>
        <v>#N/A</v>
      </c>
      <c r="AB468" s="62" t="e">
        <f>IF(AA468="","",IF(OR($AD$6="Diaria",$AD$6="Semanal",$AD$6="Decadal",$AD$6="Quincenal"),AB467+VLOOKUP($AD$6,AMORT!$A$2:$D$11,4,0),IF(DAY($B$13)=DAY(EOMONTH($B$13,0)),EOMONTH(AB467,VLOOKUP($AD$6,AMORT!$A$2:$C$11,3,0)),EDATE($B$13,VLOOKUP($AD$6,AMORT!$A$2:$C$11,3,0)*AA468))))</f>
        <v>#N/A</v>
      </c>
      <c r="AC468" s="55" t="e">
        <f>IF(AA468="",IF(AA467="","",SUM(AC$13:AC467)),AG468+AH468)</f>
        <v>#N/A</v>
      </c>
      <c r="AD468" s="44"/>
      <c r="AE468" s="55" t="e">
        <f>IF(AA468="",IF(AA467="","",SUM($AE$13:AE467)),ROUND(((AI467*$AD$8)/30)*VLOOKUP($AD$6,AMORT!$A$2:$D$11,4,0),0))</f>
        <v>#N/A</v>
      </c>
      <c r="AF468" s="55" t="e">
        <f>IF(AA468="",IF(AA467="","",SUM($AF$13:AF467)),IF(AA468&lt;=MAX($AI$6:$AI$7),0,AC468+AE468))</f>
        <v>#N/A</v>
      </c>
      <c r="AG468" s="55" t="e">
        <f>IF(AA468="",IF(AA467="","",SUM($AG$13:AG467)),IF(AA468=$AE$5,AI467,IF($AI$8="Cuota fija",IF(AA468&lt;=MAX($AI$6:$AI$7),0,$AD$7+AD468-AH468),IF($AI$8="Capital Constante",IF(AA468&lt;=MAX($AI$6:$AI$7),0,$AD$3/(($AC$5/VLOOKUP($AD$6,AMORT!$A$2:$C$11,3,0))-MAX($AI$6:$AI$7))   ),AC468-AH468-AE468)       )))</f>
        <v>#N/A</v>
      </c>
      <c r="AH468" s="55" t="e">
        <f>IF(AA468="",IF(AA467="","",SUM($AH$13:AH467)),ROUND($AE$4*AI467,0))</f>
        <v>#N/A</v>
      </c>
      <c r="AI468" s="55" t="e">
        <f t="shared" si="48"/>
        <v>#N/A</v>
      </c>
      <c r="AJ468" s="15"/>
      <c r="AK468" s="55" t="e">
        <f>IF(AND(AA468&gt;0,AA468&lt;&gt;"",AD468&gt;0), ROUND( ((AD468/((1+($AD$4/VLOOKUP($AD$6,AMORT!$A$2:$B$11,2,0)))^AA468))),0),0)</f>
        <v>#N/A</v>
      </c>
    </row>
    <row r="469" spans="1:37" x14ac:dyDescent="0.2">
      <c r="A469" s="61" t="e">
        <f t="shared" si="45"/>
        <v>#N/A</v>
      </c>
      <c r="B469" s="62" t="e">
        <f>IF(A469="","",IF(OR($D$6="Diaria",$D$6="Semanal",$D$6="Decadal",$D$6="Quincenal"),B468+VLOOKUP($D$6,AMORT!$A$2:$D$11,4,0),IF(DAY($B$13)=DAY(EOMONTH($B$13,0)),EOMONTH(B468,VLOOKUP($D$6,AMORT!$A$2:$C$11,3,0)),EDATE($B$13,VLOOKUP($D$6,AMORT!$A$2:$C$11,3,0)*A469))))</f>
        <v>#N/A</v>
      </c>
      <c r="C469" s="55" t="e">
        <f>IF(A469="",IF(A468="","",SUM(C$13:C468)),G469+H469)</f>
        <v>#N/A</v>
      </c>
      <c r="D469" s="44"/>
      <c r="E469" s="55" t="e">
        <f>IF(A469="",IF(A468="","",SUM($E$13:E468)),ROUND(((I468*$D$8)/30)*VLOOKUP($D$6,AMORT!$A$2:$D$11,4,0),0))</f>
        <v>#N/A</v>
      </c>
      <c r="F469" s="55" t="e">
        <f>IF(A469="",IF(A468="","",SUM($F$13:F468)),IF(A469&lt;=MAX($I$6:$I$7),0,C469+E469))</f>
        <v>#N/A</v>
      </c>
      <c r="G469" s="55" t="e">
        <f>IF(A469="",IF(A468="","",SUM($G$13:G468)),IF(A469=$E$5,I468,IF($I$8="Cuota fija",IF(A469&lt;=MAX($I$6:$I$7),0,$D$7+D469-H469),IF($I$8="Capital Constante",IF(A469&lt;=MAX($I$6:$I$7),0,$D$3/(($C$5/VLOOKUP($D$6,AMORT!$A$2:$C$11,3,0))-MAX($I$6:$I$7))   ),C469-H469-E469)       )))</f>
        <v>#N/A</v>
      </c>
      <c r="H469" s="55" t="e">
        <f>IF(A469="",IF(A468="","",SUM($H$13:H468)),ROUND($E$4*I468,0))</f>
        <v>#N/A</v>
      </c>
      <c r="I469" s="55" t="e">
        <f t="shared" si="46"/>
        <v>#N/A</v>
      </c>
      <c r="J469" s="15"/>
      <c r="K469" s="55" t="e">
        <f>IF(AND(A469&gt;0,A469&lt;&gt;"",D469&gt;0), ROUND( ((D469/((1+($D$4/VLOOKUP($D$6,AMORT!$A$2:$B$11,2,0)))^A469))),0),0)</f>
        <v>#N/A</v>
      </c>
      <c r="N469" s="61" t="e">
        <f t="shared" si="49"/>
        <v>#N/A</v>
      </c>
      <c r="O469" s="62" t="e">
        <f>IF(N469="","",IF(OR($Q$6="Diaria",$Q$6="Semanal",$Q$6="Decadal",$Q$6="Quincenal"),O468+VLOOKUP($Q$6,AMORT!$A$2:$D$11,4,0),IF(DAY($O$13)=DAY(EOMONTH($O$13,0)),EOMONTH(O468,VLOOKUP($Q$6,AMORT!$A$2:$C$11,3,0)),EDATE($O$13,VLOOKUP($Q$6,AMORT!$A$2:$C$11,3,0)*N469))))</f>
        <v>#N/A</v>
      </c>
      <c r="P469" s="55" t="e">
        <f>IF(N469="",IF(N468="","",SUM(P$13:P468)),T469+U469)</f>
        <v>#N/A</v>
      </c>
      <c r="Q469" s="44"/>
      <c r="R469" s="55" t="e">
        <f>IF(N469="",IF(N468="","",SUM($R$13:R468)),ROUND(((V468*$Q$8)/30)*VLOOKUP($Q$6,AMORT!$A$2:$D$11,4,0),0))</f>
        <v>#N/A</v>
      </c>
      <c r="S469" s="55" t="e">
        <f>IF(N469="",IF(N468="","",SUM($S$13:S468)),IF(N469&lt;=MAX($V$6:$V$7),0,P469+R469))</f>
        <v>#N/A</v>
      </c>
      <c r="T469" s="55" t="e">
        <f>IF(N469="",IF(N468="","",SUM($T$13:T468)),IF(N469=$R$5,V468,IF($V$8="Cuota fija",IF(N469&lt;=MAX($V$6:$V$7),0,$Q$7+Q469-U469),IF($V$8="Capital Constante",IF(N469&lt;=MAX($V$6:$V$7),0,$Q$3/(($P$5/VLOOKUP($Q$6,AMORT!$A$2:$C$11,3,0))-MAX($V$6:$V$7))   ),P469-U469-R469)       )))</f>
        <v>#N/A</v>
      </c>
      <c r="U469" s="55" t="e">
        <f>IF(N469="",IF(N468="","",SUM($U$13:U468)),ROUND($R$4*V468,0))</f>
        <v>#N/A</v>
      </c>
      <c r="V469" s="55" t="e">
        <f t="shared" si="47"/>
        <v>#N/A</v>
      </c>
      <c r="W469" s="15"/>
      <c r="X469" s="55" t="e">
        <f>IF(AND(N469&gt;0,N469&lt;&gt;"",Q469&gt;0), ROUND( ((Q469/((1+($Q$4/VLOOKUP($Q$6,AMORT!$A$2:$B$11,2,0)))^N469))),0),0)</f>
        <v>#N/A</v>
      </c>
      <c r="AA469" s="61" t="e">
        <f t="shared" si="50"/>
        <v>#N/A</v>
      </c>
      <c r="AB469" s="62" t="e">
        <f>IF(AA469="","",IF(OR($AD$6="Diaria",$AD$6="Semanal",$AD$6="Decadal",$AD$6="Quincenal"),AB468+VLOOKUP($AD$6,AMORT!$A$2:$D$11,4,0),IF(DAY($B$13)=DAY(EOMONTH($B$13,0)),EOMONTH(AB468,VLOOKUP($AD$6,AMORT!$A$2:$C$11,3,0)),EDATE($B$13,VLOOKUP($AD$6,AMORT!$A$2:$C$11,3,0)*AA469))))</f>
        <v>#N/A</v>
      </c>
      <c r="AC469" s="55" t="e">
        <f>IF(AA469="",IF(AA468="","",SUM(AC$13:AC468)),AG469+AH469)</f>
        <v>#N/A</v>
      </c>
      <c r="AD469" s="44"/>
      <c r="AE469" s="55" t="e">
        <f>IF(AA469="",IF(AA468="","",SUM($AE$13:AE468)),ROUND(((AI468*$AD$8)/30)*VLOOKUP($AD$6,AMORT!$A$2:$D$11,4,0),0))</f>
        <v>#N/A</v>
      </c>
      <c r="AF469" s="55" t="e">
        <f>IF(AA469="",IF(AA468="","",SUM($AF$13:AF468)),IF(AA469&lt;=MAX($AI$6:$AI$7),0,AC469+AE469))</f>
        <v>#N/A</v>
      </c>
      <c r="AG469" s="55" t="e">
        <f>IF(AA469="",IF(AA468="","",SUM($AG$13:AG468)),IF(AA469=$AE$5,AI468,IF($AI$8="Cuota fija",IF(AA469&lt;=MAX($AI$6:$AI$7),0,$AD$7+AD469-AH469),IF($AI$8="Capital Constante",IF(AA469&lt;=MAX($AI$6:$AI$7),0,$AD$3/(($AC$5/VLOOKUP($AD$6,AMORT!$A$2:$C$11,3,0))-MAX($AI$6:$AI$7))   ),AC469-AH469-AE469)       )))</f>
        <v>#N/A</v>
      </c>
      <c r="AH469" s="55" t="e">
        <f>IF(AA469="",IF(AA468="","",SUM($AH$13:AH468)),ROUND($AE$4*AI468,0))</f>
        <v>#N/A</v>
      </c>
      <c r="AI469" s="55" t="e">
        <f t="shared" si="48"/>
        <v>#N/A</v>
      </c>
      <c r="AJ469" s="15"/>
      <c r="AK469" s="55" t="e">
        <f>IF(AND(AA469&gt;0,AA469&lt;&gt;"",AD469&gt;0), ROUND( ((AD469/((1+($AD$4/VLOOKUP($AD$6,AMORT!$A$2:$B$11,2,0)))^AA469))),0),0)</f>
        <v>#N/A</v>
      </c>
    </row>
    <row r="470" spans="1:37" x14ac:dyDescent="0.2">
      <c r="A470" s="61" t="e">
        <f t="shared" si="45"/>
        <v>#N/A</v>
      </c>
      <c r="B470" s="62" t="e">
        <f>IF(A470="","",IF(OR($D$6="Diaria",$D$6="Semanal",$D$6="Decadal",$D$6="Quincenal"),B469+VLOOKUP($D$6,AMORT!$A$2:$D$11,4,0),IF(DAY($B$13)=DAY(EOMONTH($B$13,0)),EOMONTH(B469,VLOOKUP($D$6,AMORT!$A$2:$C$11,3,0)),EDATE($B$13,VLOOKUP($D$6,AMORT!$A$2:$C$11,3,0)*A470))))</f>
        <v>#N/A</v>
      </c>
      <c r="C470" s="55" t="e">
        <f>IF(A470="",IF(A469="","",SUM(C$13:C469)),G470+H470)</f>
        <v>#N/A</v>
      </c>
      <c r="D470" s="44"/>
      <c r="E470" s="55" t="e">
        <f>IF(A470="",IF(A469="","",SUM($E$13:E469)),ROUND(((I469*$D$8)/30)*VLOOKUP($D$6,AMORT!$A$2:$D$11,4,0),0))</f>
        <v>#N/A</v>
      </c>
      <c r="F470" s="55" t="e">
        <f>IF(A470="",IF(A469="","",SUM($F$13:F469)),IF(A470&lt;=MAX($I$6:$I$7),0,C470+E470))</f>
        <v>#N/A</v>
      </c>
      <c r="G470" s="55" t="e">
        <f>IF(A470="",IF(A469="","",SUM($G$13:G469)),IF(A470=$E$5,I469,IF($I$8="Cuota fija",IF(A470&lt;=MAX($I$6:$I$7),0,$D$7+D470-H470),IF($I$8="Capital Constante",IF(A470&lt;=MAX($I$6:$I$7),0,$D$3/(($C$5/VLOOKUP($D$6,AMORT!$A$2:$C$11,3,0))-MAX($I$6:$I$7))   ),C470-H470-E470)       )))</f>
        <v>#N/A</v>
      </c>
      <c r="H470" s="55" t="e">
        <f>IF(A470="",IF(A469="","",SUM($H$13:H469)),ROUND($E$4*I469,0))</f>
        <v>#N/A</v>
      </c>
      <c r="I470" s="55" t="e">
        <f t="shared" si="46"/>
        <v>#N/A</v>
      </c>
      <c r="J470" s="15"/>
      <c r="K470" s="55" t="e">
        <f>IF(AND(A470&gt;0,A470&lt;&gt;"",D470&gt;0), ROUND( ((D470/((1+($D$4/VLOOKUP($D$6,AMORT!$A$2:$B$11,2,0)))^A470))),0),0)</f>
        <v>#N/A</v>
      </c>
      <c r="N470" s="61" t="e">
        <f t="shared" si="49"/>
        <v>#N/A</v>
      </c>
      <c r="O470" s="62" t="e">
        <f>IF(N470="","",IF(OR($Q$6="Diaria",$Q$6="Semanal",$Q$6="Decadal",$Q$6="Quincenal"),O469+VLOOKUP($Q$6,AMORT!$A$2:$D$11,4,0),IF(DAY($O$13)=DAY(EOMONTH($O$13,0)),EOMONTH(O469,VLOOKUP($Q$6,AMORT!$A$2:$C$11,3,0)),EDATE($O$13,VLOOKUP($Q$6,AMORT!$A$2:$C$11,3,0)*N470))))</f>
        <v>#N/A</v>
      </c>
      <c r="P470" s="55" t="e">
        <f>IF(N470="",IF(N469="","",SUM(P$13:P469)),T470+U470)</f>
        <v>#N/A</v>
      </c>
      <c r="Q470" s="44"/>
      <c r="R470" s="55" t="e">
        <f>IF(N470="",IF(N469="","",SUM($R$13:R469)),ROUND(((V469*$Q$8)/30)*VLOOKUP($Q$6,AMORT!$A$2:$D$11,4,0),0))</f>
        <v>#N/A</v>
      </c>
      <c r="S470" s="55" t="e">
        <f>IF(N470="",IF(N469="","",SUM($S$13:S469)),IF(N470&lt;=MAX($V$6:$V$7),0,P470+R470))</f>
        <v>#N/A</v>
      </c>
      <c r="T470" s="55" t="e">
        <f>IF(N470="",IF(N469="","",SUM($T$13:T469)),IF(N470=$R$5,V469,IF($V$8="Cuota fija",IF(N470&lt;=MAX($V$6:$V$7),0,$Q$7+Q470-U470),IF($V$8="Capital Constante",IF(N470&lt;=MAX($V$6:$V$7),0,$Q$3/(($P$5/VLOOKUP($Q$6,AMORT!$A$2:$C$11,3,0))-MAX($V$6:$V$7))   ),P470-U470-R470)       )))</f>
        <v>#N/A</v>
      </c>
      <c r="U470" s="55" t="e">
        <f>IF(N470="",IF(N469="","",SUM($U$13:U469)),ROUND($R$4*V469,0))</f>
        <v>#N/A</v>
      </c>
      <c r="V470" s="55" t="e">
        <f t="shared" si="47"/>
        <v>#N/A</v>
      </c>
      <c r="W470" s="15"/>
      <c r="X470" s="55" t="e">
        <f>IF(AND(N470&gt;0,N470&lt;&gt;"",Q470&gt;0), ROUND( ((Q470/((1+($Q$4/VLOOKUP($Q$6,AMORT!$A$2:$B$11,2,0)))^N470))),0),0)</f>
        <v>#N/A</v>
      </c>
      <c r="AA470" s="61" t="e">
        <f t="shared" si="50"/>
        <v>#N/A</v>
      </c>
      <c r="AB470" s="62" t="e">
        <f>IF(AA470="","",IF(OR($AD$6="Diaria",$AD$6="Semanal",$AD$6="Decadal",$AD$6="Quincenal"),AB469+VLOOKUP($AD$6,AMORT!$A$2:$D$11,4,0),IF(DAY($B$13)=DAY(EOMONTH($B$13,0)),EOMONTH(AB469,VLOOKUP($AD$6,AMORT!$A$2:$C$11,3,0)),EDATE($B$13,VLOOKUP($AD$6,AMORT!$A$2:$C$11,3,0)*AA470))))</f>
        <v>#N/A</v>
      </c>
      <c r="AC470" s="55" t="e">
        <f>IF(AA470="",IF(AA469="","",SUM(AC$13:AC469)),AG470+AH470)</f>
        <v>#N/A</v>
      </c>
      <c r="AD470" s="44"/>
      <c r="AE470" s="55" t="e">
        <f>IF(AA470="",IF(AA469="","",SUM($AE$13:AE469)),ROUND(((AI469*$AD$8)/30)*VLOOKUP($AD$6,AMORT!$A$2:$D$11,4,0),0))</f>
        <v>#N/A</v>
      </c>
      <c r="AF470" s="55" t="e">
        <f>IF(AA470="",IF(AA469="","",SUM($AF$13:AF469)),IF(AA470&lt;=MAX($AI$6:$AI$7),0,AC470+AE470))</f>
        <v>#N/A</v>
      </c>
      <c r="AG470" s="55" t="e">
        <f>IF(AA470="",IF(AA469="","",SUM($AG$13:AG469)),IF(AA470=$AE$5,AI469,IF($AI$8="Cuota fija",IF(AA470&lt;=MAX($AI$6:$AI$7),0,$AD$7+AD470-AH470),IF($AI$8="Capital Constante",IF(AA470&lt;=MAX($AI$6:$AI$7),0,$AD$3/(($AC$5/VLOOKUP($AD$6,AMORT!$A$2:$C$11,3,0))-MAX($AI$6:$AI$7))   ),AC470-AH470-AE470)       )))</f>
        <v>#N/A</v>
      </c>
      <c r="AH470" s="55" t="e">
        <f>IF(AA470="",IF(AA469="","",SUM($AH$13:AH469)),ROUND($AE$4*AI469,0))</f>
        <v>#N/A</v>
      </c>
      <c r="AI470" s="55" t="e">
        <f t="shared" si="48"/>
        <v>#N/A</v>
      </c>
      <c r="AJ470" s="15"/>
      <c r="AK470" s="55" t="e">
        <f>IF(AND(AA470&gt;0,AA470&lt;&gt;"",AD470&gt;0), ROUND( ((AD470/((1+($AD$4/VLOOKUP($AD$6,AMORT!$A$2:$B$11,2,0)))^AA470))),0),0)</f>
        <v>#N/A</v>
      </c>
    </row>
    <row r="471" spans="1:37" x14ac:dyDescent="0.2">
      <c r="A471" s="61" t="e">
        <f t="shared" si="45"/>
        <v>#N/A</v>
      </c>
      <c r="B471" s="62" t="e">
        <f>IF(A471="","",IF(OR($D$6="Diaria",$D$6="Semanal",$D$6="Decadal",$D$6="Quincenal"),B470+VLOOKUP($D$6,AMORT!$A$2:$D$11,4,0),IF(DAY($B$13)=DAY(EOMONTH($B$13,0)),EOMONTH(B470,VLOOKUP($D$6,AMORT!$A$2:$C$11,3,0)),EDATE($B$13,VLOOKUP($D$6,AMORT!$A$2:$C$11,3,0)*A471))))</f>
        <v>#N/A</v>
      </c>
      <c r="C471" s="55" t="e">
        <f>IF(A471="",IF(A470="","",SUM(C$13:C470)),G471+H471)</f>
        <v>#N/A</v>
      </c>
      <c r="D471" s="44"/>
      <c r="E471" s="55" t="e">
        <f>IF(A471="",IF(A470="","",SUM($E$13:E470)),ROUND(((I470*$D$8)/30)*VLOOKUP($D$6,AMORT!$A$2:$D$11,4,0),0))</f>
        <v>#N/A</v>
      </c>
      <c r="F471" s="55" t="e">
        <f>IF(A471="",IF(A470="","",SUM($F$13:F470)),IF(A471&lt;=MAX($I$6:$I$7),0,C471+E471))</f>
        <v>#N/A</v>
      </c>
      <c r="G471" s="55" t="e">
        <f>IF(A471="",IF(A470="","",SUM($G$13:G470)),IF(A471=$E$5,I470,IF($I$8="Cuota fija",IF(A471&lt;=MAX($I$6:$I$7),0,$D$7+D471-H471),IF($I$8="Capital Constante",IF(A471&lt;=MAX($I$6:$I$7),0,$D$3/(($C$5/VLOOKUP($D$6,AMORT!$A$2:$C$11,3,0))-MAX($I$6:$I$7))   ),C471-H471-E471)       )))</f>
        <v>#N/A</v>
      </c>
      <c r="H471" s="55" t="e">
        <f>IF(A471="",IF(A470="","",SUM($H$13:H470)),ROUND($E$4*I470,0))</f>
        <v>#N/A</v>
      </c>
      <c r="I471" s="55" t="e">
        <f t="shared" si="46"/>
        <v>#N/A</v>
      </c>
      <c r="J471" s="15"/>
      <c r="K471" s="55" t="e">
        <f>IF(AND(A471&gt;0,A471&lt;&gt;"",D471&gt;0), ROUND( ((D471/((1+($D$4/VLOOKUP($D$6,AMORT!$A$2:$B$11,2,0)))^A471))),0),0)</f>
        <v>#N/A</v>
      </c>
      <c r="N471" s="61" t="e">
        <f t="shared" si="49"/>
        <v>#N/A</v>
      </c>
      <c r="O471" s="62" t="e">
        <f>IF(N471="","",IF(OR($Q$6="Diaria",$Q$6="Semanal",$Q$6="Decadal",$Q$6="Quincenal"),O470+VLOOKUP($Q$6,AMORT!$A$2:$D$11,4,0),IF(DAY($O$13)=DAY(EOMONTH($O$13,0)),EOMONTH(O470,VLOOKUP($Q$6,AMORT!$A$2:$C$11,3,0)),EDATE($O$13,VLOOKUP($Q$6,AMORT!$A$2:$C$11,3,0)*N471))))</f>
        <v>#N/A</v>
      </c>
      <c r="P471" s="55" t="e">
        <f>IF(N471="",IF(N470="","",SUM(P$13:P470)),T471+U471)</f>
        <v>#N/A</v>
      </c>
      <c r="Q471" s="44"/>
      <c r="R471" s="55" t="e">
        <f>IF(N471="",IF(N470="","",SUM($R$13:R470)),ROUND(((V470*$Q$8)/30)*VLOOKUP($Q$6,AMORT!$A$2:$D$11,4,0),0))</f>
        <v>#N/A</v>
      </c>
      <c r="S471" s="55" t="e">
        <f>IF(N471="",IF(N470="","",SUM($S$13:S470)),IF(N471&lt;=MAX($V$6:$V$7),0,P471+R471))</f>
        <v>#N/A</v>
      </c>
      <c r="T471" s="55" t="e">
        <f>IF(N471="",IF(N470="","",SUM($T$13:T470)),IF(N471=$R$5,V470,IF($V$8="Cuota fija",IF(N471&lt;=MAX($V$6:$V$7),0,$Q$7+Q471-U471),IF($V$8="Capital Constante",IF(N471&lt;=MAX($V$6:$V$7),0,$Q$3/(($P$5/VLOOKUP($Q$6,AMORT!$A$2:$C$11,3,0))-MAX($V$6:$V$7))   ),P471-U471-R471)       )))</f>
        <v>#N/A</v>
      </c>
      <c r="U471" s="55" t="e">
        <f>IF(N471="",IF(N470="","",SUM($U$13:U470)),ROUND($R$4*V470,0))</f>
        <v>#N/A</v>
      </c>
      <c r="V471" s="55" t="e">
        <f t="shared" si="47"/>
        <v>#N/A</v>
      </c>
      <c r="W471" s="15"/>
      <c r="X471" s="55" t="e">
        <f>IF(AND(N471&gt;0,N471&lt;&gt;"",Q471&gt;0), ROUND( ((Q471/((1+($Q$4/VLOOKUP($Q$6,AMORT!$A$2:$B$11,2,0)))^N471))),0),0)</f>
        <v>#N/A</v>
      </c>
      <c r="AA471" s="61" t="e">
        <f t="shared" si="50"/>
        <v>#N/A</v>
      </c>
      <c r="AB471" s="62" t="e">
        <f>IF(AA471="","",IF(OR($AD$6="Diaria",$AD$6="Semanal",$AD$6="Decadal",$AD$6="Quincenal"),AB470+VLOOKUP($AD$6,AMORT!$A$2:$D$11,4,0),IF(DAY($B$13)=DAY(EOMONTH($B$13,0)),EOMONTH(AB470,VLOOKUP($AD$6,AMORT!$A$2:$C$11,3,0)),EDATE($B$13,VLOOKUP($AD$6,AMORT!$A$2:$C$11,3,0)*AA471))))</f>
        <v>#N/A</v>
      </c>
      <c r="AC471" s="55" t="e">
        <f>IF(AA471="",IF(AA470="","",SUM(AC$13:AC470)),AG471+AH471)</f>
        <v>#N/A</v>
      </c>
      <c r="AD471" s="44"/>
      <c r="AE471" s="55" t="e">
        <f>IF(AA471="",IF(AA470="","",SUM($AE$13:AE470)),ROUND(((AI470*$AD$8)/30)*VLOOKUP($AD$6,AMORT!$A$2:$D$11,4,0),0))</f>
        <v>#N/A</v>
      </c>
      <c r="AF471" s="55" t="e">
        <f>IF(AA471="",IF(AA470="","",SUM($AF$13:AF470)),IF(AA471&lt;=MAX($AI$6:$AI$7),0,AC471+AE471))</f>
        <v>#N/A</v>
      </c>
      <c r="AG471" s="55" t="e">
        <f>IF(AA471="",IF(AA470="","",SUM($AG$13:AG470)),IF(AA471=$AE$5,AI470,IF($AI$8="Cuota fija",IF(AA471&lt;=MAX($AI$6:$AI$7),0,$AD$7+AD471-AH471),IF($AI$8="Capital Constante",IF(AA471&lt;=MAX($AI$6:$AI$7),0,$AD$3/(($AC$5/VLOOKUP($AD$6,AMORT!$A$2:$C$11,3,0))-MAX($AI$6:$AI$7))   ),AC471-AH471-AE471)       )))</f>
        <v>#N/A</v>
      </c>
      <c r="AH471" s="55" t="e">
        <f>IF(AA471="",IF(AA470="","",SUM($AH$13:AH470)),ROUND($AE$4*AI470,0))</f>
        <v>#N/A</v>
      </c>
      <c r="AI471" s="55" t="e">
        <f t="shared" si="48"/>
        <v>#N/A</v>
      </c>
      <c r="AJ471" s="15"/>
      <c r="AK471" s="55" t="e">
        <f>IF(AND(AA471&gt;0,AA471&lt;&gt;"",AD471&gt;0), ROUND( ((AD471/((1+($AD$4/VLOOKUP($AD$6,AMORT!$A$2:$B$11,2,0)))^AA471))),0),0)</f>
        <v>#N/A</v>
      </c>
    </row>
    <row r="472" spans="1:37" x14ac:dyDescent="0.2">
      <c r="A472" s="61" t="e">
        <f t="shared" si="45"/>
        <v>#N/A</v>
      </c>
      <c r="B472" s="62" t="e">
        <f>IF(A472="","",IF(OR($D$6="Diaria",$D$6="Semanal",$D$6="Decadal",$D$6="Quincenal"),B471+VLOOKUP($D$6,AMORT!$A$2:$D$11,4,0),IF(DAY($B$13)=DAY(EOMONTH($B$13,0)),EOMONTH(B471,VLOOKUP($D$6,AMORT!$A$2:$C$11,3,0)),EDATE($B$13,VLOOKUP($D$6,AMORT!$A$2:$C$11,3,0)*A472))))</f>
        <v>#N/A</v>
      </c>
      <c r="C472" s="55" t="e">
        <f>IF(A472="",IF(A471="","",SUM(C$13:C471)),G472+H472)</f>
        <v>#N/A</v>
      </c>
      <c r="D472" s="44"/>
      <c r="E472" s="55" t="e">
        <f>IF(A472="",IF(A471="","",SUM($E$13:E471)),ROUND(((I471*$D$8)/30)*VLOOKUP($D$6,AMORT!$A$2:$D$11,4,0),0))</f>
        <v>#N/A</v>
      </c>
      <c r="F472" s="55" t="e">
        <f>IF(A472="",IF(A471="","",SUM($F$13:F471)),IF(A472&lt;=MAX($I$6:$I$7),0,C472+E472))</f>
        <v>#N/A</v>
      </c>
      <c r="G472" s="55" t="e">
        <f>IF(A472="",IF(A471="","",SUM($G$13:G471)),IF(A472=$E$5,I471,IF($I$8="Cuota fija",IF(A472&lt;=MAX($I$6:$I$7),0,$D$7+D472-H472),IF($I$8="Capital Constante",IF(A472&lt;=MAX($I$6:$I$7),0,$D$3/(($C$5/VLOOKUP($D$6,AMORT!$A$2:$C$11,3,0))-MAX($I$6:$I$7))   ),C472-H472-E472)       )))</f>
        <v>#N/A</v>
      </c>
      <c r="H472" s="55" t="e">
        <f>IF(A472="",IF(A471="","",SUM($H$13:H471)),ROUND($E$4*I471,0))</f>
        <v>#N/A</v>
      </c>
      <c r="I472" s="55" t="e">
        <f t="shared" si="46"/>
        <v>#N/A</v>
      </c>
      <c r="J472" s="15"/>
      <c r="K472" s="55" t="e">
        <f>IF(AND(A472&gt;0,A472&lt;&gt;"",D472&gt;0), ROUND( ((D472/((1+($D$4/VLOOKUP($D$6,AMORT!$A$2:$B$11,2,0)))^A472))),0),0)</f>
        <v>#N/A</v>
      </c>
      <c r="N472" s="61" t="e">
        <f t="shared" si="49"/>
        <v>#N/A</v>
      </c>
      <c r="O472" s="62" t="e">
        <f>IF(N472="","",IF(OR($Q$6="Diaria",$Q$6="Semanal",$Q$6="Decadal",$Q$6="Quincenal"),O471+VLOOKUP($Q$6,AMORT!$A$2:$D$11,4,0),IF(DAY($O$13)=DAY(EOMONTH($O$13,0)),EOMONTH(O471,VLOOKUP($Q$6,AMORT!$A$2:$C$11,3,0)),EDATE($O$13,VLOOKUP($Q$6,AMORT!$A$2:$C$11,3,0)*N472))))</f>
        <v>#N/A</v>
      </c>
      <c r="P472" s="55" t="e">
        <f>IF(N472="",IF(N471="","",SUM(P$13:P471)),T472+U472)</f>
        <v>#N/A</v>
      </c>
      <c r="Q472" s="44"/>
      <c r="R472" s="55" t="e">
        <f>IF(N472="",IF(N471="","",SUM($R$13:R471)),ROUND(((V471*$Q$8)/30)*VLOOKUP($Q$6,AMORT!$A$2:$D$11,4,0),0))</f>
        <v>#N/A</v>
      </c>
      <c r="S472" s="55" t="e">
        <f>IF(N472="",IF(N471="","",SUM($S$13:S471)),IF(N472&lt;=MAX($V$6:$V$7),0,P472+R472))</f>
        <v>#N/A</v>
      </c>
      <c r="T472" s="55" t="e">
        <f>IF(N472="",IF(N471="","",SUM($T$13:T471)),IF(N472=$R$5,V471,IF($V$8="Cuota fija",IF(N472&lt;=MAX($V$6:$V$7),0,$Q$7+Q472-U472),IF($V$8="Capital Constante",IF(N472&lt;=MAX($V$6:$V$7),0,$Q$3/(($P$5/VLOOKUP($Q$6,AMORT!$A$2:$C$11,3,0))-MAX($V$6:$V$7))   ),P472-U472-R472)       )))</f>
        <v>#N/A</v>
      </c>
      <c r="U472" s="55" t="e">
        <f>IF(N472="",IF(N471="","",SUM($U$13:U471)),ROUND($R$4*V471,0))</f>
        <v>#N/A</v>
      </c>
      <c r="V472" s="55" t="e">
        <f t="shared" si="47"/>
        <v>#N/A</v>
      </c>
      <c r="W472" s="15"/>
      <c r="X472" s="55" t="e">
        <f>IF(AND(N472&gt;0,N472&lt;&gt;"",Q472&gt;0), ROUND( ((Q472/((1+($Q$4/VLOOKUP($Q$6,AMORT!$A$2:$B$11,2,0)))^N472))),0),0)</f>
        <v>#N/A</v>
      </c>
      <c r="AA472" s="61" t="e">
        <f t="shared" si="50"/>
        <v>#N/A</v>
      </c>
      <c r="AB472" s="62" t="e">
        <f>IF(AA472="","",IF(OR($AD$6="Diaria",$AD$6="Semanal",$AD$6="Decadal",$AD$6="Quincenal"),AB471+VLOOKUP($AD$6,AMORT!$A$2:$D$11,4,0),IF(DAY($B$13)=DAY(EOMONTH($B$13,0)),EOMONTH(AB471,VLOOKUP($AD$6,AMORT!$A$2:$C$11,3,0)),EDATE($B$13,VLOOKUP($AD$6,AMORT!$A$2:$C$11,3,0)*AA472))))</f>
        <v>#N/A</v>
      </c>
      <c r="AC472" s="55" t="e">
        <f>IF(AA472="",IF(AA471="","",SUM(AC$13:AC471)),AG472+AH472)</f>
        <v>#N/A</v>
      </c>
      <c r="AD472" s="44"/>
      <c r="AE472" s="55" t="e">
        <f>IF(AA472="",IF(AA471="","",SUM($AE$13:AE471)),ROUND(((AI471*$AD$8)/30)*VLOOKUP($AD$6,AMORT!$A$2:$D$11,4,0),0))</f>
        <v>#N/A</v>
      </c>
      <c r="AF472" s="55" t="e">
        <f>IF(AA472="",IF(AA471="","",SUM($AF$13:AF471)),IF(AA472&lt;=MAX($AI$6:$AI$7),0,AC472+AE472))</f>
        <v>#N/A</v>
      </c>
      <c r="AG472" s="55" t="e">
        <f>IF(AA472="",IF(AA471="","",SUM($AG$13:AG471)),IF(AA472=$AE$5,AI471,IF($AI$8="Cuota fija",IF(AA472&lt;=MAX($AI$6:$AI$7),0,$AD$7+AD472-AH472),IF($AI$8="Capital Constante",IF(AA472&lt;=MAX($AI$6:$AI$7),0,$AD$3/(($AC$5/VLOOKUP($AD$6,AMORT!$A$2:$C$11,3,0))-MAX($AI$6:$AI$7))   ),AC472-AH472-AE472)       )))</f>
        <v>#N/A</v>
      </c>
      <c r="AH472" s="55" t="e">
        <f>IF(AA472="",IF(AA471="","",SUM($AH$13:AH471)),ROUND($AE$4*AI471,0))</f>
        <v>#N/A</v>
      </c>
      <c r="AI472" s="55" t="e">
        <f t="shared" si="48"/>
        <v>#N/A</v>
      </c>
      <c r="AJ472" s="15"/>
      <c r="AK472" s="55" t="e">
        <f>IF(AND(AA472&gt;0,AA472&lt;&gt;"",AD472&gt;0), ROUND( ((AD472/((1+($AD$4/VLOOKUP($AD$6,AMORT!$A$2:$B$11,2,0)))^AA472))),0),0)</f>
        <v>#N/A</v>
      </c>
    </row>
    <row r="473" spans="1:37" x14ac:dyDescent="0.2">
      <c r="A473" s="61" t="e">
        <f t="shared" si="45"/>
        <v>#N/A</v>
      </c>
      <c r="B473" s="62" t="e">
        <f>IF(A473="","",IF(OR($D$6="Diaria",$D$6="Semanal",$D$6="Decadal",$D$6="Quincenal"),B472+VLOOKUP($D$6,AMORT!$A$2:$D$11,4,0),IF(DAY($B$13)=DAY(EOMONTH($B$13,0)),EOMONTH(B472,VLOOKUP($D$6,AMORT!$A$2:$C$11,3,0)),EDATE($B$13,VLOOKUP($D$6,AMORT!$A$2:$C$11,3,0)*A473))))</f>
        <v>#N/A</v>
      </c>
      <c r="C473" s="55" t="e">
        <f>IF(A473="",IF(A472="","",SUM(C$13:C472)),G473+H473)</f>
        <v>#N/A</v>
      </c>
      <c r="D473" s="44"/>
      <c r="E473" s="55" t="e">
        <f>IF(A473="",IF(A472="","",SUM($E$13:E472)),ROUND(((I472*$D$8)/30)*VLOOKUP($D$6,AMORT!$A$2:$D$11,4,0),0))</f>
        <v>#N/A</v>
      </c>
      <c r="F473" s="55" t="e">
        <f>IF(A473="",IF(A472="","",SUM($F$13:F472)),IF(A473&lt;=MAX($I$6:$I$7),0,C473+E473))</f>
        <v>#N/A</v>
      </c>
      <c r="G473" s="55" t="e">
        <f>IF(A473="",IF(A472="","",SUM($G$13:G472)),IF(A473=$E$5,I472,IF($I$8="Cuota fija",IF(A473&lt;=MAX($I$6:$I$7),0,$D$7+D473-H473),IF($I$8="Capital Constante",IF(A473&lt;=MAX($I$6:$I$7),0,$D$3/(($C$5/VLOOKUP($D$6,AMORT!$A$2:$C$11,3,0))-MAX($I$6:$I$7))   ),C473-H473-E473)       )))</f>
        <v>#N/A</v>
      </c>
      <c r="H473" s="55" t="e">
        <f>IF(A473="",IF(A472="","",SUM($H$13:H472)),ROUND($E$4*I472,0))</f>
        <v>#N/A</v>
      </c>
      <c r="I473" s="55" t="e">
        <f t="shared" si="46"/>
        <v>#N/A</v>
      </c>
      <c r="J473" s="15"/>
      <c r="K473" s="55" t="e">
        <f>IF(AND(A473&gt;0,A473&lt;&gt;"",D473&gt;0), ROUND( ((D473/((1+($D$4/VLOOKUP($D$6,AMORT!$A$2:$B$11,2,0)))^A473))),0),0)</f>
        <v>#N/A</v>
      </c>
      <c r="N473" s="61" t="e">
        <f t="shared" si="49"/>
        <v>#N/A</v>
      </c>
      <c r="O473" s="62" t="e">
        <f>IF(N473="","",IF(OR($Q$6="Diaria",$Q$6="Semanal",$Q$6="Decadal",$Q$6="Quincenal"),O472+VLOOKUP($Q$6,AMORT!$A$2:$D$11,4,0),IF(DAY($O$13)=DAY(EOMONTH($O$13,0)),EOMONTH(O472,VLOOKUP($Q$6,AMORT!$A$2:$C$11,3,0)),EDATE($O$13,VLOOKUP($Q$6,AMORT!$A$2:$C$11,3,0)*N473))))</f>
        <v>#N/A</v>
      </c>
      <c r="P473" s="55" t="e">
        <f>IF(N473="",IF(N472="","",SUM(P$13:P472)),T473+U473)</f>
        <v>#N/A</v>
      </c>
      <c r="Q473" s="44"/>
      <c r="R473" s="55" t="e">
        <f>IF(N473="",IF(N472="","",SUM($R$13:R472)),ROUND(((V472*$Q$8)/30)*VLOOKUP($Q$6,AMORT!$A$2:$D$11,4,0),0))</f>
        <v>#N/A</v>
      </c>
      <c r="S473" s="55" t="e">
        <f>IF(N473="",IF(N472="","",SUM($S$13:S472)),IF(N473&lt;=MAX($V$6:$V$7),0,P473+R473))</f>
        <v>#N/A</v>
      </c>
      <c r="T473" s="55" t="e">
        <f>IF(N473="",IF(N472="","",SUM($T$13:T472)),IF(N473=$R$5,V472,IF($V$8="Cuota fija",IF(N473&lt;=MAX($V$6:$V$7),0,$Q$7+Q473-U473),IF($V$8="Capital Constante",IF(N473&lt;=MAX($V$6:$V$7),0,$Q$3/(($P$5/VLOOKUP($Q$6,AMORT!$A$2:$C$11,3,0))-MAX($V$6:$V$7))   ),P473-U473-R473)       )))</f>
        <v>#N/A</v>
      </c>
      <c r="U473" s="55" t="e">
        <f>IF(N473="",IF(N472="","",SUM($U$13:U472)),ROUND($R$4*V472,0))</f>
        <v>#N/A</v>
      </c>
      <c r="V473" s="55" t="e">
        <f t="shared" si="47"/>
        <v>#N/A</v>
      </c>
      <c r="W473" s="15"/>
      <c r="X473" s="55" t="e">
        <f>IF(AND(N473&gt;0,N473&lt;&gt;"",Q473&gt;0), ROUND( ((Q473/((1+($Q$4/VLOOKUP($Q$6,AMORT!$A$2:$B$11,2,0)))^N473))),0),0)</f>
        <v>#N/A</v>
      </c>
      <c r="AA473" s="61" t="e">
        <f t="shared" si="50"/>
        <v>#N/A</v>
      </c>
      <c r="AB473" s="62" t="e">
        <f>IF(AA473="","",IF(OR($AD$6="Diaria",$AD$6="Semanal",$AD$6="Decadal",$AD$6="Quincenal"),AB472+VLOOKUP($AD$6,AMORT!$A$2:$D$11,4,0),IF(DAY($B$13)=DAY(EOMONTH($B$13,0)),EOMONTH(AB472,VLOOKUP($AD$6,AMORT!$A$2:$C$11,3,0)),EDATE($B$13,VLOOKUP($AD$6,AMORT!$A$2:$C$11,3,0)*AA473))))</f>
        <v>#N/A</v>
      </c>
      <c r="AC473" s="55" t="e">
        <f>IF(AA473="",IF(AA472="","",SUM(AC$13:AC472)),AG473+AH473)</f>
        <v>#N/A</v>
      </c>
      <c r="AD473" s="44"/>
      <c r="AE473" s="55" t="e">
        <f>IF(AA473="",IF(AA472="","",SUM($AE$13:AE472)),ROUND(((AI472*$AD$8)/30)*VLOOKUP($AD$6,AMORT!$A$2:$D$11,4,0),0))</f>
        <v>#N/A</v>
      </c>
      <c r="AF473" s="55" t="e">
        <f>IF(AA473="",IF(AA472="","",SUM($AF$13:AF472)),IF(AA473&lt;=MAX($AI$6:$AI$7),0,AC473+AE473))</f>
        <v>#N/A</v>
      </c>
      <c r="AG473" s="55" t="e">
        <f>IF(AA473="",IF(AA472="","",SUM($AG$13:AG472)),IF(AA473=$AE$5,AI472,IF($AI$8="Cuota fija",IF(AA473&lt;=MAX($AI$6:$AI$7),0,$AD$7+AD473-AH473),IF($AI$8="Capital Constante",IF(AA473&lt;=MAX($AI$6:$AI$7),0,$AD$3/(($AC$5/VLOOKUP($AD$6,AMORT!$A$2:$C$11,3,0))-MAX($AI$6:$AI$7))   ),AC473-AH473-AE473)       )))</f>
        <v>#N/A</v>
      </c>
      <c r="AH473" s="55" t="e">
        <f>IF(AA473="",IF(AA472="","",SUM($AH$13:AH472)),ROUND($AE$4*AI472,0))</f>
        <v>#N/A</v>
      </c>
      <c r="AI473" s="55" t="e">
        <f t="shared" si="48"/>
        <v>#N/A</v>
      </c>
      <c r="AJ473" s="15"/>
      <c r="AK473" s="55" t="e">
        <f>IF(AND(AA473&gt;0,AA473&lt;&gt;"",AD473&gt;0), ROUND( ((AD473/((1+($AD$4/VLOOKUP($AD$6,AMORT!$A$2:$B$11,2,0)))^AA473))),0),0)</f>
        <v>#N/A</v>
      </c>
    </row>
    <row r="474" spans="1:37" x14ac:dyDescent="0.2">
      <c r="A474" s="61" t="e">
        <f t="shared" si="45"/>
        <v>#N/A</v>
      </c>
      <c r="B474" s="62" t="e">
        <f>IF(A474="","",IF(OR($D$6="Diaria",$D$6="Semanal",$D$6="Decadal",$D$6="Quincenal"),B473+VLOOKUP($D$6,AMORT!$A$2:$D$11,4,0),IF(DAY($B$13)=DAY(EOMONTH($B$13,0)),EOMONTH(B473,VLOOKUP($D$6,AMORT!$A$2:$C$11,3,0)),EDATE($B$13,VLOOKUP($D$6,AMORT!$A$2:$C$11,3,0)*A474))))</f>
        <v>#N/A</v>
      </c>
      <c r="C474" s="55" t="e">
        <f>IF(A474="",IF(A473="","",SUM(C$13:C473)),G474+H474)</f>
        <v>#N/A</v>
      </c>
      <c r="D474" s="44"/>
      <c r="E474" s="55" t="e">
        <f>IF(A474="",IF(A473="","",SUM($E$13:E473)),ROUND(((I473*$D$8)/30)*VLOOKUP($D$6,AMORT!$A$2:$D$11,4,0),0))</f>
        <v>#N/A</v>
      </c>
      <c r="F474" s="55" t="e">
        <f>IF(A474="",IF(A473="","",SUM($F$13:F473)),IF(A474&lt;=MAX($I$6:$I$7),0,C474+E474))</f>
        <v>#N/A</v>
      </c>
      <c r="G474" s="55" t="e">
        <f>IF(A474="",IF(A473="","",SUM($G$13:G473)),IF(A474=$E$5,I473,IF($I$8="Cuota fija",IF(A474&lt;=MAX($I$6:$I$7),0,$D$7+D474-H474),IF($I$8="Capital Constante",IF(A474&lt;=MAX($I$6:$I$7),0,$D$3/(($C$5/VLOOKUP($D$6,AMORT!$A$2:$C$11,3,0))-MAX($I$6:$I$7))   ),C474-H474-E474)       )))</f>
        <v>#N/A</v>
      </c>
      <c r="H474" s="55" t="e">
        <f>IF(A474="",IF(A473="","",SUM($H$13:H473)),ROUND($E$4*I473,0))</f>
        <v>#N/A</v>
      </c>
      <c r="I474" s="55" t="e">
        <f t="shared" si="46"/>
        <v>#N/A</v>
      </c>
      <c r="J474" s="15"/>
      <c r="K474" s="55" t="e">
        <f>IF(AND(A474&gt;0,A474&lt;&gt;"",D474&gt;0), ROUND( ((D474/((1+($D$4/VLOOKUP($D$6,AMORT!$A$2:$B$11,2,0)))^A474))),0),0)</f>
        <v>#N/A</v>
      </c>
      <c r="N474" s="61" t="e">
        <f t="shared" si="49"/>
        <v>#N/A</v>
      </c>
      <c r="O474" s="62" t="e">
        <f>IF(N474="","",IF(OR($Q$6="Diaria",$Q$6="Semanal",$Q$6="Decadal",$Q$6="Quincenal"),O473+VLOOKUP($Q$6,AMORT!$A$2:$D$11,4,0),IF(DAY($O$13)=DAY(EOMONTH($O$13,0)),EOMONTH(O473,VLOOKUP($Q$6,AMORT!$A$2:$C$11,3,0)),EDATE($O$13,VLOOKUP($Q$6,AMORT!$A$2:$C$11,3,0)*N474))))</f>
        <v>#N/A</v>
      </c>
      <c r="P474" s="55" t="e">
        <f>IF(N474="",IF(N473="","",SUM(P$13:P473)),T474+U474)</f>
        <v>#N/A</v>
      </c>
      <c r="Q474" s="44"/>
      <c r="R474" s="55" t="e">
        <f>IF(N474="",IF(N473="","",SUM($R$13:R473)),ROUND(((V473*$Q$8)/30)*VLOOKUP($Q$6,AMORT!$A$2:$D$11,4,0),0))</f>
        <v>#N/A</v>
      </c>
      <c r="S474" s="55" t="e">
        <f>IF(N474="",IF(N473="","",SUM($S$13:S473)),IF(N474&lt;=MAX($V$6:$V$7),0,P474+R474))</f>
        <v>#N/A</v>
      </c>
      <c r="T474" s="55" t="e">
        <f>IF(N474="",IF(N473="","",SUM($T$13:T473)),IF(N474=$R$5,V473,IF($V$8="Cuota fija",IF(N474&lt;=MAX($V$6:$V$7),0,$Q$7+Q474-U474),IF($V$8="Capital Constante",IF(N474&lt;=MAX($V$6:$V$7),0,$Q$3/(($P$5/VLOOKUP($Q$6,AMORT!$A$2:$C$11,3,0))-MAX($V$6:$V$7))   ),P474-U474-R474)       )))</f>
        <v>#N/A</v>
      </c>
      <c r="U474" s="55" t="e">
        <f>IF(N474="",IF(N473="","",SUM($U$13:U473)),ROUND($R$4*V473,0))</f>
        <v>#N/A</v>
      </c>
      <c r="V474" s="55" t="e">
        <f t="shared" si="47"/>
        <v>#N/A</v>
      </c>
      <c r="W474" s="15"/>
      <c r="X474" s="55" t="e">
        <f>IF(AND(N474&gt;0,N474&lt;&gt;"",Q474&gt;0), ROUND( ((Q474/((1+($Q$4/VLOOKUP($Q$6,AMORT!$A$2:$B$11,2,0)))^N474))),0),0)</f>
        <v>#N/A</v>
      </c>
      <c r="AA474" s="61" t="e">
        <f t="shared" si="50"/>
        <v>#N/A</v>
      </c>
      <c r="AB474" s="62" t="e">
        <f>IF(AA474="","",IF(OR($AD$6="Diaria",$AD$6="Semanal",$AD$6="Decadal",$AD$6="Quincenal"),AB473+VLOOKUP($AD$6,AMORT!$A$2:$D$11,4,0),IF(DAY($B$13)=DAY(EOMONTH($B$13,0)),EOMONTH(AB473,VLOOKUP($AD$6,AMORT!$A$2:$C$11,3,0)),EDATE($B$13,VLOOKUP($AD$6,AMORT!$A$2:$C$11,3,0)*AA474))))</f>
        <v>#N/A</v>
      </c>
      <c r="AC474" s="55" t="e">
        <f>IF(AA474="",IF(AA473="","",SUM(AC$13:AC473)),AG474+AH474)</f>
        <v>#N/A</v>
      </c>
      <c r="AD474" s="44"/>
      <c r="AE474" s="55" t="e">
        <f>IF(AA474="",IF(AA473="","",SUM($AE$13:AE473)),ROUND(((AI473*$AD$8)/30)*VLOOKUP($AD$6,AMORT!$A$2:$D$11,4,0),0))</f>
        <v>#N/A</v>
      </c>
      <c r="AF474" s="55" t="e">
        <f>IF(AA474="",IF(AA473="","",SUM($AF$13:AF473)),IF(AA474&lt;=MAX($AI$6:$AI$7),0,AC474+AE474))</f>
        <v>#N/A</v>
      </c>
      <c r="AG474" s="55" t="e">
        <f>IF(AA474="",IF(AA473="","",SUM($AG$13:AG473)),IF(AA474=$AE$5,AI473,IF($AI$8="Cuota fija",IF(AA474&lt;=MAX($AI$6:$AI$7),0,$AD$7+AD474-AH474),IF($AI$8="Capital Constante",IF(AA474&lt;=MAX($AI$6:$AI$7),0,$AD$3/(($AC$5/VLOOKUP($AD$6,AMORT!$A$2:$C$11,3,0))-MAX($AI$6:$AI$7))   ),AC474-AH474-AE474)       )))</f>
        <v>#N/A</v>
      </c>
      <c r="AH474" s="55" t="e">
        <f>IF(AA474="",IF(AA473="","",SUM($AH$13:AH473)),ROUND($AE$4*AI473,0))</f>
        <v>#N/A</v>
      </c>
      <c r="AI474" s="55" t="e">
        <f t="shared" si="48"/>
        <v>#N/A</v>
      </c>
      <c r="AJ474" s="15"/>
      <c r="AK474" s="55" t="e">
        <f>IF(AND(AA474&gt;0,AA474&lt;&gt;"",AD474&gt;0), ROUND( ((AD474/((1+($AD$4/VLOOKUP($AD$6,AMORT!$A$2:$B$11,2,0)))^AA474))),0),0)</f>
        <v>#N/A</v>
      </c>
    </row>
    <row r="475" spans="1:37" x14ac:dyDescent="0.2">
      <c r="A475" s="61" t="e">
        <f t="shared" si="45"/>
        <v>#N/A</v>
      </c>
      <c r="B475" s="62" t="e">
        <f>IF(A475="","",IF(OR($D$6="Diaria",$D$6="Semanal",$D$6="Decadal",$D$6="Quincenal"),B474+VLOOKUP($D$6,AMORT!$A$2:$D$11,4,0),IF(DAY($B$13)=DAY(EOMONTH($B$13,0)),EOMONTH(B474,VLOOKUP($D$6,AMORT!$A$2:$C$11,3,0)),EDATE($B$13,VLOOKUP($D$6,AMORT!$A$2:$C$11,3,0)*A475))))</f>
        <v>#N/A</v>
      </c>
      <c r="C475" s="55" t="e">
        <f>IF(A475="",IF(A474="","",SUM(C$13:C474)),G475+H475)</f>
        <v>#N/A</v>
      </c>
      <c r="D475" s="44"/>
      <c r="E475" s="55" t="e">
        <f>IF(A475="",IF(A474="","",SUM($E$13:E474)),ROUND(((I474*$D$8)/30)*VLOOKUP($D$6,AMORT!$A$2:$D$11,4,0),0))</f>
        <v>#N/A</v>
      </c>
      <c r="F475" s="55" t="e">
        <f>IF(A475="",IF(A474="","",SUM($F$13:F474)),IF(A475&lt;=MAX($I$6:$I$7),0,C475+E475))</f>
        <v>#N/A</v>
      </c>
      <c r="G475" s="55" t="e">
        <f>IF(A475="",IF(A474="","",SUM($G$13:G474)),IF(A475=$E$5,I474,IF($I$8="Cuota fija",IF(A475&lt;=MAX($I$6:$I$7),0,$D$7+D475-H475),IF($I$8="Capital Constante",IF(A475&lt;=MAX($I$6:$I$7),0,$D$3/(($C$5/VLOOKUP($D$6,AMORT!$A$2:$C$11,3,0))-MAX($I$6:$I$7))   ),C475-H475-E475)       )))</f>
        <v>#N/A</v>
      </c>
      <c r="H475" s="55" t="e">
        <f>IF(A475="",IF(A474="","",SUM($H$13:H474)),ROUND($E$4*I474,0))</f>
        <v>#N/A</v>
      </c>
      <c r="I475" s="55" t="e">
        <f t="shared" si="46"/>
        <v>#N/A</v>
      </c>
      <c r="J475" s="15"/>
      <c r="K475" s="55" t="e">
        <f>IF(AND(A475&gt;0,A475&lt;&gt;"",D475&gt;0), ROUND( ((D475/((1+($D$4/VLOOKUP($D$6,AMORT!$A$2:$B$11,2,0)))^A475))),0),0)</f>
        <v>#N/A</v>
      </c>
      <c r="N475" s="61" t="e">
        <f t="shared" si="49"/>
        <v>#N/A</v>
      </c>
      <c r="O475" s="62" t="e">
        <f>IF(N475="","",IF(OR($Q$6="Diaria",$Q$6="Semanal",$Q$6="Decadal",$Q$6="Quincenal"),O474+VLOOKUP($Q$6,AMORT!$A$2:$D$11,4,0),IF(DAY($O$13)=DAY(EOMONTH($O$13,0)),EOMONTH(O474,VLOOKUP($Q$6,AMORT!$A$2:$C$11,3,0)),EDATE($O$13,VLOOKUP($Q$6,AMORT!$A$2:$C$11,3,0)*N475))))</f>
        <v>#N/A</v>
      </c>
      <c r="P475" s="55" t="e">
        <f>IF(N475="",IF(N474="","",SUM(P$13:P474)),T475+U475)</f>
        <v>#N/A</v>
      </c>
      <c r="Q475" s="44"/>
      <c r="R475" s="55" t="e">
        <f>IF(N475="",IF(N474="","",SUM($R$13:R474)),ROUND(((V474*$Q$8)/30)*VLOOKUP($Q$6,AMORT!$A$2:$D$11,4,0),0))</f>
        <v>#N/A</v>
      </c>
      <c r="S475" s="55" t="e">
        <f>IF(N475="",IF(N474="","",SUM($S$13:S474)),IF(N475&lt;=MAX($V$6:$V$7),0,P475+R475))</f>
        <v>#N/A</v>
      </c>
      <c r="T475" s="55" t="e">
        <f>IF(N475="",IF(N474="","",SUM($T$13:T474)),IF(N475=$R$5,V474,IF($V$8="Cuota fija",IF(N475&lt;=MAX($V$6:$V$7),0,$Q$7+Q475-U475),IF($V$8="Capital Constante",IF(N475&lt;=MAX($V$6:$V$7),0,$Q$3/(($P$5/VLOOKUP($Q$6,AMORT!$A$2:$C$11,3,0))-MAX($V$6:$V$7))   ),P475-U475-R475)       )))</f>
        <v>#N/A</v>
      </c>
      <c r="U475" s="55" t="e">
        <f>IF(N475="",IF(N474="","",SUM($U$13:U474)),ROUND($R$4*V474,0))</f>
        <v>#N/A</v>
      </c>
      <c r="V475" s="55" t="e">
        <f t="shared" si="47"/>
        <v>#N/A</v>
      </c>
      <c r="W475" s="15"/>
      <c r="X475" s="55" t="e">
        <f>IF(AND(N475&gt;0,N475&lt;&gt;"",Q475&gt;0), ROUND( ((Q475/((1+($Q$4/VLOOKUP($Q$6,AMORT!$A$2:$B$11,2,0)))^N475))),0),0)</f>
        <v>#N/A</v>
      </c>
      <c r="AA475" s="61" t="e">
        <f t="shared" si="50"/>
        <v>#N/A</v>
      </c>
      <c r="AB475" s="62" t="e">
        <f>IF(AA475="","",IF(OR($AD$6="Diaria",$AD$6="Semanal",$AD$6="Decadal",$AD$6="Quincenal"),AB474+VLOOKUP($AD$6,AMORT!$A$2:$D$11,4,0),IF(DAY($B$13)=DAY(EOMONTH($B$13,0)),EOMONTH(AB474,VLOOKUP($AD$6,AMORT!$A$2:$C$11,3,0)),EDATE($B$13,VLOOKUP($AD$6,AMORT!$A$2:$C$11,3,0)*AA475))))</f>
        <v>#N/A</v>
      </c>
      <c r="AC475" s="55" t="e">
        <f>IF(AA475="",IF(AA474="","",SUM(AC$13:AC474)),AG475+AH475)</f>
        <v>#N/A</v>
      </c>
      <c r="AD475" s="44"/>
      <c r="AE475" s="55" t="e">
        <f>IF(AA475="",IF(AA474="","",SUM($AE$13:AE474)),ROUND(((AI474*$AD$8)/30)*VLOOKUP($AD$6,AMORT!$A$2:$D$11,4,0),0))</f>
        <v>#N/A</v>
      </c>
      <c r="AF475" s="55" t="e">
        <f>IF(AA475="",IF(AA474="","",SUM($AF$13:AF474)),IF(AA475&lt;=MAX($AI$6:$AI$7),0,AC475+AE475))</f>
        <v>#N/A</v>
      </c>
      <c r="AG475" s="55" t="e">
        <f>IF(AA475="",IF(AA474="","",SUM($AG$13:AG474)),IF(AA475=$AE$5,AI474,IF($AI$8="Cuota fija",IF(AA475&lt;=MAX($AI$6:$AI$7),0,$AD$7+AD475-AH475),IF($AI$8="Capital Constante",IF(AA475&lt;=MAX($AI$6:$AI$7),0,$AD$3/(($AC$5/VLOOKUP($AD$6,AMORT!$A$2:$C$11,3,0))-MAX($AI$6:$AI$7))   ),AC475-AH475-AE475)       )))</f>
        <v>#N/A</v>
      </c>
      <c r="AH475" s="55" t="e">
        <f>IF(AA475="",IF(AA474="","",SUM($AH$13:AH474)),ROUND($AE$4*AI474,0))</f>
        <v>#N/A</v>
      </c>
      <c r="AI475" s="55" t="e">
        <f t="shared" si="48"/>
        <v>#N/A</v>
      </c>
      <c r="AJ475" s="15"/>
      <c r="AK475" s="55" t="e">
        <f>IF(AND(AA475&gt;0,AA475&lt;&gt;"",AD475&gt;0), ROUND( ((AD475/((1+($AD$4/VLOOKUP($AD$6,AMORT!$A$2:$B$11,2,0)))^AA475))),0),0)</f>
        <v>#N/A</v>
      </c>
    </row>
    <row r="476" spans="1:37" x14ac:dyDescent="0.2">
      <c r="A476" s="61" t="e">
        <f t="shared" si="45"/>
        <v>#N/A</v>
      </c>
      <c r="B476" s="62" t="e">
        <f>IF(A476="","",IF(OR($D$6="Diaria",$D$6="Semanal",$D$6="Decadal",$D$6="Quincenal"),B475+VLOOKUP($D$6,AMORT!$A$2:$D$11,4,0),IF(DAY($B$13)=DAY(EOMONTH($B$13,0)),EOMONTH(B475,VLOOKUP($D$6,AMORT!$A$2:$C$11,3,0)),EDATE($B$13,VLOOKUP($D$6,AMORT!$A$2:$C$11,3,0)*A476))))</f>
        <v>#N/A</v>
      </c>
      <c r="C476" s="55" t="e">
        <f>IF(A476="",IF(A475="","",SUM(C$13:C475)),G476+H476)</f>
        <v>#N/A</v>
      </c>
      <c r="D476" s="44"/>
      <c r="E476" s="55" t="e">
        <f>IF(A476="",IF(A475="","",SUM($E$13:E475)),ROUND(((I475*$D$8)/30)*VLOOKUP($D$6,AMORT!$A$2:$D$11,4,0),0))</f>
        <v>#N/A</v>
      </c>
      <c r="F476" s="55" t="e">
        <f>IF(A476="",IF(A475="","",SUM($F$13:F475)),IF(A476&lt;=MAX($I$6:$I$7),0,C476+E476))</f>
        <v>#N/A</v>
      </c>
      <c r="G476" s="55" t="e">
        <f>IF(A476="",IF(A475="","",SUM($G$13:G475)),IF(A476=$E$5,I475,IF($I$8="Cuota fija",IF(A476&lt;=MAX($I$6:$I$7),0,$D$7+D476-H476),IF($I$8="Capital Constante",IF(A476&lt;=MAX($I$6:$I$7),0,$D$3/(($C$5/VLOOKUP($D$6,AMORT!$A$2:$C$11,3,0))-MAX($I$6:$I$7))   ),C476-H476-E476)       )))</f>
        <v>#N/A</v>
      </c>
      <c r="H476" s="55" t="e">
        <f>IF(A476="",IF(A475="","",SUM($H$13:H475)),ROUND($E$4*I475,0))</f>
        <v>#N/A</v>
      </c>
      <c r="I476" s="55" t="e">
        <f t="shared" si="46"/>
        <v>#N/A</v>
      </c>
      <c r="J476" s="15"/>
      <c r="K476" s="55" t="e">
        <f>IF(AND(A476&gt;0,A476&lt;&gt;"",D476&gt;0), ROUND( ((D476/((1+($D$4/VLOOKUP($D$6,AMORT!$A$2:$B$11,2,0)))^A476))),0),0)</f>
        <v>#N/A</v>
      </c>
      <c r="N476" s="61" t="e">
        <f t="shared" si="49"/>
        <v>#N/A</v>
      </c>
      <c r="O476" s="62" t="e">
        <f>IF(N476="","",IF(OR($Q$6="Diaria",$Q$6="Semanal",$Q$6="Decadal",$Q$6="Quincenal"),O475+VLOOKUP($Q$6,AMORT!$A$2:$D$11,4,0),IF(DAY($O$13)=DAY(EOMONTH($O$13,0)),EOMONTH(O475,VLOOKUP($Q$6,AMORT!$A$2:$C$11,3,0)),EDATE($O$13,VLOOKUP($Q$6,AMORT!$A$2:$C$11,3,0)*N476))))</f>
        <v>#N/A</v>
      </c>
      <c r="P476" s="55" t="e">
        <f>IF(N476="",IF(N475="","",SUM(P$13:P475)),T476+U476)</f>
        <v>#N/A</v>
      </c>
      <c r="Q476" s="44"/>
      <c r="R476" s="55" t="e">
        <f>IF(N476="",IF(N475="","",SUM($R$13:R475)),ROUND(((V475*$Q$8)/30)*VLOOKUP($Q$6,AMORT!$A$2:$D$11,4,0),0))</f>
        <v>#N/A</v>
      </c>
      <c r="S476" s="55" t="e">
        <f>IF(N476="",IF(N475="","",SUM($S$13:S475)),IF(N476&lt;=MAX($V$6:$V$7),0,P476+R476))</f>
        <v>#N/A</v>
      </c>
      <c r="T476" s="55" t="e">
        <f>IF(N476="",IF(N475="","",SUM($T$13:T475)),IF(N476=$R$5,V475,IF($V$8="Cuota fija",IF(N476&lt;=MAX($V$6:$V$7),0,$Q$7+Q476-U476),IF($V$8="Capital Constante",IF(N476&lt;=MAX($V$6:$V$7),0,$Q$3/(($P$5/VLOOKUP($Q$6,AMORT!$A$2:$C$11,3,0))-MAX($V$6:$V$7))   ),P476-U476-R476)       )))</f>
        <v>#N/A</v>
      </c>
      <c r="U476" s="55" t="e">
        <f>IF(N476="",IF(N475="","",SUM($U$13:U475)),ROUND($R$4*V475,0))</f>
        <v>#N/A</v>
      </c>
      <c r="V476" s="55" t="e">
        <f t="shared" si="47"/>
        <v>#N/A</v>
      </c>
      <c r="W476" s="15"/>
      <c r="X476" s="55" t="e">
        <f>IF(AND(N476&gt;0,N476&lt;&gt;"",Q476&gt;0), ROUND( ((Q476/((1+($Q$4/VLOOKUP($Q$6,AMORT!$A$2:$B$11,2,0)))^N476))),0),0)</f>
        <v>#N/A</v>
      </c>
      <c r="AA476" s="61" t="e">
        <f t="shared" si="50"/>
        <v>#N/A</v>
      </c>
      <c r="AB476" s="62" t="e">
        <f>IF(AA476="","",IF(OR($AD$6="Diaria",$AD$6="Semanal",$AD$6="Decadal",$AD$6="Quincenal"),AB475+VLOOKUP($AD$6,AMORT!$A$2:$D$11,4,0),IF(DAY($B$13)=DAY(EOMONTH($B$13,0)),EOMONTH(AB475,VLOOKUP($AD$6,AMORT!$A$2:$C$11,3,0)),EDATE($B$13,VLOOKUP($AD$6,AMORT!$A$2:$C$11,3,0)*AA476))))</f>
        <v>#N/A</v>
      </c>
      <c r="AC476" s="55" t="e">
        <f>IF(AA476="",IF(AA475="","",SUM(AC$13:AC475)),AG476+AH476)</f>
        <v>#N/A</v>
      </c>
      <c r="AD476" s="44"/>
      <c r="AE476" s="55" t="e">
        <f>IF(AA476="",IF(AA475="","",SUM($AE$13:AE475)),ROUND(((AI475*$AD$8)/30)*VLOOKUP($AD$6,AMORT!$A$2:$D$11,4,0),0))</f>
        <v>#N/A</v>
      </c>
      <c r="AF476" s="55" t="e">
        <f>IF(AA476="",IF(AA475="","",SUM($AF$13:AF475)),IF(AA476&lt;=MAX($AI$6:$AI$7),0,AC476+AE476))</f>
        <v>#N/A</v>
      </c>
      <c r="AG476" s="55" t="e">
        <f>IF(AA476="",IF(AA475="","",SUM($AG$13:AG475)),IF(AA476=$AE$5,AI475,IF($AI$8="Cuota fija",IF(AA476&lt;=MAX($AI$6:$AI$7),0,$AD$7+AD476-AH476),IF($AI$8="Capital Constante",IF(AA476&lt;=MAX($AI$6:$AI$7),0,$AD$3/(($AC$5/VLOOKUP($AD$6,AMORT!$A$2:$C$11,3,0))-MAX($AI$6:$AI$7))   ),AC476-AH476-AE476)       )))</f>
        <v>#N/A</v>
      </c>
      <c r="AH476" s="55" t="e">
        <f>IF(AA476="",IF(AA475="","",SUM($AH$13:AH475)),ROUND($AE$4*AI475,0))</f>
        <v>#N/A</v>
      </c>
      <c r="AI476" s="55" t="e">
        <f t="shared" si="48"/>
        <v>#N/A</v>
      </c>
      <c r="AJ476" s="15"/>
      <c r="AK476" s="55" t="e">
        <f>IF(AND(AA476&gt;0,AA476&lt;&gt;"",AD476&gt;0), ROUND( ((AD476/((1+($AD$4/VLOOKUP($AD$6,AMORT!$A$2:$B$11,2,0)))^AA476))),0),0)</f>
        <v>#N/A</v>
      </c>
    </row>
    <row r="477" spans="1:37" x14ac:dyDescent="0.2">
      <c r="A477" s="61" t="e">
        <f t="shared" si="45"/>
        <v>#N/A</v>
      </c>
      <c r="B477" s="62" t="e">
        <f>IF(A477="","",IF(OR($D$6="Diaria",$D$6="Semanal",$D$6="Decadal",$D$6="Quincenal"),B476+VLOOKUP($D$6,AMORT!$A$2:$D$11,4,0),IF(DAY($B$13)=DAY(EOMONTH($B$13,0)),EOMONTH(B476,VLOOKUP($D$6,AMORT!$A$2:$C$11,3,0)),EDATE($B$13,VLOOKUP($D$6,AMORT!$A$2:$C$11,3,0)*A477))))</f>
        <v>#N/A</v>
      </c>
      <c r="C477" s="55" t="e">
        <f>IF(A477="",IF(A476="","",SUM(C$13:C476)),G477+H477)</f>
        <v>#N/A</v>
      </c>
      <c r="D477" s="44"/>
      <c r="E477" s="55" t="e">
        <f>IF(A477="",IF(A476="","",SUM($E$13:E476)),ROUND(((I476*$D$8)/30)*VLOOKUP($D$6,AMORT!$A$2:$D$11,4,0),0))</f>
        <v>#N/A</v>
      </c>
      <c r="F477" s="55" t="e">
        <f>IF(A477="",IF(A476="","",SUM($F$13:F476)),IF(A477&lt;=MAX($I$6:$I$7),0,C477+E477))</f>
        <v>#N/A</v>
      </c>
      <c r="G477" s="55" t="e">
        <f>IF(A477="",IF(A476="","",SUM($G$13:G476)),IF(A477=$E$5,I476,IF($I$8="Cuota fija",IF(A477&lt;=MAX($I$6:$I$7),0,$D$7+D477-H477),IF($I$8="Capital Constante",IF(A477&lt;=MAX($I$6:$I$7),0,$D$3/(($C$5/VLOOKUP($D$6,AMORT!$A$2:$C$11,3,0))-MAX($I$6:$I$7))   ),C477-H477-E477)       )))</f>
        <v>#N/A</v>
      </c>
      <c r="H477" s="55" t="e">
        <f>IF(A477="",IF(A476="","",SUM($H$13:H476)),ROUND($E$4*I476,0))</f>
        <v>#N/A</v>
      </c>
      <c r="I477" s="55" t="e">
        <f t="shared" si="46"/>
        <v>#N/A</v>
      </c>
      <c r="J477" s="15"/>
      <c r="K477" s="55" t="e">
        <f>IF(AND(A477&gt;0,A477&lt;&gt;"",D477&gt;0), ROUND( ((D477/((1+($D$4/VLOOKUP($D$6,AMORT!$A$2:$B$11,2,0)))^A477))),0),0)</f>
        <v>#N/A</v>
      </c>
      <c r="N477" s="61" t="e">
        <f t="shared" si="49"/>
        <v>#N/A</v>
      </c>
      <c r="O477" s="62" t="e">
        <f>IF(N477="","",IF(OR($Q$6="Diaria",$Q$6="Semanal",$Q$6="Decadal",$Q$6="Quincenal"),O476+VLOOKUP($Q$6,AMORT!$A$2:$D$11,4,0),IF(DAY($O$13)=DAY(EOMONTH($O$13,0)),EOMONTH(O476,VLOOKUP($Q$6,AMORT!$A$2:$C$11,3,0)),EDATE($O$13,VLOOKUP($Q$6,AMORT!$A$2:$C$11,3,0)*N477))))</f>
        <v>#N/A</v>
      </c>
      <c r="P477" s="55" t="e">
        <f>IF(N477="",IF(N476="","",SUM(P$13:P476)),T477+U477)</f>
        <v>#N/A</v>
      </c>
      <c r="Q477" s="44"/>
      <c r="R477" s="55" t="e">
        <f>IF(N477="",IF(N476="","",SUM($R$13:R476)),ROUND(((V476*$Q$8)/30)*VLOOKUP($Q$6,AMORT!$A$2:$D$11,4,0),0))</f>
        <v>#N/A</v>
      </c>
      <c r="S477" s="55" t="e">
        <f>IF(N477="",IF(N476="","",SUM($S$13:S476)),IF(N477&lt;=MAX($V$6:$V$7),0,P477+R477))</f>
        <v>#N/A</v>
      </c>
      <c r="T477" s="55" t="e">
        <f>IF(N477="",IF(N476="","",SUM($T$13:T476)),IF(N477=$R$5,V476,IF($V$8="Cuota fija",IF(N477&lt;=MAX($V$6:$V$7),0,$Q$7+Q477-U477),IF($V$8="Capital Constante",IF(N477&lt;=MAX($V$6:$V$7),0,$Q$3/(($P$5/VLOOKUP($Q$6,AMORT!$A$2:$C$11,3,0))-MAX($V$6:$V$7))   ),P477-U477-R477)       )))</f>
        <v>#N/A</v>
      </c>
      <c r="U477" s="55" t="e">
        <f>IF(N477="",IF(N476="","",SUM($U$13:U476)),ROUND($R$4*V476,0))</f>
        <v>#N/A</v>
      </c>
      <c r="V477" s="55" t="e">
        <f t="shared" si="47"/>
        <v>#N/A</v>
      </c>
      <c r="W477" s="15"/>
      <c r="X477" s="55" t="e">
        <f>IF(AND(N477&gt;0,N477&lt;&gt;"",Q477&gt;0), ROUND( ((Q477/((1+($Q$4/VLOOKUP($Q$6,AMORT!$A$2:$B$11,2,0)))^N477))),0),0)</f>
        <v>#N/A</v>
      </c>
      <c r="AA477" s="61" t="e">
        <f t="shared" si="50"/>
        <v>#N/A</v>
      </c>
      <c r="AB477" s="62" t="e">
        <f>IF(AA477="","",IF(OR($AD$6="Diaria",$AD$6="Semanal",$AD$6="Decadal",$AD$6="Quincenal"),AB476+VLOOKUP($AD$6,AMORT!$A$2:$D$11,4,0),IF(DAY($B$13)=DAY(EOMONTH($B$13,0)),EOMONTH(AB476,VLOOKUP($AD$6,AMORT!$A$2:$C$11,3,0)),EDATE($B$13,VLOOKUP($AD$6,AMORT!$A$2:$C$11,3,0)*AA477))))</f>
        <v>#N/A</v>
      </c>
      <c r="AC477" s="55" t="e">
        <f>IF(AA477="",IF(AA476="","",SUM(AC$13:AC476)),AG477+AH477)</f>
        <v>#N/A</v>
      </c>
      <c r="AD477" s="44"/>
      <c r="AE477" s="55" t="e">
        <f>IF(AA477="",IF(AA476="","",SUM($AE$13:AE476)),ROUND(((AI476*$AD$8)/30)*VLOOKUP($AD$6,AMORT!$A$2:$D$11,4,0),0))</f>
        <v>#N/A</v>
      </c>
      <c r="AF477" s="55" t="e">
        <f>IF(AA477="",IF(AA476="","",SUM($AF$13:AF476)),IF(AA477&lt;=MAX($AI$6:$AI$7),0,AC477+AE477))</f>
        <v>#N/A</v>
      </c>
      <c r="AG477" s="55" t="e">
        <f>IF(AA477="",IF(AA476="","",SUM($AG$13:AG476)),IF(AA477=$AE$5,AI476,IF($AI$8="Cuota fija",IF(AA477&lt;=MAX($AI$6:$AI$7),0,$AD$7+AD477-AH477),IF($AI$8="Capital Constante",IF(AA477&lt;=MAX($AI$6:$AI$7),0,$AD$3/(($AC$5/VLOOKUP($AD$6,AMORT!$A$2:$C$11,3,0))-MAX($AI$6:$AI$7))   ),AC477-AH477-AE477)       )))</f>
        <v>#N/A</v>
      </c>
      <c r="AH477" s="55" t="e">
        <f>IF(AA477="",IF(AA476="","",SUM($AH$13:AH476)),ROUND($AE$4*AI476,0))</f>
        <v>#N/A</v>
      </c>
      <c r="AI477" s="55" t="e">
        <f t="shared" si="48"/>
        <v>#N/A</v>
      </c>
      <c r="AJ477" s="15"/>
      <c r="AK477" s="55" t="e">
        <f>IF(AND(AA477&gt;0,AA477&lt;&gt;"",AD477&gt;0), ROUND( ((AD477/((1+($AD$4/VLOOKUP($AD$6,AMORT!$A$2:$B$11,2,0)))^AA477))),0),0)</f>
        <v>#N/A</v>
      </c>
    </row>
    <row r="478" spans="1:37" x14ac:dyDescent="0.2">
      <c r="A478" s="61" t="e">
        <f t="shared" si="45"/>
        <v>#N/A</v>
      </c>
      <c r="B478" s="62" t="e">
        <f>IF(A478="","",IF(OR($D$6="Diaria",$D$6="Semanal",$D$6="Decadal",$D$6="Quincenal"),B477+VLOOKUP($D$6,AMORT!$A$2:$D$11,4,0),IF(DAY($B$13)=DAY(EOMONTH($B$13,0)),EOMONTH(B477,VLOOKUP($D$6,AMORT!$A$2:$C$11,3,0)),EDATE($B$13,VLOOKUP($D$6,AMORT!$A$2:$C$11,3,0)*A478))))</f>
        <v>#N/A</v>
      </c>
      <c r="C478" s="55" t="e">
        <f>IF(A478="",IF(A477="","",SUM(C$13:C477)),G478+H478)</f>
        <v>#N/A</v>
      </c>
      <c r="D478" s="44"/>
      <c r="E478" s="55" t="e">
        <f>IF(A478="",IF(A477="","",SUM($E$13:E477)),ROUND(((I477*$D$8)/30)*VLOOKUP($D$6,AMORT!$A$2:$D$11,4,0),0))</f>
        <v>#N/A</v>
      </c>
      <c r="F478" s="55" t="e">
        <f>IF(A478="",IF(A477="","",SUM($F$13:F477)),IF(A478&lt;=MAX($I$6:$I$7),0,C478+E478))</f>
        <v>#N/A</v>
      </c>
      <c r="G478" s="55" t="e">
        <f>IF(A478="",IF(A477="","",SUM($G$13:G477)),IF(A478=$E$5,I477,IF($I$8="Cuota fija",IF(A478&lt;=MAX($I$6:$I$7),0,$D$7+D478-H478),IF($I$8="Capital Constante",IF(A478&lt;=MAX($I$6:$I$7),0,$D$3/(($C$5/VLOOKUP($D$6,AMORT!$A$2:$C$11,3,0))-MAX($I$6:$I$7))   ),C478-H478-E478)       )))</f>
        <v>#N/A</v>
      </c>
      <c r="H478" s="55" t="e">
        <f>IF(A478="",IF(A477="","",SUM($H$13:H477)),ROUND($E$4*I477,0))</f>
        <v>#N/A</v>
      </c>
      <c r="I478" s="55" t="e">
        <f t="shared" si="46"/>
        <v>#N/A</v>
      </c>
      <c r="J478" s="15"/>
      <c r="K478" s="55" t="e">
        <f>IF(AND(A478&gt;0,A478&lt;&gt;"",D478&gt;0), ROUND( ((D478/((1+($D$4/VLOOKUP($D$6,AMORT!$A$2:$B$11,2,0)))^A478))),0),0)</f>
        <v>#N/A</v>
      </c>
      <c r="N478" s="61" t="e">
        <f t="shared" si="49"/>
        <v>#N/A</v>
      </c>
      <c r="O478" s="62" t="e">
        <f>IF(N478="","",IF(OR($Q$6="Diaria",$Q$6="Semanal",$Q$6="Decadal",$Q$6="Quincenal"),O477+VLOOKUP($Q$6,AMORT!$A$2:$D$11,4,0),IF(DAY($O$13)=DAY(EOMONTH($O$13,0)),EOMONTH(O477,VLOOKUP($Q$6,AMORT!$A$2:$C$11,3,0)),EDATE($O$13,VLOOKUP($Q$6,AMORT!$A$2:$C$11,3,0)*N478))))</f>
        <v>#N/A</v>
      </c>
      <c r="P478" s="55" t="e">
        <f>IF(N478="",IF(N477="","",SUM(P$13:P477)),T478+U478)</f>
        <v>#N/A</v>
      </c>
      <c r="Q478" s="44"/>
      <c r="R478" s="55" t="e">
        <f>IF(N478="",IF(N477="","",SUM($R$13:R477)),ROUND(((V477*$Q$8)/30)*VLOOKUP($Q$6,AMORT!$A$2:$D$11,4,0),0))</f>
        <v>#N/A</v>
      </c>
      <c r="S478" s="55" t="e">
        <f>IF(N478="",IF(N477="","",SUM($S$13:S477)),IF(N478&lt;=MAX($V$6:$V$7),0,P478+R478))</f>
        <v>#N/A</v>
      </c>
      <c r="T478" s="55" t="e">
        <f>IF(N478="",IF(N477="","",SUM($T$13:T477)),IF(N478=$R$5,V477,IF($V$8="Cuota fija",IF(N478&lt;=MAX($V$6:$V$7),0,$Q$7+Q478-U478),IF($V$8="Capital Constante",IF(N478&lt;=MAX($V$6:$V$7),0,$Q$3/(($P$5/VLOOKUP($Q$6,AMORT!$A$2:$C$11,3,0))-MAX($V$6:$V$7))   ),P478-U478-R478)       )))</f>
        <v>#N/A</v>
      </c>
      <c r="U478" s="55" t="e">
        <f>IF(N478="",IF(N477="","",SUM($U$13:U477)),ROUND($R$4*V477,0))</f>
        <v>#N/A</v>
      </c>
      <c r="V478" s="55" t="e">
        <f t="shared" si="47"/>
        <v>#N/A</v>
      </c>
      <c r="W478" s="15"/>
      <c r="X478" s="55" t="e">
        <f>IF(AND(N478&gt;0,N478&lt;&gt;"",Q478&gt;0), ROUND( ((Q478/((1+($Q$4/VLOOKUP($Q$6,AMORT!$A$2:$B$11,2,0)))^N478))),0),0)</f>
        <v>#N/A</v>
      </c>
      <c r="AA478" s="61" t="e">
        <f t="shared" si="50"/>
        <v>#N/A</v>
      </c>
      <c r="AB478" s="62" t="e">
        <f>IF(AA478="","",IF(OR($AD$6="Diaria",$AD$6="Semanal",$AD$6="Decadal",$AD$6="Quincenal"),AB477+VLOOKUP($AD$6,AMORT!$A$2:$D$11,4,0),IF(DAY($B$13)=DAY(EOMONTH($B$13,0)),EOMONTH(AB477,VLOOKUP($AD$6,AMORT!$A$2:$C$11,3,0)),EDATE($B$13,VLOOKUP($AD$6,AMORT!$A$2:$C$11,3,0)*AA478))))</f>
        <v>#N/A</v>
      </c>
      <c r="AC478" s="55" t="e">
        <f>IF(AA478="",IF(AA477="","",SUM(AC$13:AC477)),AG478+AH478)</f>
        <v>#N/A</v>
      </c>
      <c r="AD478" s="44"/>
      <c r="AE478" s="55" t="e">
        <f>IF(AA478="",IF(AA477="","",SUM($AE$13:AE477)),ROUND(((AI477*$AD$8)/30)*VLOOKUP($AD$6,AMORT!$A$2:$D$11,4,0),0))</f>
        <v>#N/A</v>
      </c>
      <c r="AF478" s="55" t="e">
        <f>IF(AA478="",IF(AA477="","",SUM($AF$13:AF477)),IF(AA478&lt;=MAX($AI$6:$AI$7),0,AC478+AE478))</f>
        <v>#N/A</v>
      </c>
      <c r="AG478" s="55" t="e">
        <f>IF(AA478="",IF(AA477="","",SUM($AG$13:AG477)),IF(AA478=$AE$5,AI477,IF($AI$8="Cuota fija",IF(AA478&lt;=MAX($AI$6:$AI$7),0,$AD$7+AD478-AH478),IF($AI$8="Capital Constante",IF(AA478&lt;=MAX($AI$6:$AI$7),0,$AD$3/(($AC$5/VLOOKUP($AD$6,AMORT!$A$2:$C$11,3,0))-MAX($AI$6:$AI$7))   ),AC478-AH478-AE478)       )))</f>
        <v>#N/A</v>
      </c>
      <c r="AH478" s="55" t="e">
        <f>IF(AA478="",IF(AA477="","",SUM($AH$13:AH477)),ROUND($AE$4*AI477,0))</f>
        <v>#N/A</v>
      </c>
      <c r="AI478" s="55" t="e">
        <f t="shared" si="48"/>
        <v>#N/A</v>
      </c>
      <c r="AJ478" s="15"/>
      <c r="AK478" s="55" t="e">
        <f>IF(AND(AA478&gt;0,AA478&lt;&gt;"",AD478&gt;0), ROUND( ((AD478/((1+($AD$4/VLOOKUP($AD$6,AMORT!$A$2:$B$11,2,0)))^AA478))),0),0)</f>
        <v>#N/A</v>
      </c>
    </row>
    <row r="479" spans="1:37" x14ac:dyDescent="0.2">
      <c r="A479" s="61" t="e">
        <f t="shared" si="45"/>
        <v>#N/A</v>
      </c>
      <c r="B479" s="62" t="e">
        <f>IF(A479="","",IF(OR($D$6="Diaria",$D$6="Semanal",$D$6="Decadal",$D$6="Quincenal"),B478+VLOOKUP($D$6,AMORT!$A$2:$D$11,4,0),IF(DAY($B$13)=DAY(EOMONTH($B$13,0)),EOMONTH(B478,VLOOKUP($D$6,AMORT!$A$2:$C$11,3,0)),EDATE($B$13,VLOOKUP($D$6,AMORT!$A$2:$C$11,3,0)*A479))))</f>
        <v>#N/A</v>
      </c>
      <c r="C479" s="55" t="e">
        <f>IF(A479="",IF(A478="","",SUM(C$13:C478)),G479+H479)</f>
        <v>#N/A</v>
      </c>
      <c r="D479" s="44"/>
      <c r="E479" s="55" t="e">
        <f>IF(A479="",IF(A478="","",SUM($E$13:E478)),ROUND(((I478*$D$8)/30)*VLOOKUP($D$6,AMORT!$A$2:$D$11,4,0),0))</f>
        <v>#N/A</v>
      </c>
      <c r="F479" s="55" t="e">
        <f>IF(A479="",IF(A478="","",SUM($F$13:F478)),IF(A479&lt;=MAX($I$6:$I$7),0,C479+E479))</f>
        <v>#N/A</v>
      </c>
      <c r="G479" s="55" t="e">
        <f>IF(A479="",IF(A478="","",SUM($G$13:G478)),IF(A479=$E$5,I478,IF($I$8="Cuota fija",IF(A479&lt;=MAX($I$6:$I$7),0,$D$7+D479-H479),IF($I$8="Capital Constante",IF(A479&lt;=MAX($I$6:$I$7),0,$D$3/(($C$5/VLOOKUP($D$6,AMORT!$A$2:$C$11,3,0))-MAX($I$6:$I$7))   ),C479-H479-E479)       )))</f>
        <v>#N/A</v>
      </c>
      <c r="H479" s="55" t="e">
        <f>IF(A479="",IF(A478="","",SUM($H$13:H478)),ROUND($E$4*I478,0))</f>
        <v>#N/A</v>
      </c>
      <c r="I479" s="55" t="e">
        <f t="shared" si="46"/>
        <v>#N/A</v>
      </c>
      <c r="J479" s="15"/>
      <c r="K479" s="55" t="e">
        <f>IF(AND(A479&gt;0,A479&lt;&gt;"",D479&gt;0), ROUND( ((D479/((1+($D$4/VLOOKUP($D$6,AMORT!$A$2:$B$11,2,0)))^A479))),0),0)</f>
        <v>#N/A</v>
      </c>
      <c r="N479" s="61" t="e">
        <f t="shared" si="49"/>
        <v>#N/A</v>
      </c>
      <c r="O479" s="62" t="e">
        <f>IF(N479="","",IF(OR($Q$6="Diaria",$Q$6="Semanal",$Q$6="Decadal",$Q$6="Quincenal"),O478+VLOOKUP($Q$6,AMORT!$A$2:$D$11,4,0),IF(DAY($O$13)=DAY(EOMONTH($O$13,0)),EOMONTH(O478,VLOOKUP($Q$6,AMORT!$A$2:$C$11,3,0)),EDATE($O$13,VLOOKUP($Q$6,AMORT!$A$2:$C$11,3,0)*N479))))</f>
        <v>#N/A</v>
      </c>
      <c r="P479" s="55" t="e">
        <f>IF(N479="",IF(N478="","",SUM(P$13:P478)),T479+U479)</f>
        <v>#N/A</v>
      </c>
      <c r="Q479" s="44"/>
      <c r="R479" s="55" t="e">
        <f>IF(N479="",IF(N478="","",SUM($R$13:R478)),ROUND(((V478*$Q$8)/30)*VLOOKUP($Q$6,AMORT!$A$2:$D$11,4,0),0))</f>
        <v>#N/A</v>
      </c>
      <c r="S479" s="55" t="e">
        <f>IF(N479="",IF(N478="","",SUM($S$13:S478)),IF(N479&lt;=MAX($V$6:$V$7),0,P479+R479))</f>
        <v>#N/A</v>
      </c>
      <c r="T479" s="55" t="e">
        <f>IF(N479="",IF(N478="","",SUM($T$13:T478)),IF(N479=$R$5,V478,IF($V$8="Cuota fija",IF(N479&lt;=MAX($V$6:$V$7),0,$Q$7+Q479-U479),IF($V$8="Capital Constante",IF(N479&lt;=MAX($V$6:$V$7),0,$Q$3/(($P$5/VLOOKUP($Q$6,AMORT!$A$2:$C$11,3,0))-MAX($V$6:$V$7))   ),P479-U479-R479)       )))</f>
        <v>#N/A</v>
      </c>
      <c r="U479" s="55" t="e">
        <f>IF(N479="",IF(N478="","",SUM($U$13:U478)),ROUND($R$4*V478,0))</f>
        <v>#N/A</v>
      </c>
      <c r="V479" s="55" t="e">
        <f t="shared" si="47"/>
        <v>#N/A</v>
      </c>
      <c r="W479" s="15"/>
      <c r="X479" s="55" t="e">
        <f>IF(AND(N479&gt;0,N479&lt;&gt;"",Q479&gt;0), ROUND( ((Q479/((1+($Q$4/VLOOKUP($Q$6,AMORT!$A$2:$B$11,2,0)))^N479))),0),0)</f>
        <v>#N/A</v>
      </c>
      <c r="AA479" s="61" t="e">
        <f t="shared" si="50"/>
        <v>#N/A</v>
      </c>
      <c r="AB479" s="62" t="e">
        <f>IF(AA479="","",IF(OR($AD$6="Diaria",$AD$6="Semanal",$AD$6="Decadal",$AD$6="Quincenal"),AB478+VLOOKUP($AD$6,AMORT!$A$2:$D$11,4,0),IF(DAY($B$13)=DAY(EOMONTH($B$13,0)),EOMONTH(AB478,VLOOKUP($AD$6,AMORT!$A$2:$C$11,3,0)),EDATE($B$13,VLOOKUP($AD$6,AMORT!$A$2:$C$11,3,0)*AA479))))</f>
        <v>#N/A</v>
      </c>
      <c r="AC479" s="55" t="e">
        <f>IF(AA479="",IF(AA478="","",SUM(AC$13:AC478)),AG479+AH479)</f>
        <v>#N/A</v>
      </c>
      <c r="AD479" s="44"/>
      <c r="AE479" s="55" t="e">
        <f>IF(AA479="",IF(AA478="","",SUM($AE$13:AE478)),ROUND(((AI478*$AD$8)/30)*VLOOKUP($AD$6,AMORT!$A$2:$D$11,4,0),0))</f>
        <v>#N/A</v>
      </c>
      <c r="AF479" s="55" t="e">
        <f>IF(AA479="",IF(AA478="","",SUM($AF$13:AF478)),IF(AA479&lt;=MAX($AI$6:$AI$7),0,AC479+AE479))</f>
        <v>#N/A</v>
      </c>
      <c r="AG479" s="55" t="e">
        <f>IF(AA479="",IF(AA478="","",SUM($AG$13:AG478)),IF(AA479=$AE$5,AI478,IF($AI$8="Cuota fija",IF(AA479&lt;=MAX($AI$6:$AI$7),0,$AD$7+AD479-AH479),IF($AI$8="Capital Constante",IF(AA479&lt;=MAX($AI$6:$AI$7),0,$AD$3/(($AC$5/VLOOKUP($AD$6,AMORT!$A$2:$C$11,3,0))-MAX($AI$6:$AI$7))   ),AC479-AH479-AE479)       )))</f>
        <v>#N/A</v>
      </c>
      <c r="AH479" s="55" t="e">
        <f>IF(AA479="",IF(AA478="","",SUM($AH$13:AH478)),ROUND($AE$4*AI478,0))</f>
        <v>#N/A</v>
      </c>
      <c r="AI479" s="55" t="e">
        <f t="shared" si="48"/>
        <v>#N/A</v>
      </c>
      <c r="AJ479" s="15"/>
      <c r="AK479" s="55" t="e">
        <f>IF(AND(AA479&gt;0,AA479&lt;&gt;"",AD479&gt;0), ROUND( ((AD479/((1+($AD$4/VLOOKUP($AD$6,AMORT!$A$2:$B$11,2,0)))^AA479))),0),0)</f>
        <v>#N/A</v>
      </c>
    </row>
    <row r="480" spans="1:37" x14ac:dyDescent="0.2">
      <c r="A480" s="61" t="e">
        <f t="shared" si="45"/>
        <v>#N/A</v>
      </c>
      <c r="B480" s="62" t="e">
        <f>IF(A480="","",IF(OR($D$6="Diaria",$D$6="Semanal",$D$6="Decadal",$D$6="Quincenal"),B479+VLOOKUP($D$6,AMORT!$A$2:$D$11,4,0),IF(DAY($B$13)=DAY(EOMONTH($B$13,0)),EOMONTH(B479,VLOOKUP($D$6,AMORT!$A$2:$C$11,3,0)),EDATE($B$13,VLOOKUP($D$6,AMORT!$A$2:$C$11,3,0)*A480))))</f>
        <v>#N/A</v>
      </c>
      <c r="C480" s="55" t="e">
        <f>IF(A480="",IF(A479="","",SUM(C$13:C479)),G480+H480)</f>
        <v>#N/A</v>
      </c>
      <c r="D480" s="44"/>
      <c r="E480" s="55" t="e">
        <f>IF(A480="",IF(A479="","",SUM($E$13:E479)),ROUND(((I479*$D$8)/30)*VLOOKUP($D$6,AMORT!$A$2:$D$11,4,0),0))</f>
        <v>#N/A</v>
      </c>
      <c r="F480" s="55" t="e">
        <f>IF(A480="",IF(A479="","",SUM($F$13:F479)),IF(A480&lt;=MAX($I$6:$I$7),0,C480+E480))</f>
        <v>#N/A</v>
      </c>
      <c r="G480" s="55" t="e">
        <f>IF(A480="",IF(A479="","",SUM($G$13:G479)),IF(A480=$E$5,I479,IF($I$8="Cuota fija",IF(A480&lt;=MAX($I$6:$I$7),0,$D$7+D480-H480),IF($I$8="Capital Constante",IF(A480&lt;=MAX($I$6:$I$7),0,$D$3/(($C$5/VLOOKUP($D$6,AMORT!$A$2:$C$11,3,0))-MAX($I$6:$I$7))   ),C480-H480-E480)       )))</f>
        <v>#N/A</v>
      </c>
      <c r="H480" s="55" t="e">
        <f>IF(A480="",IF(A479="","",SUM($H$13:H479)),ROUND($E$4*I479,0))</f>
        <v>#N/A</v>
      </c>
      <c r="I480" s="55" t="e">
        <f t="shared" si="46"/>
        <v>#N/A</v>
      </c>
      <c r="J480" s="15"/>
      <c r="K480" s="55" t="e">
        <f>IF(AND(A480&gt;0,A480&lt;&gt;"",D480&gt;0), ROUND( ((D480/((1+($D$4/VLOOKUP($D$6,AMORT!$A$2:$B$11,2,0)))^A480))),0),0)</f>
        <v>#N/A</v>
      </c>
      <c r="N480" s="61" t="e">
        <f t="shared" si="49"/>
        <v>#N/A</v>
      </c>
      <c r="O480" s="62" t="e">
        <f>IF(N480="","",IF(OR($Q$6="Diaria",$Q$6="Semanal",$Q$6="Decadal",$Q$6="Quincenal"),O479+VLOOKUP($Q$6,AMORT!$A$2:$D$11,4,0),IF(DAY($O$13)=DAY(EOMONTH($O$13,0)),EOMONTH(O479,VLOOKUP($Q$6,AMORT!$A$2:$C$11,3,0)),EDATE($O$13,VLOOKUP($Q$6,AMORT!$A$2:$C$11,3,0)*N480))))</f>
        <v>#N/A</v>
      </c>
      <c r="P480" s="55" t="e">
        <f>IF(N480="",IF(N479="","",SUM(P$13:P479)),T480+U480)</f>
        <v>#N/A</v>
      </c>
      <c r="Q480" s="44"/>
      <c r="R480" s="55" t="e">
        <f>IF(N480="",IF(N479="","",SUM($R$13:R479)),ROUND(((V479*$Q$8)/30)*VLOOKUP($Q$6,AMORT!$A$2:$D$11,4,0),0))</f>
        <v>#N/A</v>
      </c>
      <c r="S480" s="55" t="e">
        <f>IF(N480="",IF(N479="","",SUM($S$13:S479)),IF(N480&lt;=MAX($V$6:$V$7),0,P480+R480))</f>
        <v>#N/A</v>
      </c>
      <c r="T480" s="55" t="e">
        <f>IF(N480="",IF(N479="","",SUM($T$13:T479)),IF(N480=$R$5,V479,IF($V$8="Cuota fija",IF(N480&lt;=MAX($V$6:$V$7),0,$Q$7+Q480-U480),IF($V$8="Capital Constante",IF(N480&lt;=MAX($V$6:$V$7),0,$Q$3/(($P$5/VLOOKUP($Q$6,AMORT!$A$2:$C$11,3,0))-MAX($V$6:$V$7))   ),P480-U480-R480)       )))</f>
        <v>#N/A</v>
      </c>
      <c r="U480" s="55" t="e">
        <f>IF(N480="",IF(N479="","",SUM($U$13:U479)),ROUND($R$4*V479,0))</f>
        <v>#N/A</v>
      </c>
      <c r="V480" s="55" t="e">
        <f t="shared" si="47"/>
        <v>#N/A</v>
      </c>
      <c r="W480" s="15"/>
      <c r="X480" s="55" t="e">
        <f>IF(AND(N480&gt;0,N480&lt;&gt;"",Q480&gt;0), ROUND( ((Q480/((1+($Q$4/VLOOKUP($Q$6,AMORT!$A$2:$B$11,2,0)))^N480))),0),0)</f>
        <v>#N/A</v>
      </c>
      <c r="AA480" s="61" t="e">
        <f t="shared" si="50"/>
        <v>#N/A</v>
      </c>
      <c r="AB480" s="62" t="e">
        <f>IF(AA480="","",IF(OR($AD$6="Diaria",$AD$6="Semanal",$AD$6="Decadal",$AD$6="Quincenal"),AB479+VLOOKUP($AD$6,AMORT!$A$2:$D$11,4,0),IF(DAY($B$13)=DAY(EOMONTH($B$13,0)),EOMONTH(AB479,VLOOKUP($AD$6,AMORT!$A$2:$C$11,3,0)),EDATE($B$13,VLOOKUP($AD$6,AMORT!$A$2:$C$11,3,0)*AA480))))</f>
        <v>#N/A</v>
      </c>
      <c r="AC480" s="55" t="e">
        <f>IF(AA480="",IF(AA479="","",SUM(AC$13:AC479)),AG480+AH480)</f>
        <v>#N/A</v>
      </c>
      <c r="AD480" s="44"/>
      <c r="AE480" s="55" t="e">
        <f>IF(AA480="",IF(AA479="","",SUM($AE$13:AE479)),ROUND(((AI479*$AD$8)/30)*VLOOKUP($AD$6,AMORT!$A$2:$D$11,4,0),0))</f>
        <v>#N/A</v>
      </c>
      <c r="AF480" s="55" t="e">
        <f>IF(AA480="",IF(AA479="","",SUM($AF$13:AF479)),IF(AA480&lt;=MAX($AI$6:$AI$7),0,AC480+AE480))</f>
        <v>#N/A</v>
      </c>
      <c r="AG480" s="55" t="e">
        <f>IF(AA480="",IF(AA479="","",SUM($AG$13:AG479)),IF(AA480=$AE$5,AI479,IF($AI$8="Cuota fija",IF(AA480&lt;=MAX($AI$6:$AI$7),0,$AD$7+AD480-AH480),IF($AI$8="Capital Constante",IF(AA480&lt;=MAX($AI$6:$AI$7),0,$AD$3/(($AC$5/VLOOKUP($AD$6,AMORT!$A$2:$C$11,3,0))-MAX($AI$6:$AI$7))   ),AC480-AH480-AE480)       )))</f>
        <v>#N/A</v>
      </c>
      <c r="AH480" s="55" t="e">
        <f>IF(AA480="",IF(AA479="","",SUM($AH$13:AH479)),ROUND($AE$4*AI479,0))</f>
        <v>#N/A</v>
      </c>
      <c r="AI480" s="55" t="e">
        <f t="shared" si="48"/>
        <v>#N/A</v>
      </c>
      <c r="AJ480" s="15"/>
      <c r="AK480" s="55" t="e">
        <f>IF(AND(AA480&gt;0,AA480&lt;&gt;"",AD480&gt;0), ROUND( ((AD480/((1+($AD$4/VLOOKUP($AD$6,AMORT!$A$2:$B$11,2,0)))^AA480))),0),0)</f>
        <v>#N/A</v>
      </c>
    </row>
    <row r="481" spans="1:37" x14ac:dyDescent="0.2">
      <c r="A481" s="61" t="e">
        <f t="shared" si="45"/>
        <v>#N/A</v>
      </c>
      <c r="B481" s="62" t="e">
        <f>IF(A481="","",IF(OR($D$6="Diaria",$D$6="Semanal",$D$6="Decadal",$D$6="Quincenal"),B480+VLOOKUP($D$6,AMORT!$A$2:$D$11,4,0),IF(DAY($B$13)=DAY(EOMONTH($B$13,0)),EOMONTH(B480,VLOOKUP($D$6,AMORT!$A$2:$C$11,3,0)),EDATE($B$13,VLOOKUP($D$6,AMORT!$A$2:$C$11,3,0)*A481))))</f>
        <v>#N/A</v>
      </c>
      <c r="C481" s="55" t="e">
        <f>IF(A481="",IF(A480="","",SUM(C$13:C480)),G481+H481)</f>
        <v>#N/A</v>
      </c>
      <c r="D481" s="44"/>
      <c r="E481" s="55" t="e">
        <f>IF(A481="",IF(A480="","",SUM($E$13:E480)),ROUND(((I480*$D$8)/30)*VLOOKUP($D$6,AMORT!$A$2:$D$11,4,0),0))</f>
        <v>#N/A</v>
      </c>
      <c r="F481" s="55" t="e">
        <f>IF(A481="",IF(A480="","",SUM($F$13:F480)),IF(A481&lt;=MAX($I$6:$I$7),0,C481+E481))</f>
        <v>#N/A</v>
      </c>
      <c r="G481" s="55" t="e">
        <f>IF(A481="",IF(A480="","",SUM($G$13:G480)),IF(A481=$E$5,I480,IF($I$8="Cuota fija",IF(A481&lt;=MAX($I$6:$I$7),0,$D$7+D481-H481),IF($I$8="Capital Constante",IF(A481&lt;=MAX($I$6:$I$7),0,$D$3/(($C$5/VLOOKUP($D$6,AMORT!$A$2:$C$11,3,0))-MAX($I$6:$I$7))   ),C481-H481-E481)       )))</f>
        <v>#N/A</v>
      </c>
      <c r="H481" s="55" t="e">
        <f>IF(A481="",IF(A480="","",SUM($H$13:H480)),ROUND($E$4*I480,0))</f>
        <v>#N/A</v>
      </c>
      <c r="I481" s="55" t="e">
        <f t="shared" si="46"/>
        <v>#N/A</v>
      </c>
      <c r="J481" s="15"/>
      <c r="K481" s="55" t="e">
        <f>IF(AND(A481&gt;0,A481&lt;&gt;"",D481&gt;0), ROUND( ((D481/((1+($D$4/VLOOKUP($D$6,AMORT!$A$2:$B$11,2,0)))^A481))),0),0)</f>
        <v>#N/A</v>
      </c>
      <c r="N481" s="61" t="e">
        <f t="shared" si="49"/>
        <v>#N/A</v>
      </c>
      <c r="O481" s="62" t="e">
        <f>IF(N481="","",IF(OR($Q$6="Diaria",$Q$6="Semanal",$Q$6="Decadal",$Q$6="Quincenal"),O480+VLOOKUP($Q$6,AMORT!$A$2:$D$11,4,0),IF(DAY($O$13)=DAY(EOMONTH($O$13,0)),EOMONTH(O480,VLOOKUP($Q$6,AMORT!$A$2:$C$11,3,0)),EDATE($O$13,VLOOKUP($Q$6,AMORT!$A$2:$C$11,3,0)*N481))))</f>
        <v>#N/A</v>
      </c>
      <c r="P481" s="55" t="e">
        <f>IF(N481="",IF(N480="","",SUM(P$13:P480)),T481+U481)</f>
        <v>#N/A</v>
      </c>
      <c r="Q481" s="44"/>
      <c r="R481" s="55" t="e">
        <f>IF(N481="",IF(N480="","",SUM($R$13:R480)),ROUND(((V480*$Q$8)/30)*VLOOKUP($Q$6,AMORT!$A$2:$D$11,4,0),0))</f>
        <v>#N/A</v>
      </c>
      <c r="S481" s="55" t="e">
        <f>IF(N481="",IF(N480="","",SUM($S$13:S480)),IF(N481&lt;=MAX($V$6:$V$7),0,P481+R481))</f>
        <v>#N/A</v>
      </c>
      <c r="T481" s="55" t="e">
        <f>IF(N481="",IF(N480="","",SUM($T$13:T480)),IF(N481=$R$5,V480,IF($V$8="Cuota fija",IF(N481&lt;=MAX($V$6:$V$7),0,$Q$7+Q481-U481),IF($V$8="Capital Constante",IF(N481&lt;=MAX($V$6:$V$7),0,$Q$3/(($P$5/VLOOKUP($Q$6,AMORT!$A$2:$C$11,3,0))-MAX($V$6:$V$7))   ),P481-U481-R481)       )))</f>
        <v>#N/A</v>
      </c>
      <c r="U481" s="55" t="e">
        <f>IF(N481="",IF(N480="","",SUM($U$13:U480)),ROUND($R$4*V480,0))</f>
        <v>#N/A</v>
      </c>
      <c r="V481" s="55" t="e">
        <f t="shared" si="47"/>
        <v>#N/A</v>
      </c>
      <c r="W481" s="15"/>
      <c r="X481" s="55" t="e">
        <f>IF(AND(N481&gt;0,N481&lt;&gt;"",Q481&gt;0), ROUND( ((Q481/((1+($Q$4/VLOOKUP($Q$6,AMORT!$A$2:$B$11,2,0)))^N481))),0),0)</f>
        <v>#N/A</v>
      </c>
      <c r="AA481" s="61" t="e">
        <f t="shared" si="50"/>
        <v>#N/A</v>
      </c>
      <c r="AB481" s="62" t="e">
        <f>IF(AA481="","",IF(OR($AD$6="Diaria",$AD$6="Semanal",$AD$6="Decadal",$AD$6="Quincenal"),AB480+VLOOKUP($AD$6,AMORT!$A$2:$D$11,4,0),IF(DAY($B$13)=DAY(EOMONTH($B$13,0)),EOMONTH(AB480,VLOOKUP($AD$6,AMORT!$A$2:$C$11,3,0)),EDATE($B$13,VLOOKUP($AD$6,AMORT!$A$2:$C$11,3,0)*AA481))))</f>
        <v>#N/A</v>
      </c>
      <c r="AC481" s="55" t="e">
        <f>IF(AA481="",IF(AA480="","",SUM(AC$13:AC480)),AG481+AH481)</f>
        <v>#N/A</v>
      </c>
      <c r="AD481" s="44"/>
      <c r="AE481" s="55" t="e">
        <f>IF(AA481="",IF(AA480="","",SUM($AE$13:AE480)),ROUND(((AI480*$AD$8)/30)*VLOOKUP($AD$6,AMORT!$A$2:$D$11,4,0),0))</f>
        <v>#N/A</v>
      </c>
      <c r="AF481" s="55" t="e">
        <f>IF(AA481="",IF(AA480="","",SUM($AF$13:AF480)),IF(AA481&lt;=MAX($AI$6:$AI$7),0,AC481+AE481))</f>
        <v>#N/A</v>
      </c>
      <c r="AG481" s="55" t="e">
        <f>IF(AA481="",IF(AA480="","",SUM($AG$13:AG480)),IF(AA481=$AE$5,AI480,IF($AI$8="Cuota fija",IF(AA481&lt;=MAX($AI$6:$AI$7),0,$AD$7+AD481-AH481),IF($AI$8="Capital Constante",IF(AA481&lt;=MAX($AI$6:$AI$7),0,$AD$3/(($AC$5/VLOOKUP($AD$6,AMORT!$A$2:$C$11,3,0))-MAX($AI$6:$AI$7))   ),AC481-AH481-AE481)       )))</f>
        <v>#N/A</v>
      </c>
      <c r="AH481" s="55" t="e">
        <f>IF(AA481="",IF(AA480="","",SUM($AH$13:AH480)),ROUND($AE$4*AI480,0))</f>
        <v>#N/A</v>
      </c>
      <c r="AI481" s="55" t="e">
        <f t="shared" si="48"/>
        <v>#N/A</v>
      </c>
      <c r="AJ481" s="15"/>
      <c r="AK481" s="55" t="e">
        <f>IF(AND(AA481&gt;0,AA481&lt;&gt;"",AD481&gt;0), ROUND( ((AD481/((1+($AD$4/VLOOKUP($AD$6,AMORT!$A$2:$B$11,2,0)))^AA481))),0),0)</f>
        <v>#N/A</v>
      </c>
    </row>
    <row r="482" spans="1:37" x14ac:dyDescent="0.2">
      <c r="A482" s="61" t="e">
        <f t="shared" si="45"/>
        <v>#N/A</v>
      </c>
      <c r="B482" s="62" t="e">
        <f>IF(A482="","",IF(OR($D$6="Diaria",$D$6="Semanal",$D$6="Decadal",$D$6="Quincenal"),B481+VLOOKUP($D$6,AMORT!$A$2:$D$11,4,0),IF(DAY($B$13)=DAY(EOMONTH($B$13,0)),EOMONTH(B481,VLOOKUP($D$6,AMORT!$A$2:$C$11,3,0)),EDATE($B$13,VLOOKUP($D$6,AMORT!$A$2:$C$11,3,0)*A482))))</f>
        <v>#N/A</v>
      </c>
      <c r="C482" s="55" t="e">
        <f>IF(A482="",IF(A481="","",SUM(C$13:C481)),G482+H482)</f>
        <v>#N/A</v>
      </c>
      <c r="D482" s="44"/>
      <c r="E482" s="55" t="e">
        <f>IF(A482="",IF(A481="","",SUM($E$13:E481)),ROUND(((I481*$D$8)/30)*VLOOKUP($D$6,AMORT!$A$2:$D$11,4,0),0))</f>
        <v>#N/A</v>
      </c>
      <c r="F482" s="55" t="e">
        <f>IF(A482="",IF(A481="","",SUM($F$13:F481)),IF(A482&lt;=MAX($I$6:$I$7),0,C482+E482))</f>
        <v>#N/A</v>
      </c>
      <c r="G482" s="55" t="e">
        <f>IF(A482="",IF(A481="","",SUM($G$13:G481)),IF(A482=$E$5,I481,IF($I$8="Cuota fija",IF(A482&lt;=MAX($I$6:$I$7),0,$D$7+D482-H482),IF($I$8="Capital Constante",IF(A482&lt;=MAX($I$6:$I$7),0,$D$3/(($C$5/VLOOKUP($D$6,AMORT!$A$2:$C$11,3,0))-MAX($I$6:$I$7))   ),C482-H482-E482)       )))</f>
        <v>#N/A</v>
      </c>
      <c r="H482" s="55" t="e">
        <f>IF(A482="",IF(A481="","",SUM($H$13:H481)),ROUND($E$4*I481,0))</f>
        <v>#N/A</v>
      </c>
      <c r="I482" s="55" t="e">
        <f t="shared" si="46"/>
        <v>#N/A</v>
      </c>
      <c r="J482" s="15"/>
      <c r="K482" s="55" t="e">
        <f>IF(AND(A482&gt;0,A482&lt;&gt;"",D482&gt;0), ROUND( ((D482/((1+($D$4/VLOOKUP($D$6,AMORT!$A$2:$B$11,2,0)))^A482))),0),0)</f>
        <v>#N/A</v>
      </c>
      <c r="N482" s="61" t="e">
        <f t="shared" si="49"/>
        <v>#N/A</v>
      </c>
      <c r="O482" s="62" t="e">
        <f>IF(N482="","",IF(OR($Q$6="Diaria",$Q$6="Semanal",$Q$6="Decadal",$Q$6="Quincenal"),O481+VLOOKUP($Q$6,AMORT!$A$2:$D$11,4,0),IF(DAY($O$13)=DAY(EOMONTH($O$13,0)),EOMONTH(O481,VLOOKUP($Q$6,AMORT!$A$2:$C$11,3,0)),EDATE($O$13,VLOOKUP($Q$6,AMORT!$A$2:$C$11,3,0)*N482))))</f>
        <v>#N/A</v>
      </c>
      <c r="P482" s="55" t="e">
        <f>IF(N482="",IF(N481="","",SUM(P$13:P481)),T482+U482)</f>
        <v>#N/A</v>
      </c>
      <c r="Q482" s="44"/>
      <c r="R482" s="55" t="e">
        <f>IF(N482="",IF(N481="","",SUM($R$13:R481)),ROUND(((V481*$Q$8)/30)*VLOOKUP($Q$6,AMORT!$A$2:$D$11,4,0),0))</f>
        <v>#N/A</v>
      </c>
      <c r="S482" s="55" t="e">
        <f>IF(N482="",IF(N481="","",SUM($S$13:S481)),IF(N482&lt;=MAX($V$6:$V$7),0,P482+R482))</f>
        <v>#N/A</v>
      </c>
      <c r="T482" s="55" t="e">
        <f>IF(N482="",IF(N481="","",SUM($T$13:T481)),IF(N482=$R$5,V481,IF($V$8="Cuota fija",IF(N482&lt;=MAX($V$6:$V$7),0,$Q$7+Q482-U482),IF($V$8="Capital Constante",IF(N482&lt;=MAX($V$6:$V$7),0,$Q$3/(($P$5/VLOOKUP($Q$6,AMORT!$A$2:$C$11,3,0))-MAX($V$6:$V$7))   ),P482-U482-R482)       )))</f>
        <v>#N/A</v>
      </c>
      <c r="U482" s="55" t="e">
        <f>IF(N482="",IF(N481="","",SUM($U$13:U481)),ROUND($R$4*V481,0))</f>
        <v>#N/A</v>
      </c>
      <c r="V482" s="55" t="e">
        <f t="shared" si="47"/>
        <v>#N/A</v>
      </c>
      <c r="W482" s="15"/>
      <c r="X482" s="55" t="e">
        <f>IF(AND(N482&gt;0,N482&lt;&gt;"",Q482&gt;0), ROUND( ((Q482/((1+($Q$4/VLOOKUP($Q$6,AMORT!$A$2:$B$11,2,0)))^N482))),0),0)</f>
        <v>#N/A</v>
      </c>
      <c r="AA482" s="61" t="e">
        <f t="shared" si="50"/>
        <v>#N/A</v>
      </c>
      <c r="AB482" s="62" t="e">
        <f>IF(AA482="","",IF(OR($AD$6="Diaria",$AD$6="Semanal",$AD$6="Decadal",$AD$6="Quincenal"),AB481+VLOOKUP($AD$6,AMORT!$A$2:$D$11,4,0),IF(DAY($B$13)=DAY(EOMONTH($B$13,0)),EOMONTH(AB481,VLOOKUP($AD$6,AMORT!$A$2:$C$11,3,0)),EDATE($B$13,VLOOKUP($AD$6,AMORT!$A$2:$C$11,3,0)*AA482))))</f>
        <v>#N/A</v>
      </c>
      <c r="AC482" s="55" t="e">
        <f>IF(AA482="",IF(AA481="","",SUM(AC$13:AC481)),AG482+AH482)</f>
        <v>#N/A</v>
      </c>
      <c r="AD482" s="44"/>
      <c r="AE482" s="55" t="e">
        <f>IF(AA482="",IF(AA481="","",SUM($AE$13:AE481)),ROUND(((AI481*$AD$8)/30)*VLOOKUP($AD$6,AMORT!$A$2:$D$11,4,0),0))</f>
        <v>#N/A</v>
      </c>
      <c r="AF482" s="55" t="e">
        <f>IF(AA482="",IF(AA481="","",SUM($AF$13:AF481)),IF(AA482&lt;=MAX($AI$6:$AI$7),0,AC482+AE482))</f>
        <v>#N/A</v>
      </c>
      <c r="AG482" s="55" t="e">
        <f>IF(AA482="",IF(AA481="","",SUM($AG$13:AG481)),IF(AA482=$AE$5,AI481,IF($AI$8="Cuota fija",IF(AA482&lt;=MAX($AI$6:$AI$7),0,$AD$7+AD482-AH482),IF($AI$8="Capital Constante",IF(AA482&lt;=MAX($AI$6:$AI$7),0,$AD$3/(($AC$5/VLOOKUP($AD$6,AMORT!$A$2:$C$11,3,0))-MAX($AI$6:$AI$7))   ),AC482-AH482-AE482)       )))</f>
        <v>#N/A</v>
      </c>
      <c r="AH482" s="55" t="e">
        <f>IF(AA482="",IF(AA481="","",SUM($AH$13:AH481)),ROUND($AE$4*AI481,0))</f>
        <v>#N/A</v>
      </c>
      <c r="AI482" s="55" t="e">
        <f t="shared" si="48"/>
        <v>#N/A</v>
      </c>
      <c r="AJ482" s="15"/>
      <c r="AK482" s="55" t="e">
        <f>IF(AND(AA482&gt;0,AA482&lt;&gt;"",AD482&gt;0), ROUND( ((AD482/((1+($AD$4/VLOOKUP($AD$6,AMORT!$A$2:$B$11,2,0)))^AA482))),0),0)</f>
        <v>#N/A</v>
      </c>
    </row>
    <row r="483" spans="1:37" x14ac:dyDescent="0.2">
      <c r="A483" s="61" t="e">
        <f t="shared" si="45"/>
        <v>#N/A</v>
      </c>
      <c r="B483" s="62" t="e">
        <f>IF(A483="","",IF(OR($D$6="Diaria",$D$6="Semanal",$D$6="Decadal",$D$6="Quincenal"),B482+VLOOKUP($D$6,AMORT!$A$2:$D$11,4,0),IF(DAY($B$13)=DAY(EOMONTH($B$13,0)),EOMONTH(B482,VLOOKUP($D$6,AMORT!$A$2:$C$11,3,0)),EDATE($B$13,VLOOKUP($D$6,AMORT!$A$2:$C$11,3,0)*A483))))</f>
        <v>#N/A</v>
      </c>
      <c r="C483" s="55" t="e">
        <f>IF(A483="",IF(A482="","",SUM(C$13:C482)),G483+H483)</f>
        <v>#N/A</v>
      </c>
      <c r="D483" s="44"/>
      <c r="E483" s="55" t="e">
        <f>IF(A483="",IF(A482="","",SUM($E$13:E482)),ROUND(((I482*$D$8)/30)*VLOOKUP($D$6,AMORT!$A$2:$D$11,4,0),0))</f>
        <v>#N/A</v>
      </c>
      <c r="F483" s="55" t="e">
        <f>IF(A483="",IF(A482="","",SUM($F$13:F482)),IF(A483&lt;=MAX($I$6:$I$7),0,C483+E483))</f>
        <v>#N/A</v>
      </c>
      <c r="G483" s="55" t="e">
        <f>IF(A483="",IF(A482="","",SUM($G$13:G482)),IF(A483=$E$5,I482,IF($I$8="Cuota fija",IF(A483&lt;=MAX($I$6:$I$7),0,$D$7+D483-H483),IF($I$8="Capital Constante",IF(A483&lt;=MAX($I$6:$I$7),0,$D$3/(($C$5/VLOOKUP($D$6,AMORT!$A$2:$C$11,3,0))-MAX($I$6:$I$7))   ),C483-H483-E483)       )))</f>
        <v>#N/A</v>
      </c>
      <c r="H483" s="55" t="e">
        <f>IF(A483="",IF(A482="","",SUM($H$13:H482)),ROUND($E$4*I482,0))</f>
        <v>#N/A</v>
      </c>
      <c r="I483" s="55" t="e">
        <f t="shared" si="46"/>
        <v>#N/A</v>
      </c>
      <c r="J483" s="15"/>
      <c r="K483" s="55" t="e">
        <f>IF(AND(A483&gt;0,A483&lt;&gt;"",D483&gt;0), ROUND( ((D483/((1+($D$4/VLOOKUP($D$6,AMORT!$A$2:$B$11,2,0)))^A483))),0),0)</f>
        <v>#N/A</v>
      </c>
      <c r="N483" s="61" t="e">
        <f t="shared" si="49"/>
        <v>#N/A</v>
      </c>
      <c r="O483" s="62" t="e">
        <f>IF(N483="","",IF(OR($Q$6="Diaria",$Q$6="Semanal",$Q$6="Decadal",$Q$6="Quincenal"),O482+VLOOKUP($Q$6,AMORT!$A$2:$D$11,4,0),IF(DAY($O$13)=DAY(EOMONTH($O$13,0)),EOMONTH(O482,VLOOKUP($Q$6,AMORT!$A$2:$C$11,3,0)),EDATE($O$13,VLOOKUP($Q$6,AMORT!$A$2:$C$11,3,0)*N483))))</f>
        <v>#N/A</v>
      </c>
      <c r="P483" s="55" t="e">
        <f>IF(N483="",IF(N482="","",SUM(P$13:P482)),T483+U483)</f>
        <v>#N/A</v>
      </c>
      <c r="Q483" s="44"/>
      <c r="R483" s="55" t="e">
        <f>IF(N483="",IF(N482="","",SUM($R$13:R482)),ROUND(((V482*$Q$8)/30)*VLOOKUP($Q$6,AMORT!$A$2:$D$11,4,0),0))</f>
        <v>#N/A</v>
      </c>
      <c r="S483" s="55" t="e">
        <f>IF(N483="",IF(N482="","",SUM($S$13:S482)),IF(N483&lt;=MAX($V$6:$V$7),0,P483+R483))</f>
        <v>#N/A</v>
      </c>
      <c r="T483" s="55" t="e">
        <f>IF(N483="",IF(N482="","",SUM($T$13:T482)),IF(N483=$R$5,V482,IF($V$8="Cuota fija",IF(N483&lt;=MAX($V$6:$V$7),0,$Q$7+Q483-U483),IF($V$8="Capital Constante",IF(N483&lt;=MAX($V$6:$V$7),0,$Q$3/(($P$5/VLOOKUP($Q$6,AMORT!$A$2:$C$11,3,0))-MAX($V$6:$V$7))   ),P483-U483-R483)       )))</f>
        <v>#N/A</v>
      </c>
      <c r="U483" s="55" t="e">
        <f>IF(N483="",IF(N482="","",SUM($U$13:U482)),ROUND($R$4*V482,0))</f>
        <v>#N/A</v>
      </c>
      <c r="V483" s="55" t="e">
        <f t="shared" si="47"/>
        <v>#N/A</v>
      </c>
      <c r="W483" s="15"/>
      <c r="X483" s="55" t="e">
        <f>IF(AND(N483&gt;0,N483&lt;&gt;"",Q483&gt;0), ROUND( ((Q483/((1+($Q$4/VLOOKUP($Q$6,AMORT!$A$2:$B$11,2,0)))^N483))),0),0)</f>
        <v>#N/A</v>
      </c>
      <c r="AA483" s="61" t="e">
        <f t="shared" si="50"/>
        <v>#N/A</v>
      </c>
      <c r="AB483" s="62" t="e">
        <f>IF(AA483="","",IF(OR($AD$6="Diaria",$AD$6="Semanal",$AD$6="Decadal",$AD$6="Quincenal"),AB482+VLOOKUP($AD$6,AMORT!$A$2:$D$11,4,0),IF(DAY($B$13)=DAY(EOMONTH($B$13,0)),EOMONTH(AB482,VLOOKUP($AD$6,AMORT!$A$2:$C$11,3,0)),EDATE($B$13,VLOOKUP($AD$6,AMORT!$A$2:$C$11,3,0)*AA483))))</f>
        <v>#N/A</v>
      </c>
      <c r="AC483" s="55" t="e">
        <f>IF(AA483="",IF(AA482="","",SUM(AC$13:AC482)),AG483+AH483)</f>
        <v>#N/A</v>
      </c>
      <c r="AD483" s="44"/>
      <c r="AE483" s="55" t="e">
        <f>IF(AA483="",IF(AA482="","",SUM($AE$13:AE482)),ROUND(((AI482*$AD$8)/30)*VLOOKUP($AD$6,AMORT!$A$2:$D$11,4,0),0))</f>
        <v>#N/A</v>
      </c>
      <c r="AF483" s="55" t="e">
        <f>IF(AA483="",IF(AA482="","",SUM($AF$13:AF482)),IF(AA483&lt;=MAX($AI$6:$AI$7),0,AC483+AE483))</f>
        <v>#N/A</v>
      </c>
      <c r="AG483" s="55" t="e">
        <f>IF(AA483="",IF(AA482="","",SUM($AG$13:AG482)),IF(AA483=$AE$5,AI482,IF($AI$8="Cuota fija",IF(AA483&lt;=MAX($AI$6:$AI$7),0,$AD$7+AD483-AH483),IF($AI$8="Capital Constante",IF(AA483&lt;=MAX($AI$6:$AI$7),0,$AD$3/(($AC$5/VLOOKUP($AD$6,AMORT!$A$2:$C$11,3,0))-MAX($AI$6:$AI$7))   ),AC483-AH483-AE483)       )))</f>
        <v>#N/A</v>
      </c>
      <c r="AH483" s="55" t="e">
        <f>IF(AA483="",IF(AA482="","",SUM($AH$13:AH482)),ROUND($AE$4*AI482,0))</f>
        <v>#N/A</v>
      </c>
      <c r="AI483" s="55" t="e">
        <f t="shared" si="48"/>
        <v>#N/A</v>
      </c>
      <c r="AJ483" s="15"/>
      <c r="AK483" s="55" t="e">
        <f>IF(AND(AA483&gt;0,AA483&lt;&gt;"",AD483&gt;0), ROUND( ((AD483/((1+($AD$4/VLOOKUP($AD$6,AMORT!$A$2:$B$11,2,0)))^AA483))),0),0)</f>
        <v>#N/A</v>
      </c>
    </row>
    <row r="484" spans="1:37" x14ac:dyDescent="0.2">
      <c r="A484" s="61" t="e">
        <f t="shared" si="45"/>
        <v>#N/A</v>
      </c>
      <c r="B484" s="62" t="e">
        <f>IF(A484="","",IF(OR($D$6="Diaria",$D$6="Semanal",$D$6="Decadal",$D$6="Quincenal"),B483+VLOOKUP($D$6,AMORT!$A$2:$D$11,4,0),IF(DAY($B$13)=DAY(EOMONTH($B$13,0)),EOMONTH(B483,VLOOKUP($D$6,AMORT!$A$2:$C$11,3,0)),EDATE($B$13,VLOOKUP($D$6,AMORT!$A$2:$C$11,3,0)*A484))))</f>
        <v>#N/A</v>
      </c>
      <c r="C484" s="55" t="e">
        <f>IF(A484="",IF(A483="","",SUM(C$13:C483)),G484+H484)</f>
        <v>#N/A</v>
      </c>
      <c r="D484" s="44"/>
      <c r="E484" s="55" t="e">
        <f>IF(A484="",IF(A483="","",SUM($E$13:E483)),ROUND(((I483*$D$8)/30)*VLOOKUP($D$6,AMORT!$A$2:$D$11,4,0),0))</f>
        <v>#N/A</v>
      </c>
      <c r="F484" s="55" t="e">
        <f>IF(A484="",IF(A483="","",SUM($F$13:F483)),IF(A484&lt;=MAX($I$6:$I$7),0,C484+E484))</f>
        <v>#N/A</v>
      </c>
      <c r="G484" s="55" t="e">
        <f>IF(A484="",IF(A483="","",SUM($G$13:G483)),IF(A484=$E$5,I483,IF($I$8="Cuota fija",IF(A484&lt;=MAX($I$6:$I$7),0,$D$7+D484-H484),IF($I$8="Capital Constante",IF(A484&lt;=MAX($I$6:$I$7),0,$D$3/(($C$5/VLOOKUP($D$6,AMORT!$A$2:$C$11,3,0))-MAX($I$6:$I$7))   ),C484-H484-E484)       )))</f>
        <v>#N/A</v>
      </c>
      <c r="H484" s="55" t="e">
        <f>IF(A484="",IF(A483="","",SUM($H$13:H483)),ROUND($E$4*I483,0))</f>
        <v>#N/A</v>
      </c>
      <c r="I484" s="55" t="e">
        <f t="shared" si="46"/>
        <v>#N/A</v>
      </c>
      <c r="J484" s="15"/>
      <c r="K484" s="55" t="e">
        <f>IF(AND(A484&gt;0,A484&lt;&gt;"",D484&gt;0), ROUND( ((D484/((1+($D$4/VLOOKUP($D$6,AMORT!$A$2:$B$11,2,0)))^A484))),0),0)</f>
        <v>#N/A</v>
      </c>
      <c r="N484" s="61" t="e">
        <f t="shared" si="49"/>
        <v>#N/A</v>
      </c>
      <c r="O484" s="62" t="e">
        <f>IF(N484="","",IF(OR($Q$6="Diaria",$Q$6="Semanal",$Q$6="Decadal",$Q$6="Quincenal"),O483+VLOOKUP($Q$6,AMORT!$A$2:$D$11,4,0),IF(DAY($O$13)=DAY(EOMONTH($O$13,0)),EOMONTH(O483,VLOOKUP($Q$6,AMORT!$A$2:$C$11,3,0)),EDATE($O$13,VLOOKUP($Q$6,AMORT!$A$2:$C$11,3,0)*N484))))</f>
        <v>#N/A</v>
      </c>
      <c r="P484" s="55" t="e">
        <f>IF(N484="",IF(N483="","",SUM(P$13:P483)),T484+U484)</f>
        <v>#N/A</v>
      </c>
      <c r="Q484" s="44"/>
      <c r="R484" s="55" t="e">
        <f>IF(N484="",IF(N483="","",SUM($R$13:R483)),ROUND(((V483*$Q$8)/30)*VLOOKUP($Q$6,AMORT!$A$2:$D$11,4,0),0))</f>
        <v>#N/A</v>
      </c>
      <c r="S484" s="55" t="e">
        <f>IF(N484="",IF(N483="","",SUM($S$13:S483)),IF(N484&lt;=MAX($V$6:$V$7),0,P484+R484))</f>
        <v>#N/A</v>
      </c>
      <c r="T484" s="55" t="e">
        <f>IF(N484="",IF(N483="","",SUM($T$13:T483)),IF(N484=$R$5,V483,IF($V$8="Cuota fija",IF(N484&lt;=MAX($V$6:$V$7),0,$Q$7+Q484-U484),IF($V$8="Capital Constante",IF(N484&lt;=MAX($V$6:$V$7),0,$Q$3/(($P$5/VLOOKUP($Q$6,AMORT!$A$2:$C$11,3,0))-MAX($V$6:$V$7))   ),P484-U484-R484)       )))</f>
        <v>#N/A</v>
      </c>
      <c r="U484" s="55" t="e">
        <f>IF(N484="",IF(N483="","",SUM($U$13:U483)),ROUND($R$4*V483,0))</f>
        <v>#N/A</v>
      </c>
      <c r="V484" s="55" t="e">
        <f t="shared" si="47"/>
        <v>#N/A</v>
      </c>
      <c r="W484" s="15"/>
      <c r="X484" s="55" t="e">
        <f>IF(AND(N484&gt;0,N484&lt;&gt;"",Q484&gt;0), ROUND( ((Q484/((1+($Q$4/VLOOKUP($Q$6,AMORT!$A$2:$B$11,2,0)))^N484))),0),0)</f>
        <v>#N/A</v>
      </c>
      <c r="AA484" s="61" t="e">
        <f t="shared" si="50"/>
        <v>#N/A</v>
      </c>
      <c r="AB484" s="62" t="e">
        <f>IF(AA484="","",IF(OR($AD$6="Diaria",$AD$6="Semanal",$AD$6="Decadal",$AD$6="Quincenal"),AB483+VLOOKUP($AD$6,AMORT!$A$2:$D$11,4,0),IF(DAY($B$13)=DAY(EOMONTH($B$13,0)),EOMONTH(AB483,VLOOKUP($AD$6,AMORT!$A$2:$C$11,3,0)),EDATE($B$13,VLOOKUP($AD$6,AMORT!$A$2:$C$11,3,0)*AA484))))</f>
        <v>#N/A</v>
      </c>
      <c r="AC484" s="55" t="e">
        <f>IF(AA484="",IF(AA483="","",SUM(AC$13:AC483)),AG484+AH484)</f>
        <v>#N/A</v>
      </c>
      <c r="AD484" s="44"/>
      <c r="AE484" s="55" t="e">
        <f>IF(AA484="",IF(AA483="","",SUM($AE$13:AE483)),ROUND(((AI483*$AD$8)/30)*VLOOKUP($AD$6,AMORT!$A$2:$D$11,4,0),0))</f>
        <v>#N/A</v>
      </c>
      <c r="AF484" s="55" t="e">
        <f>IF(AA484="",IF(AA483="","",SUM($AF$13:AF483)),IF(AA484&lt;=MAX($AI$6:$AI$7),0,AC484+AE484))</f>
        <v>#N/A</v>
      </c>
      <c r="AG484" s="55" t="e">
        <f>IF(AA484="",IF(AA483="","",SUM($AG$13:AG483)),IF(AA484=$AE$5,AI483,IF($AI$8="Cuota fija",IF(AA484&lt;=MAX($AI$6:$AI$7),0,$AD$7+AD484-AH484),IF($AI$8="Capital Constante",IF(AA484&lt;=MAX($AI$6:$AI$7),0,$AD$3/(($AC$5/VLOOKUP($AD$6,AMORT!$A$2:$C$11,3,0))-MAX($AI$6:$AI$7))   ),AC484-AH484-AE484)       )))</f>
        <v>#N/A</v>
      </c>
      <c r="AH484" s="55" t="e">
        <f>IF(AA484="",IF(AA483="","",SUM($AH$13:AH483)),ROUND($AE$4*AI483,0))</f>
        <v>#N/A</v>
      </c>
      <c r="AI484" s="55" t="e">
        <f t="shared" si="48"/>
        <v>#N/A</v>
      </c>
      <c r="AJ484" s="15"/>
      <c r="AK484" s="55" t="e">
        <f>IF(AND(AA484&gt;0,AA484&lt;&gt;"",AD484&gt;0), ROUND( ((AD484/((1+($AD$4/VLOOKUP($AD$6,AMORT!$A$2:$B$11,2,0)))^AA484))),0),0)</f>
        <v>#N/A</v>
      </c>
    </row>
    <row r="485" spans="1:37" x14ac:dyDescent="0.2">
      <c r="A485" s="61" t="e">
        <f t="shared" si="45"/>
        <v>#N/A</v>
      </c>
      <c r="B485" s="62" t="e">
        <f>IF(A485="","",IF(OR($D$6="Diaria",$D$6="Semanal",$D$6="Decadal",$D$6="Quincenal"),B484+VLOOKUP($D$6,AMORT!$A$2:$D$11,4,0),IF(DAY($B$13)=DAY(EOMONTH($B$13,0)),EOMONTH(B484,VLOOKUP($D$6,AMORT!$A$2:$C$11,3,0)),EDATE($B$13,VLOOKUP($D$6,AMORT!$A$2:$C$11,3,0)*A485))))</f>
        <v>#N/A</v>
      </c>
      <c r="C485" s="55" t="e">
        <f>IF(A485="",IF(A484="","",SUM(C$13:C484)),G485+H485)</f>
        <v>#N/A</v>
      </c>
      <c r="D485" s="44"/>
      <c r="E485" s="55" t="e">
        <f>IF(A485="",IF(A484="","",SUM($E$13:E484)),ROUND(((I484*$D$8)/30)*VLOOKUP($D$6,AMORT!$A$2:$D$11,4,0),0))</f>
        <v>#N/A</v>
      </c>
      <c r="F485" s="55" t="e">
        <f>IF(A485="",IF(A484="","",SUM($F$13:F484)),IF(A485&lt;=MAX($I$6:$I$7),0,C485+E485))</f>
        <v>#N/A</v>
      </c>
      <c r="G485" s="55" t="e">
        <f>IF(A485="",IF(A484="","",SUM($G$13:G484)),IF(A485=$E$5,I484,IF($I$8="Cuota fija",IF(A485&lt;=MAX($I$6:$I$7),0,$D$7+D485-H485),IF($I$8="Capital Constante",IF(A485&lt;=MAX($I$6:$I$7),0,$D$3/(($C$5/VLOOKUP($D$6,AMORT!$A$2:$C$11,3,0))-MAX($I$6:$I$7))   ),C485-H485-E485)       )))</f>
        <v>#N/A</v>
      </c>
      <c r="H485" s="55" t="e">
        <f>IF(A485="",IF(A484="","",SUM($H$13:H484)),ROUND($E$4*I484,0))</f>
        <v>#N/A</v>
      </c>
      <c r="I485" s="55" t="e">
        <f t="shared" si="46"/>
        <v>#N/A</v>
      </c>
      <c r="J485" s="15"/>
      <c r="K485" s="55" t="e">
        <f>IF(AND(A485&gt;0,A485&lt;&gt;"",D485&gt;0), ROUND( ((D485/((1+($D$4/VLOOKUP($D$6,AMORT!$A$2:$B$11,2,0)))^A485))),0),0)</f>
        <v>#N/A</v>
      </c>
      <c r="N485" s="61" t="e">
        <f t="shared" si="49"/>
        <v>#N/A</v>
      </c>
      <c r="O485" s="62" t="e">
        <f>IF(N485="","",IF(OR($Q$6="Diaria",$Q$6="Semanal",$Q$6="Decadal",$Q$6="Quincenal"),O484+VLOOKUP($Q$6,AMORT!$A$2:$D$11,4,0),IF(DAY($O$13)=DAY(EOMONTH($O$13,0)),EOMONTH(O484,VLOOKUP($Q$6,AMORT!$A$2:$C$11,3,0)),EDATE($O$13,VLOOKUP($Q$6,AMORT!$A$2:$C$11,3,0)*N485))))</f>
        <v>#N/A</v>
      </c>
      <c r="P485" s="55" t="e">
        <f>IF(N485="",IF(N484="","",SUM(P$13:P484)),T485+U485)</f>
        <v>#N/A</v>
      </c>
      <c r="Q485" s="44"/>
      <c r="R485" s="55" t="e">
        <f>IF(N485="",IF(N484="","",SUM($R$13:R484)),ROUND(((V484*$Q$8)/30)*VLOOKUP($Q$6,AMORT!$A$2:$D$11,4,0),0))</f>
        <v>#N/A</v>
      </c>
      <c r="S485" s="55" t="e">
        <f>IF(N485="",IF(N484="","",SUM($S$13:S484)),IF(N485&lt;=MAX($V$6:$V$7),0,P485+R485))</f>
        <v>#N/A</v>
      </c>
      <c r="T485" s="55" t="e">
        <f>IF(N485="",IF(N484="","",SUM($T$13:T484)),IF(N485=$R$5,V484,IF($V$8="Cuota fija",IF(N485&lt;=MAX($V$6:$V$7),0,$Q$7+Q485-U485),IF($V$8="Capital Constante",IF(N485&lt;=MAX($V$6:$V$7),0,$Q$3/(($P$5/VLOOKUP($Q$6,AMORT!$A$2:$C$11,3,0))-MAX($V$6:$V$7))   ),P485-U485-R485)       )))</f>
        <v>#N/A</v>
      </c>
      <c r="U485" s="55" t="e">
        <f>IF(N485="",IF(N484="","",SUM($U$13:U484)),ROUND($R$4*V484,0))</f>
        <v>#N/A</v>
      </c>
      <c r="V485" s="55" t="e">
        <f t="shared" si="47"/>
        <v>#N/A</v>
      </c>
      <c r="W485" s="15"/>
      <c r="X485" s="55" t="e">
        <f>IF(AND(N485&gt;0,N485&lt;&gt;"",Q485&gt;0), ROUND( ((Q485/((1+($Q$4/VLOOKUP($Q$6,AMORT!$A$2:$B$11,2,0)))^N485))),0),0)</f>
        <v>#N/A</v>
      </c>
      <c r="AA485" s="61" t="e">
        <f t="shared" si="50"/>
        <v>#N/A</v>
      </c>
      <c r="AB485" s="62" t="e">
        <f>IF(AA485="","",IF(OR($AD$6="Diaria",$AD$6="Semanal",$AD$6="Decadal",$AD$6="Quincenal"),AB484+VLOOKUP($AD$6,AMORT!$A$2:$D$11,4,0),IF(DAY($B$13)=DAY(EOMONTH($B$13,0)),EOMONTH(AB484,VLOOKUP($AD$6,AMORT!$A$2:$C$11,3,0)),EDATE($B$13,VLOOKUP($AD$6,AMORT!$A$2:$C$11,3,0)*AA485))))</f>
        <v>#N/A</v>
      </c>
      <c r="AC485" s="55" t="e">
        <f>IF(AA485="",IF(AA484="","",SUM(AC$13:AC484)),AG485+AH485)</f>
        <v>#N/A</v>
      </c>
      <c r="AD485" s="44"/>
      <c r="AE485" s="55" t="e">
        <f>IF(AA485="",IF(AA484="","",SUM($AE$13:AE484)),ROUND(((AI484*$AD$8)/30)*VLOOKUP($AD$6,AMORT!$A$2:$D$11,4,0),0))</f>
        <v>#N/A</v>
      </c>
      <c r="AF485" s="55" t="e">
        <f>IF(AA485="",IF(AA484="","",SUM($AF$13:AF484)),IF(AA485&lt;=MAX($AI$6:$AI$7),0,AC485+AE485))</f>
        <v>#N/A</v>
      </c>
      <c r="AG485" s="55" t="e">
        <f>IF(AA485="",IF(AA484="","",SUM($AG$13:AG484)),IF(AA485=$AE$5,AI484,IF($AI$8="Cuota fija",IF(AA485&lt;=MAX($AI$6:$AI$7),0,$AD$7+AD485-AH485),IF($AI$8="Capital Constante",IF(AA485&lt;=MAX($AI$6:$AI$7),0,$AD$3/(($AC$5/VLOOKUP($AD$6,AMORT!$A$2:$C$11,3,0))-MAX($AI$6:$AI$7))   ),AC485-AH485-AE485)       )))</f>
        <v>#N/A</v>
      </c>
      <c r="AH485" s="55" t="e">
        <f>IF(AA485="",IF(AA484="","",SUM($AH$13:AH484)),ROUND($AE$4*AI484,0))</f>
        <v>#N/A</v>
      </c>
      <c r="AI485" s="55" t="e">
        <f t="shared" si="48"/>
        <v>#N/A</v>
      </c>
      <c r="AJ485" s="15"/>
      <c r="AK485" s="55" t="e">
        <f>IF(AND(AA485&gt;0,AA485&lt;&gt;"",AD485&gt;0), ROUND( ((AD485/((1+($AD$4/VLOOKUP($AD$6,AMORT!$A$2:$B$11,2,0)))^AA485))),0),0)</f>
        <v>#N/A</v>
      </c>
    </row>
    <row r="486" spans="1:37" x14ac:dyDescent="0.2">
      <c r="A486" s="61" t="e">
        <f t="shared" si="45"/>
        <v>#N/A</v>
      </c>
      <c r="B486" s="62" t="e">
        <f>IF(A486="","",IF(OR($D$6="Diaria",$D$6="Semanal",$D$6="Decadal",$D$6="Quincenal"),B485+VLOOKUP($D$6,AMORT!$A$2:$D$11,4,0),IF(DAY($B$13)=DAY(EOMONTH($B$13,0)),EOMONTH(B485,VLOOKUP($D$6,AMORT!$A$2:$C$11,3,0)),EDATE($B$13,VLOOKUP($D$6,AMORT!$A$2:$C$11,3,0)*A486))))</f>
        <v>#N/A</v>
      </c>
      <c r="C486" s="55" t="e">
        <f>IF(A486="",IF(A485="","",SUM(C$13:C485)),G486+H486)</f>
        <v>#N/A</v>
      </c>
      <c r="D486" s="44"/>
      <c r="E486" s="55" t="e">
        <f>IF(A486="",IF(A485="","",SUM($E$13:E485)),ROUND(((I485*$D$8)/30)*VLOOKUP($D$6,AMORT!$A$2:$D$11,4,0),0))</f>
        <v>#N/A</v>
      </c>
      <c r="F486" s="55" t="e">
        <f>IF(A486="",IF(A485="","",SUM($F$13:F485)),IF(A486&lt;=MAX($I$6:$I$7),0,C486+E486))</f>
        <v>#N/A</v>
      </c>
      <c r="G486" s="55" t="e">
        <f>IF(A486="",IF(A485="","",SUM($G$13:G485)),IF(A486=$E$5,I485,IF($I$8="Cuota fija",IF(A486&lt;=MAX($I$6:$I$7),0,$D$7+D486-H486),IF($I$8="Capital Constante",IF(A486&lt;=MAX($I$6:$I$7),0,$D$3/(($C$5/VLOOKUP($D$6,AMORT!$A$2:$C$11,3,0))-MAX($I$6:$I$7))   ),C486-H486-E486)       )))</f>
        <v>#N/A</v>
      </c>
      <c r="H486" s="55" t="e">
        <f>IF(A486="",IF(A485="","",SUM($H$13:H485)),ROUND($E$4*I485,0))</f>
        <v>#N/A</v>
      </c>
      <c r="I486" s="55" t="e">
        <f t="shared" si="46"/>
        <v>#N/A</v>
      </c>
      <c r="J486" s="15"/>
      <c r="K486" s="55" t="e">
        <f>IF(AND(A486&gt;0,A486&lt;&gt;"",D486&gt;0), ROUND( ((D486/((1+($D$4/VLOOKUP($D$6,AMORT!$A$2:$B$11,2,0)))^A486))),0),0)</f>
        <v>#N/A</v>
      </c>
      <c r="N486" s="61" t="e">
        <f t="shared" si="49"/>
        <v>#N/A</v>
      </c>
      <c r="O486" s="62" t="e">
        <f>IF(N486="","",IF(OR($Q$6="Diaria",$Q$6="Semanal",$Q$6="Decadal",$Q$6="Quincenal"),O485+VLOOKUP($Q$6,AMORT!$A$2:$D$11,4,0),IF(DAY($O$13)=DAY(EOMONTH($O$13,0)),EOMONTH(O485,VLOOKUP($Q$6,AMORT!$A$2:$C$11,3,0)),EDATE($O$13,VLOOKUP($Q$6,AMORT!$A$2:$C$11,3,0)*N486))))</f>
        <v>#N/A</v>
      </c>
      <c r="P486" s="55" t="e">
        <f>IF(N486="",IF(N485="","",SUM(P$13:P485)),T486+U486)</f>
        <v>#N/A</v>
      </c>
      <c r="Q486" s="44"/>
      <c r="R486" s="55" t="e">
        <f>IF(N486="",IF(N485="","",SUM($R$13:R485)),ROUND(((V485*$Q$8)/30)*VLOOKUP($Q$6,AMORT!$A$2:$D$11,4,0),0))</f>
        <v>#N/A</v>
      </c>
      <c r="S486" s="55" t="e">
        <f>IF(N486="",IF(N485="","",SUM($S$13:S485)),IF(N486&lt;=MAX($V$6:$V$7),0,P486+R486))</f>
        <v>#N/A</v>
      </c>
      <c r="T486" s="55" t="e">
        <f>IF(N486="",IF(N485="","",SUM($T$13:T485)),IF(N486=$R$5,V485,IF($V$8="Cuota fija",IF(N486&lt;=MAX($V$6:$V$7),0,$Q$7+Q486-U486),IF($V$8="Capital Constante",IF(N486&lt;=MAX($V$6:$V$7),0,$Q$3/(($P$5/VLOOKUP($Q$6,AMORT!$A$2:$C$11,3,0))-MAX($V$6:$V$7))   ),P486-U486-R486)       )))</f>
        <v>#N/A</v>
      </c>
      <c r="U486" s="55" t="e">
        <f>IF(N486="",IF(N485="","",SUM($U$13:U485)),ROUND($R$4*V485,0))</f>
        <v>#N/A</v>
      </c>
      <c r="V486" s="55" t="e">
        <f t="shared" si="47"/>
        <v>#N/A</v>
      </c>
      <c r="W486" s="15"/>
      <c r="X486" s="55" t="e">
        <f>IF(AND(N486&gt;0,N486&lt;&gt;"",Q486&gt;0), ROUND( ((Q486/((1+($Q$4/VLOOKUP($Q$6,AMORT!$A$2:$B$11,2,0)))^N486))),0),0)</f>
        <v>#N/A</v>
      </c>
      <c r="AA486" s="61" t="e">
        <f t="shared" si="50"/>
        <v>#N/A</v>
      </c>
      <c r="AB486" s="62" t="e">
        <f>IF(AA486="","",IF(OR($AD$6="Diaria",$AD$6="Semanal",$AD$6="Decadal",$AD$6="Quincenal"),AB485+VLOOKUP($AD$6,AMORT!$A$2:$D$11,4,0),IF(DAY($B$13)=DAY(EOMONTH($B$13,0)),EOMONTH(AB485,VLOOKUP($AD$6,AMORT!$A$2:$C$11,3,0)),EDATE($B$13,VLOOKUP($AD$6,AMORT!$A$2:$C$11,3,0)*AA486))))</f>
        <v>#N/A</v>
      </c>
      <c r="AC486" s="55" t="e">
        <f>IF(AA486="",IF(AA485="","",SUM(AC$13:AC485)),AG486+AH486)</f>
        <v>#N/A</v>
      </c>
      <c r="AD486" s="44"/>
      <c r="AE486" s="55" t="e">
        <f>IF(AA486="",IF(AA485="","",SUM($AE$13:AE485)),ROUND(((AI485*$AD$8)/30)*VLOOKUP($AD$6,AMORT!$A$2:$D$11,4,0),0))</f>
        <v>#N/A</v>
      </c>
      <c r="AF486" s="55" t="e">
        <f>IF(AA486="",IF(AA485="","",SUM($AF$13:AF485)),IF(AA486&lt;=MAX($AI$6:$AI$7),0,AC486+AE486))</f>
        <v>#N/A</v>
      </c>
      <c r="AG486" s="55" t="e">
        <f>IF(AA486="",IF(AA485="","",SUM($AG$13:AG485)),IF(AA486=$AE$5,AI485,IF($AI$8="Cuota fija",IF(AA486&lt;=MAX($AI$6:$AI$7),0,$AD$7+AD486-AH486),IF($AI$8="Capital Constante",IF(AA486&lt;=MAX($AI$6:$AI$7),0,$AD$3/(($AC$5/VLOOKUP($AD$6,AMORT!$A$2:$C$11,3,0))-MAX($AI$6:$AI$7))   ),AC486-AH486-AE486)       )))</f>
        <v>#N/A</v>
      </c>
      <c r="AH486" s="55" t="e">
        <f>IF(AA486="",IF(AA485="","",SUM($AH$13:AH485)),ROUND($AE$4*AI485,0))</f>
        <v>#N/A</v>
      </c>
      <c r="AI486" s="55" t="e">
        <f t="shared" si="48"/>
        <v>#N/A</v>
      </c>
      <c r="AJ486" s="15"/>
      <c r="AK486" s="55" t="e">
        <f>IF(AND(AA486&gt;0,AA486&lt;&gt;"",AD486&gt;0), ROUND( ((AD486/((1+($AD$4/VLOOKUP($AD$6,AMORT!$A$2:$B$11,2,0)))^AA486))),0),0)</f>
        <v>#N/A</v>
      </c>
    </row>
    <row r="487" spans="1:37" x14ac:dyDescent="0.2">
      <c r="A487" s="61" t="e">
        <f t="shared" si="45"/>
        <v>#N/A</v>
      </c>
      <c r="B487" s="62" t="e">
        <f>IF(A487="","",IF(OR($D$6="Diaria",$D$6="Semanal",$D$6="Decadal",$D$6="Quincenal"),B486+VLOOKUP($D$6,AMORT!$A$2:$D$11,4,0),IF(DAY($B$13)=DAY(EOMONTH($B$13,0)),EOMONTH(B486,VLOOKUP($D$6,AMORT!$A$2:$C$11,3,0)),EDATE($B$13,VLOOKUP($D$6,AMORT!$A$2:$C$11,3,0)*A487))))</f>
        <v>#N/A</v>
      </c>
      <c r="C487" s="55" t="e">
        <f>IF(A487="",IF(A486="","",SUM(C$13:C486)),G487+H487)</f>
        <v>#N/A</v>
      </c>
      <c r="D487" s="44"/>
      <c r="E487" s="55" t="e">
        <f>IF(A487="",IF(A486="","",SUM($E$13:E486)),ROUND(((I486*$D$8)/30)*VLOOKUP($D$6,AMORT!$A$2:$D$11,4,0),0))</f>
        <v>#N/A</v>
      </c>
      <c r="F487" s="55" t="e">
        <f>IF(A487="",IF(A486="","",SUM($F$13:F486)),IF(A487&lt;=MAX($I$6:$I$7),0,C487+E487))</f>
        <v>#N/A</v>
      </c>
      <c r="G487" s="55" t="e">
        <f>IF(A487="",IF(A486="","",SUM($G$13:G486)),IF(A487=$E$5,I486,IF($I$8="Cuota fija",IF(A487&lt;=MAX($I$6:$I$7),0,$D$7+D487-H487),IF($I$8="Capital Constante",IF(A487&lt;=MAX($I$6:$I$7),0,$D$3/(($C$5/VLOOKUP($D$6,AMORT!$A$2:$C$11,3,0))-MAX($I$6:$I$7))   ),C487-H487-E487)       )))</f>
        <v>#N/A</v>
      </c>
      <c r="H487" s="55" t="e">
        <f>IF(A487="",IF(A486="","",SUM($H$13:H486)),ROUND($E$4*I486,0))</f>
        <v>#N/A</v>
      </c>
      <c r="I487" s="55" t="e">
        <f t="shared" si="46"/>
        <v>#N/A</v>
      </c>
      <c r="J487" s="15"/>
      <c r="K487" s="55" t="e">
        <f>IF(AND(A487&gt;0,A487&lt;&gt;"",D487&gt;0), ROUND( ((D487/((1+($D$4/VLOOKUP($D$6,AMORT!$A$2:$B$11,2,0)))^A487))),0),0)</f>
        <v>#N/A</v>
      </c>
      <c r="N487" s="61" t="e">
        <f t="shared" si="49"/>
        <v>#N/A</v>
      </c>
      <c r="O487" s="62" t="e">
        <f>IF(N487="","",IF(OR($Q$6="Diaria",$Q$6="Semanal",$Q$6="Decadal",$Q$6="Quincenal"),O486+VLOOKUP($Q$6,AMORT!$A$2:$D$11,4,0),IF(DAY($O$13)=DAY(EOMONTH($O$13,0)),EOMONTH(O486,VLOOKUP($Q$6,AMORT!$A$2:$C$11,3,0)),EDATE($O$13,VLOOKUP($Q$6,AMORT!$A$2:$C$11,3,0)*N487))))</f>
        <v>#N/A</v>
      </c>
      <c r="P487" s="55" t="e">
        <f>IF(N487="",IF(N486="","",SUM(P$13:P486)),T487+U487)</f>
        <v>#N/A</v>
      </c>
      <c r="Q487" s="44"/>
      <c r="R487" s="55" t="e">
        <f>IF(N487="",IF(N486="","",SUM($R$13:R486)),ROUND(((V486*$Q$8)/30)*VLOOKUP($Q$6,AMORT!$A$2:$D$11,4,0),0))</f>
        <v>#N/A</v>
      </c>
      <c r="S487" s="55" t="e">
        <f>IF(N487="",IF(N486="","",SUM($S$13:S486)),IF(N487&lt;=MAX($V$6:$V$7),0,P487+R487))</f>
        <v>#N/A</v>
      </c>
      <c r="T487" s="55" t="e">
        <f>IF(N487="",IF(N486="","",SUM($T$13:T486)),IF(N487=$R$5,V486,IF($V$8="Cuota fija",IF(N487&lt;=MAX($V$6:$V$7),0,$Q$7+Q487-U487),IF($V$8="Capital Constante",IF(N487&lt;=MAX($V$6:$V$7),0,$Q$3/(($P$5/VLOOKUP($Q$6,AMORT!$A$2:$C$11,3,0))-MAX($V$6:$V$7))   ),P487-U487-R487)       )))</f>
        <v>#N/A</v>
      </c>
      <c r="U487" s="55" t="e">
        <f>IF(N487="",IF(N486="","",SUM($U$13:U486)),ROUND($R$4*V486,0))</f>
        <v>#N/A</v>
      </c>
      <c r="V487" s="55" t="e">
        <f t="shared" si="47"/>
        <v>#N/A</v>
      </c>
      <c r="W487" s="15"/>
      <c r="X487" s="55" t="e">
        <f>IF(AND(N487&gt;0,N487&lt;&gt;"",Q487&gt;0), ROUND( ((Q487/((1+($Q$4/VLOOKUP($Q$6,AMORT!$A$2:$B$11,2,0)))^N487))),0),0)</f>
        <v>#N/A</v>
      </c>
      <c r="AA487" s="61" t="e">
        <f t="shared" si="50"/>
        <v>#N/A</v>
      </c>
      <c r="AB487" s="62" t="e">
        <f>IF(AA487="","",IF(OR($AD$6="Diaria",$AD$6="Semanal",$AD$6="Decadal",$AD$6="Quincenal"),AB486+VLOOKUP($AD$6,AMORT!$A$2:$D$11,4,0),IF(DAY($B$13)=DAY(EOMONTH($B$13,0)),EOMONTH(AB486,VLOOKUP($AD$6,AMORT!$A$2:$C$11,3,0)),EDATE($B$13,VLOOKUP($AD$6,AMORT!$A$2:$C$11,3,0)*AA487))))</f>
        <v>#N/A</v>
      </c>
      <c r="AC487" s="55" t="e">
        <f>IF(AA487="",IF(AA486="","",SUM(AC$13:AC486)),AG487+AH487)</f>
        <v>#N/A</v>
      </c>
      <c r="AD487" s="44"/>
      <c r="AE487" s="55" t="e">
        <f>IF(AA487="",IF(AA486="","",SUM($AE$13:AE486)),ROUND(((AI486*$AD$8)/30)*VLOOKUP($AD$6,AMORT!$A$2:$D$11,4,0),0))</f>
        <v>#N/A</v>
      </c>
      <c r="AF487" s="55" t="e">
        <f>IF(AA487="",IF(AA486="","",SUM($AF$13:AF486)),IF(AA487&lt;=MAX($AI$6:$AI$7),0,AC487+AE487))</f>
        <v>#N/A</v>
      </c>
      <c r="AG487" s="55" t="e">
        <f>IF(AA487="",IF(AA486="","",SUM($AG$13:AG486)),IF(AA487=$AE$5,AI486,IF($AI$8="Cuota fija",IF(AA487&lt;=MAX($AI$6:$AI$7),0,$AD$7+AD487-AH487),IF($AI$8="Capital Constante",IF(AA487&lt;=MAX($AI$6:$AI$7),0,$AD$3/(($AC$5/VLOOKUP($AD$6,AMORT!$A$2:$C$11,3,0))-MAX($AI$6:$AI$7))   ),AC487-AH487-AE487)       )))</f>
        <v>#N/A</v>
      </c>
      <c r="AH487" s="55" t="e">
        <f>IF(AA487="",IF(AA486="","",SUM($AH$13:AH486)),ROUND($AE$4*AI486,0))</f>
        <v>#N/A</v>
      </c>
      <c r="AI487" s="55" t="e">
        <f t="shared" si="48"/>
        <v>#N/A</v>
      </c>
      <c r="AJ487" s="15"/>
      <c r="AK487" s="55" t="e">
        <f>IF(AND(AA487&gt;0,AA487&lt;&gt;"",AD487&gt;0), ROUND( ((AD487/((1+($AD$4/VLOOKUP($AD$6,AMORT!$A$2:$B$11,2,0)))^AA487))),0),0)</f>
        <v>#N/A</v>
      </c>
    </row>
    <row r="488" spans="1:37" x14ac:dyDescent="0.2">
      <c r="A488" s="61" t="e">
        <f t="shared" si="45"/>
        <v>#N/A</v>
      </c>
      <c r="B488" s="62" t="e">
        <f>IF(A488="","",IF(OR($D$6="Diaria",$D$6="Semanal",$D$6="Decadal",$D$6="Quincenal"),B487+VLOOKUP($D$6,AMORT!$A$2:$D$11,4,0),IF(DAY($B$13)=DAY(EOMONTH($B$13,0)),EOMONTH(B487,VLOOKUP($D$6,AMORT!$A$2:$C$11,3,0)),EDATE($B$13,VLOOKUP($D$6,AMORT!$A$2:$C$11,3,0)*A488))))</f>
        <v>#N/A</v>
      </c>
      <c r="C488" s="55" t="e">
        <f>IF(A488="",IF(A487="","",SUM(C$13:C487)),G488+H488)</f>
        <v>#N/A</v>
      </c>
      <c r="D488" s="44"/>
      <c r="E488" s="55" t="e">
        <f>IF(A488="",IF(A487="","",SUM($E$13:E487)),ROUND(((I487*$D$8)/30)*VLOOKUP($D$6,AMORT!$A$2:$D$11,4,0),0))</f>
        <v>#N/A</v>
      </c>
      <c r="F488" s="55" t="e">
        <f>IF(A488="",IF(A487="","",SUM($F$13:F487)),IF(A488&lt;=MAX($I$6:$I$7),0,C488+E488))</f>
        <v>#N/A</v>
      </c>
      <c r="G488" s="55" t="e">
        <f>IF(A488="",IF(A487="","",SUM($G$13:G487)),IF(A488=$E$5,I487,IF($I$8="Cuota fija",IF(A488&lt;=MAX($I$6:$I$7),0,$D$7+D488-H488),IF($I$8="Capital Constante",IF(A488&lt;=MAX($I$6:$I$7),0,$D$3/(($C$5/VLOOKUP($D$6,AMORT!$A$2:$C$11,3,0))-MAX($I$6:$I$7))   ),C488-H488-E488)       )))</f>
        <v>#N/A</v>
      </c>
      <c r="H488" s="55" t="e">
        <f>IF(A488="",IF(A487="","",SUM($H$13:H487)),ROUND($E$4*I487,0))</f>
        <v>#N/A</v>
      </c>
      <c r="I488" s="55" t="e">
        <f t="shared" si="46"/>
        <v>#N/A</v>
      </c>
      <c r="J488" s="15"/>
      <c r="K488" s="55" t="e">
        <f>IF(AND(A488&gt;0,A488&lt;&gt;"",D488&gt;0), ROUND( ((D488/((1+($D$4/VLOOKUP($D$6,AMORT!$A$2:$B$11,2,0)))^A488))),0),0)</f>
        <v>#N/A</v>
      </c>
      <c r="N488" s="61" t="e">
        <f t="shared" si="49"/>
        <v>#N/A</v>
      </c>
      <c r="O488" s="62" t="e">
        <f>IF(N488="","",IF(OR($Q$6="Diaria",$Q$6="Semanal",$Q$6="Decadal",$Q$6="Quincenal"),O487+VLOOKUP($Q$6,AMORT!$A$2:$D$11,4,0),IF(DAY($O$13)=DAY(EOMONTH($O$13,0)),EOMONTH(O487,VLOOKUP($Q$6,AMORT!$A$2:$C$11,3,0)),EDATE($O$13,VLOOKUP($Q$6,AMORT!$A$2:$C$11,3,0)*N488))))</f>
        <v>#N/A</v>
      </c>
      <c r="P488" s="55" t="e">
        <f>IF(N488="",IF(N487="","",SUM(P$13:P487)),T488+U488)</f>
        <v>#N/A</v>
      </c>
      <c r="Q488" s="44"/>
      <c r="R488" s="55" t="e">
        <f>IF(N488="",IF(N487="","",SUM($R$13:R487)),ROUND(((V487*$Q$8)/30)*VLOOKUP($Q$6,AMORT!$A$2:$D$11,4,0),0))</f>
        <v>#N/A</v>
      </c>
      <c r="S488" s="55" t="e">
        <f>IF(N488="",IF(N487="","",SUM($S$13:S487)),IF(N488&lt;=MAX($V$6:$V$7),0,P488+R488))</f>
        <v>#N/A</v>
      </c>
      <c r="T488" s="55" t="e">
        <f>IF(N488="",IF(N487="","",SUM($T$13:T487)),IF(N488=$R$5,V487,IF($V$8="Cuota fija",IF(N488&lt;=MAX($V$6:$V$7),0,$Q$7+Q488-U488),IF($V$8="Capital Constante",IF(N488&lt;=MAX($V$6:$V$7),0,$Q$3/(($P$5/VLOOKUP($Q$6,AMORT!$A$2:$C$11,3,0))-MAX($V$6:$V$7))   ),P488-U488-R488)       )))</f>
        <v>#N/A</v>
      </c>
      <c r="U488" s="55" t="e">
        <f>IF(N488="",IF(N487="","",SUM($U$13:U487)),ROUND($R$4*V487,0))</f>
        <v>#N/A</v>
      </c>
      <c r="V488" s="55" t="e">
        <f t="shared" si="47"/>
        <v>#N/A</v>
      </c>
      <c r="W488" s="15"/>
      <c r="X488" s="55" t="e">
        <f>IF(AND(N488&gt;0,N488&lt;&gt;"",Q488&gt;0), ROUND( ((Q488/((1+($Q$4/VLOOKUP($Q$6,AMORT!$A$2:$B$11,2,0)))^N488))),0),0)</f>
        <v>#N/A</v>
      </c>
      <c r="AA488" s="61" t="e">
        <f t="shared" si="50"/>
        <v>#N/A</v>
      </c>
      <c r="AB488" s="62" t="e">
        <f>IF(AA488="","",IF(OR($AD$6="Diaria",$AD$6="Semanal",$AD$6="Decadal",$AD$6="Quincenal"),AB487+VLOOKUP($AD$6,AMORT!$A$2:$D$11,4,0),IF(DAY($B$13)=DAY(EOMONTH($B$13,0)),EOMONTH(AB487,VLOOKUP($AD$6,AMORT!$A$2:$C$11,3,0)),EDATE($B$13,VLOOKUP($AD$6,AMORT!$A$2:$C$11,3,0)*AA488))))</f>
        <v>#N/A</v>
      </c>
      <c r="AC488" s="55" t="e">
        <f>IF(AA488="",IF(AA487="","",SUM(AC$13:AC487)),AG488+AH488)</f>
        <v>#N/A</v>
      </c>
      <c r="AD488" s="44"/>
      <c r="AE488" s="55" t="e">
        <f>IF(AA488="",IF(AA487="","",SUM($AE$13:AE487)),ROUND(((AI487*$AD$8)/30)*VLOOKUP($AD$6,AMORT!$A$2:$D$11,4,0),0))</f>
        <v>#N/A</v>
      </c>
      <c r="AF488" s="55" t="e">
        <f>IF(AA488="",IF(AA487="","",SUM($AF$13:AF487)),IF(AA488&lt;=MAX($AI$6:$AI$7),0,AC488+AE488))</f>
        <v>#N/A</v>
      </c>
      <c r="AG488" s="55" t="e">
        <f>IF(AA488="",IF(AA487="","",SUM($AG$13:AG487)),IF(AA488=$AE$5,AI487,IF($AI$8="Cuota fija",IF(AA488&lt;=MAX($AI$6:$AI$7),0,$AD$7+AD488-AH488),IF($AI$8="Capital Constante",IF(AA488&lt;=MAX($AI$6:$AI$7),0,$AD$3/(($AC$5/VLOOKUP($AD$6,AMORT!$A$2:$C$11,3,0))-MAX($AI$6:$AI$7))   ),AC488-AH488-AE488)       )))</f>
        <v>#N/A</v>
      </c>
      <c r="AH488" s="55" t="e">
        <f>IF(AA488="",IF(AA487="","",SUM($AH$13:AH487)),ROUND($AE$4*AI487,0))</f>
        <v>#N/A</v>
      </c>
      <c r="AI488" s="55" t="e">
        <f t="shared" si="48"/>
        <v>#N/A</v>
      </c>
      <c r="AJ488" s="15"/>
      <c r="AK488" s="55" t="e">
        <f>IF(AND(AA488&gt;0,AA488&lt;&gt;"",AD488&gt;0), ROUND( ((AD488/((1+($AD$4/VLOOKUP($AD$6,AMORT!$A$2:$B$11,2,0)))^AA488))),0),0)</f>
        <v>#N/A</v>
      </c>
    </row>
    <row r="489" spans="1:37" x14ac:dyDescent="0.2">
      <c r="A489" s="61" t="e">
        <f t="shared" si="45"/>
        <v>#N/A</v>
      </c>
      <c r="B489" s="62" t="e">
        <f>IF(A489="","",IF(OR($D$6="Diaria",$D$6="Semanal",$D$6="Decadal",$D$6="Quincenal"),B488+VLOOKUP($D$6,AMORT!$A$2:$D$11,4,0),IF(DAY($B$13)=DAY(EOMONTH($B$13,0)),EOMONTH(B488,VLOOKUP($D$6,AMORT!$A$2:$C$11,3,0)),EDATE($B$13,VLOOKUP($D$6,AMORT!$A$2:$C$11,3,0)*A489))))</f>
        <v>#N/A</v>
      </c>
      <c r="C489" s="55" t="e">
        <f>IF(A489="",IF(A488="","",SUM(C$13:C488)),G489+H489)</f>
        <v>#N/A</v>
      </c>
      <c r="D489" s="44"/>
      <c r="E489" s="55" t="e">
        <f>IF(A489="",IF(A488="","",SUM($E$13:E488)),ROUND(((I488*$D$8)/30)*VLOOKUP($D$6,AMORT!$A$2:$D$11,4,0),0))</f>
        <v>#N/A</v>
      </c>
      <c r="F489" s="55" t="e">
        <f>IF(A489="",IF(A488="","",SUM($F$13:F488)),IF(A489&lt;=MAX($I$6:$I$7),0,C489+E489))</f>
        <v>#N/A</v>
      </c>
      <c r="G489" s="55" t="e">
        <f>IF(A489="",IF(A488="","",SUM($G$13:G488)),IF(A489=$E$5,I488,IF($I$8="Cuota fija",IF(A489&lt;=MAX($I$6:$I$7),0,$D$7+D489-H489),IF($I$8="Capital Constante",IF(A489&lt;=MAX($I$6:$I$7),0,$D$3/(($C$5/VLOOKUP($D$6,AMORT!$A$2:$C$11,3,0))-MAX($I$6:$I$7))   ),C489-H489-E489)       )))</f>
        <v>#N/A</v>
      </c>
      <c r="H489" s="55" t="e">
        <f>IF(A489="",IF(A488="","",SUM($H$13:H488)),ROUND($E$4*I488,0))</f>
        <v>#N/A</v>
      </c>
      <c r="I489" s="55" t="e">
        <f t="shared" si="46"/>
        <v>#N/A</v>
      </c>
      <c r="J489" s="15"/>
      <c r="K489" s="55" t="e">
        <f>IF(AND(A489&gt;0,A489&lt;&gt;"",D489&gt;0), ROUND( ((D489/((1+($D$4/VLOOKUP($D$6,AMORT!$A$2:$B$11,2,0)))^A489))),0),0)</f>
        <v>#N/A</v>
      </c>
      <c r="N489" s="61" t="e">
        <f t="shared" si="49"/>
        <v>#N/A</v>
      </c>
      <c r="O489" s="62" t="e">
        <f>IF(N489="","",IF(OR($Q$6="Diaria",$Q$6="Semanal",$Q$6="Decadal",$Q$6="Quincenal"),O488+VLOOKUP($Q$6,AMORT!$A$2:$D$11,4,0),IF(DAY($O$13)=DAY(EOMONTH($O$13,0)),EOMONTH(O488,VLOOKUP($Q$6,AMORT!$A$2:$C$11,3,0)),EDATE($O$13,VLOOKUP($Q$6,AMORT!$A$2:$C$11,3,0)*N489))))</f>
        <v>#N/A</v>
      </c>
      <c r="P489" s="55" t="e">
        <f>IF(N489="",IF(N488="","",SUM(P$13:P488)),T489+U489)</f>
        <v>#N/A</v>
      </c>
      <c r="Q489" s="44"/>
      <c r="R489" s="55" t="e">
        <f>IF(N489="",IF(N488="","",SUM($R$13:R488)),ROUND(((V488*$Q$8)/30)*VLOOKUP($Q$6,AMORT!$A$2:$D$11,4,0),0))</f>
        <v>#N/A</v>
      </c>
      <c r="S489" s="55" t="e">
        <f>IF(N489="",IF(N488="","",SUM($S$13:S488)),IF(N489&lt;=MAX($V$6:$V$7),0,P489+R489))</f>
        <v>#N/A</v>
      </c>
      <c r="T489" s="55" t="e">
        <f>IF(N489="",IF(N488="","",SUM($T$13:T488)),IF(N489=$R$5,V488,IF($V$8="Cuota fija",IF(N489&lt;=MAX($V$6:$V$7),0,$Q$7+Q489-U489),IF($V$8="Capital Constante",IF(N489&lt;=MAX($V$6:$V$7),0,$Q$3/(($P$5/VLOOKUP($Q$6,AMORT!$A$2:$C$11,3,0))-MAX($V$6:$V$7))   ),P489-U489-R489)       )))</f>
        <v>#N/A</v>
      </c>
      <c r="U489" s="55" t="e">
        <f>IF(N489="",IF(N488="","",SUM($U$13:U488)),ROUND($R$4*V488,0))</f>
        <v>#N/A</v>
      </c>
      <c r="V489" s="55" t="e">
        <f t="shared" si="47"/>
        <v>#N/A</v>
      </c>
      <c r="W489" s="15"/>
      <c r="X489" s="55" t="e">
        <f>IF(AND(N489&gt;0,N489&lt;&gt;"",Q489&gt;0), ROUND( ((Q489/((1+($Q$4/VLOOKUP($Q$6,AMORT!$A$2:$B$11,2,0)))^N489))),0),0)</f>
        <v>#N/A</v>
      </c>
      <c r="AA489" s="61" t="e">
        <f t="shared" si="50"/>
        <v>#N/A</v>
      </c>
      <c r="AB489" s="62" t="e">
        <f>IF(AA489="","",IF(OR($AD$6="Diaria",$AD$6="Semanal",$AD$6="Decadal",$AD$6="Quincenal"),AB488+VLOOKUP($AD$6,AMORT!$A$2:$D$11,4,0),IF(DAY($B$13)=DAY(EOMONTH($B$13,0)),EOMONTH(AB488,VLOOKUP($AD$6,AMORT!$A$2:$C$11,3,0)),EDATE($B$13,VLOOKUP($AD$6,AMORT!$A$2:$C$11,3,0)*AA489))))</f>
        <v>#N/A</v>
      </c>
      <c r="AC489" s="55" t="e">
        <f>IF(AA489="",IF(AA488="","",SUM(AC$13:AC488)),AG489+AH489)</f>
        <v>#N/A</v>
      </c>
      <c r="AD489" s="44"/>
      <c r="AE489" s="55" t="e">
        <f>IF(AA489="",IF(AA488="","",SUM($AE$13:AE488)),ROUND(((AI488*$AD$8)/30)*VLOOKUP($AD$6,AMORT!$A$2:$D$11,4,0),0))</f>
        <v>#N/A</v>
      </c>
      <c r="AF489" s="55" t="e">
        <f>IF(AA489="",IF(AA488="","",SUM($AF$13:AF488)),IF(AA489&lt;=MAX($AI$6:$AI$7),0,AC489+AE489))</f>
        <v>#N/A</v>
      </c>
      <c r="AG489" s="55" t="e">
        <f>IF(AA489="",IF(AA488="","",SUM($AG$13:AG488)),IF(AA489=$AE$5,AI488,IF($AI$8="Cuota fija",IF(AA489&lt;=MAX($AI$6:$AI$7),0,$AD$7+AD489-AH489),IF($AI$8="Capital Constante",IF(AA489&lt;=MAX($AI$6:$AI$7),0,$AD$3/(($AC$5/VLOOKUP($AD$6,AMORT!$A$2:$C$11,3,0))-MAX($AI$6:$AI$7))   ),AC489-AH489-AE489)       )))</f>
        <v>#N/A</v>
      </c>
      <c r="AH489" s="55" t="e">
        <f>IF(AA489="",IF(AA488="","",SUM($AH$13:AH488)),ROUND($AE$4*AI488,0))</f>
        <v>#N/A</v>
      </c>
      <c r="AI489" s="55" t="e">
        <f t="shared" si="48"/>
        <v>#N/A</v>
      </c>
      <c r="AJ489" s="15"/>
      <c r="AK489" s="55" t="e">
        <f>IF(AND(AA489&gt;0,AA489&lt;&gt;"",AD489&gt;0), ROUND( ((AD489/((1+($AD$4/VLOOKUP($AD$6,AMORT!$A$2:$B$11,2,0)))^AA489))),0),0)</f>
        <v>#N/A</v>
      </c>
    </row>
    <row r="490" spans="1:37" x14ac:dyDescent="0.2">
      <c r="A490" s="61" t="e">
        <f t="shared" si="45"/>
        <v>#N/A</v>
      </c>
      <c r="B490" s="62" t="e">
        <f>IF(A490="","",IF(OR($D$6="Diaria",$D$6="Semanal",$D$6="Decadal",$D$6="Quincenal"),B489+VLOOKUP($D$6,AMORT!$A$2:$D$11,4,0),IF(DAY($B$13)=DAY(EOMONTH($B$13,0)),EOMONTH(B489,VLOOKUP($D$6,AMORT!$A$2:$C$11,3,0)),EDATE($B$13,VLOOKUP($D$6,AMORT!$A$2:$C$11,3,0)*A490))))</f>
        <v>#N/A</v>
      </c>
      <c r="C490" s="55" t="e">
        <f>IF(A490="",IF(A489="","",SUM(C$13:C489)),G490+H490)</f>
        <v>#N/A</v>
      </c>
      <c r="D490" s="44"/>
      <c r="E490" s="55" t="e">
        <f>IF(A490="",IF(A489="","",SUM($E$13:E489)),ROUND(((I489*$D$8)/30)*VLOOKUP($D$6,AMORT!$A$2:$D$11,4,0),0))</f>
        <v>#N/A</v>
      </c>
      <c r="F490" s="55" t="e">
        <f>IF(A490="",IF(A489="","",SUM($F$13:F489)),IF(A490&lt;=MAX($I$6:$I$7),0,C490+E490))</f>
        <v>#N/A</v>
      </c>
      <c r="G490" s="55" t="e">
        <f>IF(A490="",IF(A489="","",SUM($G$13:G489)),IF(A490=$E$5,I489,IF($I$8="Cuota fija",IF(A490&lt;=MAX($I$6:$I$7),0,$D$7+D490-H490),IF($I$8="Capital Constante",IF(A490&lt;=MAX($I$6:$I$7),0,$D$3/(($C$5/VLOOKUP($D$6,AMORT!$A$2:$C$11,3,0))-MAX($I$6:$I$7))   ),C490-H490-E490)       )))</f>
        <v>#N/A</v>
      </c>
      <c r="H490" s="55" t="e">
        <f>IF(A490="",IF(A489="","",SUM($H$13:H489)),ROUND($E$4*I489,0))</f>
        <v>#N/A</v>
      </c>
      <c r="I490" s="55" t="e">
        <f t="shared" si="46"/>
        <v>#N/A</v>
      </c>
      <c r="J490" s="15"/>
      <c r="K490" s="55" t="e">
        <f>IF(AND(A490&gt;0,A490&lt;&gt;"",D490&gt;0), ROUND( ((D490/((1+($D$4/VLOOKUP($D$6,AMORT!$A$2:$B$11,2,0)))^A490))),0),0)</f>
        <v>#N/A</v>
      </c>
      <c r="N490" s="61" t="e">
        <f t="shared" si="49"/>
        <v>#N/A</v>
      </c>
      <c r="O490" s="62" t="e">
        <f>IF(N490="","",IF(OR($Q$6="Diaria",$Q$6="Semanal",$Q$6="Decadal",$Q$6="Quincenal"),O489+VLOOKUP($Q$6,AMORT!$A$2:$D$11,4,0),IF(DAY($O$13)=DAY(EOMONTH($O$13,0)),EOMONTH(O489,VLOOKUP($Q$6,AMORT!$A$2:$C$11,3,0)),EDATE($O$13,VLOOKUP($Q$6,AMORT!$A$2:$C$11,3,0)*N490))))</f>
        <v>#N/A</v>
      </c>
      <c r="P490" s="55" t="e">
        <f>IF(N490="",IF(N489="","",SUM(P$13:P489)),T490+U490)</f>
        <v>#N/A</v>
      </c>
      <c r="Q490" s="44"/>
      <c r="R490" s="55" t="e">
        <f>IF(N490="",IF(N489="","",SUM($R$13:R489)),ROUND(((V489*$Q$8)/30)*VLOOKUP($Q$6,AMORT!$A$2:$D$11,4,0),0))</f>
        <v>#N/A</v>
      </c>
      <c r="S490" s="55" t="e">
        <f>IF(N490="",IF(N489="","",SUM($S$13:S489)),IF(N490&lt;=MAX($V$6:$V$7),0,P490+R490))</f>
        <v>#N/A</v>
      </c>
      <c r="T490" s="55" t="e">
        <f>IF(N490="",IF(N489="","",SUM($T$13:T489)),IF(N490=$R$5,V489,IF($V$8="Cuota fija",IF(N490&lt;=MAX($V$6:$V$7),0,$Q$7+Q490-U490),IF($V$8="Capital Constante",IF(N490&lt;=MAX($V$6:$V$7),0,$Q$3/(($P$5/VLOOKUP($Q$6,AMORT!$A$2:$C$11,3,0))-MAX($V$6:$V$7))   ),P490-U490-R490)       )))</f>
        <v>#N/A</v>
      </c>
      <c r="U490" s="55" t="e">
        <f>IF(N490="",IF(N489="","",SUM($U$13:U489)),ROUND($R$4*V489,0))</f>
        <v>#N/A</v>
      </c>
      <c r="V490" s="55" t="e">
        <f t="shared" si="47"/>
        <v>#N/A</v>
      </c>
      <c r="W490" s="15"/>
      <c r="X490" s="55" t="e">
        <f>IF(AND(N490&gt;0,N490&lt;&gt;"",Q490&gt;0), ROUND( ((Q490/((1+($Q$4/VLOOKUP($Q$6,AMORT!$A$2:$B$11,2,0)))^N490))),0),0)</f>
        <v>#N/A</v>
      </c>
      <c r="AA490" s="61" t="e">
        <f t="shared" si="50"/>
        <v>#N/A</v>
      </c>
      <c r="AB490" s="62" t="e">
        <f>IF(AA490="","",IF(OR($AD$6="Diaria",$AD$6="Semanal",$AD$6="Decadal",$AD$6="Quincenal"),AB489+VLOOKUP($AD$6,AMORT!$A$2:$D$11,4,0),IF(DAY($B$13)=DAY(EOMONTH($B$13,0)),EOMONTH(AB489,VLOOKUP($AD$6,AMORT!$A$2:$C$11,3,0)),EDATE($B$13,VLOOKUP($AD$6,AMORT!$A$2:$C$11,3,0)*AA490))))</f>
        <v>#N/A</v>
      </c>
      <c r="AC490" s="55" t="e">
        <f>IF(AA490="",IF(AA489="","",SUM(AC$13:AC489)),AG490+AH490)</f>
        <v>#N/A</v>
      </c>
      <c r="AD490" s="44"/>
      <c r="AE490" s="55" t="e">
        <f>IF(AA490="",IF(AA489="","",SUM($AE$13:AE489)),ROUND(((AI489*$AD$8)/30)*VLOOKUP($AD$6,AMORT!$A$2:$D$11,4,0),0))</f>
        <v>#N/A</v>
      </c>
      <c r="AF490" s="55" t="e">
        <f>IF(AA490="",IF(AA489="","",SUM($AF$13:AF489)),IF(AA490&lt;=MAX($AI$6:$AI$7),0,AC490+AE490))</f>
        <v>#N/A</v>
      </c>
      <c r="AG490" s="55" t="e">
        <f>IF(AA490="",IF(AA489="","",SUM($AG$13:AG489)),IF(AA490=$AE$5,AI489,IF($AI$8="Cuota fija",IF(AA490&lt;=MAX($AI$6:$AI$7),0,$AD$7+AD490-AH490),IF($AI$8="Capital Constante",IF(AA490&lt;=MAX($AI$6:$AI$7),0,$AD$3/(($AC$5/VLOOKUP($AD$6,AMORT!$A$2:$C$11,3,0))-MAX($AI$6:$AI$7))   ),AC490-AH490-AE490)       )))</f>
        <v>#N/A</v>
      </c>
      <c r="AH490" s="55" t="e">
        <f>IF(AA490="",IF(AA489="","",SUM($AH$13:AH489)),ROUND($AE$4*AI489,0))</f>
        <v>#N/A</v>
      </c>
      <c r="AI490" s="55" t="e">
        <f t="shared" si="48"/>
        <v>#N/A</v>
      </c>
      <c r="AJ490" s="15"/>
      <c r="AK490" s="55" t="e">
        <f>IF(AND(AA490&gt;0,AA490&lt;&gt;"",AD490&gt;0), ROUND( ((AD490/((1+($AD$4/VLOOKUP($AD$6,AMORT!$A$2:$B$11,2,0)))^AA490))),0),0)</f>
        <v>#N/A</v>
      </c>
    </row>
    <row r="491" spans="1:37" x14ac:dyDescent="0.2">
      <c r="A491" s="61" t="e">
        <f t="shared" si="45"/>
        <v>#N/A</v>
      </c>
      <c r="B491" s="62" t="e">
        <f>IF(A491="","",IF(OR($D$6="Diaria",$D$6="Semanal",$D$6="Decadal",$D$6="Quincenal"),B490+VLOOKUP($D$6,AMORT!$A$2:$D$11,4,0),IF(DAY($B$13)=DAY(EOMONTH($B$13,0)),EOMONTH(B490,VLOOKUP($D$6,AMORT!$A$2:$C$11,3,0)),EDATE($B$13,VLOOKUP($D$6,AMORT!$A$2:$C$11,3,0)*A491))))</f>
        <v>#N/A</v>
      </c>
      <c r="C491" s="55" t="e">
        <f>IF(A491="",IF(A490="","",SUM(C$13:C490)),G491+H491)</f>
        <v>#N/A</v>
      </c>
      <c r="D491" s="44"/>
      <c r="E491" s="55" t="e">
        <f>IF(A491="",IF(A490="","",SUM($E$13:E490)),ROUND(((I490*$D$8)/30)*VLOOKUP($D$6,AMORT!$A$2:$D$11,4,0),0))</f>
        <v>#N/A</v>
      </c>
      <c r="F491" s="55" t="e">
        <f>IF(A491="",IF(A490="","",SUM($F$13:F490)),IF(A491&lt;=MAX($I$6:$I$7),0,C491+E491))</f>
        <v>#N/A</v>
      </c>
      <c r="G491" s="55" t="e">
        <f>IF(A491="",IF(A490="","",SUM($G$13:G490)),IF(A491=$E$5,I490,IF($I$8="Cuota fija",IF(A491&lt;=MAX($I$6:$I$7),0,$D$7+D491-H491),IF($I$8="Capital Constante",IF(A491&lt;=MAX($I$6:$I$7),0,$D$3/(($C$5/VLOOKUP($D$6,AMORT!$A$2:$C$11,3,0))-MAX($I$6:$I$7))   ),C491-H491-E491)       )))</f>
        <v>#N/A</v>
      </c>
      <c r="H491" s="55" t="e">
        <f>IF(A491="",IF(A490="","",SUM($H$13:H490)),ROUND($E$4*I490,0))</f>
        <v>#N/A</v>
      </c>
      <c r="I491" s="55" t="e">
        <f t="shared" si="46"/>
        <v>#N/A</v>
      </c>
      <c r="J491" s="15"/>
      <c r="K491" s="55" t="e">
        <f>IF(AND(A491&gt;0,A491&lt;&gt;"",D491&gt;0), ROUND( ((D491/((1+($D$4/VLOOKUP($D$6,AMORT!$A$2:$B$11,2,0)))^A491))),0),0)</f>
        <v>#N/A</v>
      </c>
      <c r="N491" s="61" t="e">
        <f t="shared" si="49"/>
        <v>#N/A</v>
      </c>
      <c r="O491" s="62" t="e">
        <f>IF(N491="","",IF(OR($Q$6="Diaria",$Q$6="Semanal",$Q$6="Decadal",$Q$6="Quincenal"),O490+VLOOKUP($Q$6,AMORT!$A$2:$D$11,4,0),IF(DAY($O$13)=DAY(EOMONTH($O$13,0)),EOMONTH(O490,VLOOKUP($Q$6,AMORT!$A$2:$C$11,3,0)),EDATE($O$13,VLOOKUP($Q$6,AMORT!$A$2:$C$11,3,0)*N491))))</f>
        <v>#N/A</v>
      </c>
      <c r="P491" s="55" t="e">
        <f>IF(N491="",IF(N490="","",SUM(P$13:P490)),T491+U491)</f>
        <v>#N/A</v>
      </c>
      <c r="Q491" s="44"/>
      <c r="R491" s="55" t="e">
        <f>IF(N491="",IF(N490="","",SUM($R$13:R490)),ROUND(((V490*$Q$8)/30)*VLOOKUP($Q$6,AMORT!$A$2:$D$11,4,0),0))</f>
        <v>#N/A</v>
      </c>
      <c r="S491" s="55" t="e">
        <f>IF(N491="",IF(N490="","",SUM($S$13:S490)),IF(N491&lt;=MAX($V$6:$V$7),0,P491+R491))</f>
        <v>#N/A</v>
      </c>
      <c r="T491" s="55" t="e">
        <f>IF(N491="",IF(N490="","",SUM($T$13:T490)),IF(N491=$R$5,V490,IF($V$8="Cuota fija",IF(N491&lt;=MAX($V$6:$V$7),0,$Q$7+Q491-U491),IF($V$8="Capital Constante",IF(N491&lt;=MAX($V$6:$V$7),0,$Q$3/(($P$5/VLOOKUP($Q$6,AMORT!$A$2:$C$11,3,0))-MAX($V$6:$V$7))   ),P491-U491-R491)       )))</f>
        <v>#N/A</v>
      </c>
      <c r="U491" s="55" t="e">
        <f>IF(N491="",IF(N490="","",SUM($U$13:U490)),ROUND($R$4*V490,0))</f>
        <v>#N/A</v>
      </c>
      <c r="V491" s="55" t="e">
        <f t="shared" si="47"/>
        <v>#N/A</v>
      </c>
      <c r="W491" s="15"/>
      <c r="X491" s="55" t="e">
        <f>IF(AND(N491&gt;0,N491&lt;&gt;"",Q491&gt;0), ROUND( ((Q491/((1+($Q$4/VLOOKUP($Q$6,AMORT!$A$2:$B$11,2,0)))^N491))),0),0)</f>
        <v>#N/A</v>
      </c>
      <c r="AA491" s="61" t="e">
        <f t="shared" si="50"/>
        <v>#N/A</v>
      </c>
      <c r="AB491" s="62" t="e">
        <f>IF(AA491="","",IF(OR($AD$6="Diaria",$AD$6="Semanal",$AD$6="Decadal",$AD$6="Quincenal"),AB490+VLOOKUP($AD$6,AMORT!$A$2:$D$11,4,0),IF(DAY($B$13)=DAY(EOMONTH($B$13,0)),EOMONTH(AB490,VLOOKUP($AD$6,AMORT!$A$2:$C$11,3,0)),EDATE($B$13,VLOOKUP($AD$6,AMORT!$A$2:$C$11,3,0)*AA491))))</f>
        <v>#N/A</v>
      </c>
      <c r="AC491" s="55" t="e">
        <f>IF(AA491="",IF(AA490="","",SUM(AC$13:AC490)),AG491+AH491)</f>
        <v>#N/A</v>
      </c>
      <c r="AD491" s="44"/>
      <c r="AE491" s="55" t="e">
        <f>IF(AA491="",IF(AA490="","",SUM($AE$13:AE490)),ROUND(((AI490*$AD$8)/30)*VLOOKUP($AD$6,AMORT!$A$2:$D$11,4,0),0))</f>
        <v>#N/A</v>
      </c>
      <c r="AF491" s="55" t="e">
        <f>IF(AA491="",IF(AA490="","",SUM($AF$13:AF490)),IF(AA491&lt;=MAX($AI$6:$AI$7),0,AC491+AE491))</f>
        <v>#N/A</v>
      </c>
      <c r="AG491" s="55" t="e">
        <f>IF(AA491="",IF(AA490="","",SUM($AG$13:AG490)),IF(AA491=$AE$5,AI490,IF($AI$8="Cuota fija",IF(AA491&lt;=MAX($AI$6:$AI$7),0,$AD$7+AD491-AH491),IF($AI$8="Capital Constante",IF(AA491&lt;=MAX($AI$6:$AI$7),0,$AD$3/(($AC$5/VLOOKUP($AD$6,AMORT!$A$2:$C$11,3,0))-MAX($AI$6:$AI$7))   ),AC491-AH491-AE491)       )))</f>
        <v>#N/A</v>
      </c>
      <c r="AH491" s="55" t="e">
        <f>IF(AA491="",IF(AA490="","",SUM($AH$13:AH490)),ROUND($AE$4*AI490,0))</f>
        <v>#N/A</v>
      </c>
      <c r="AI491" s="55" t="e">
        <f t="shared" si="48"/>
        <v>#N/A</v>
      </c>
      <c r="AJ491" s="15"/>
      <c r="AK491" s="55" t="e">
        <f>IF(AND(AA491&gt;0,AA491&lt;&gt;"",AD491&gt;0), ROUND( ((AD491/((1+($AD$4/VLOOKUP($AD$6,AMORT!$A$2:$B$11,2,0)))^AA491))),0),0)</f>
        <v>#N/A</v>
      </c>
    </row>
    <row r="492" spans="1:37" x14ac:dyDescent="0.2">
      <c r="A492" s="61" t="e">
        <f t="shared" si="45"/>
        <v>#N/A</v>
      </c>
      <c r="B492" s="62" t="e">
        <f>IF(A492="","",IF(OR($D$6="Diaria",$D$6="Semanal",$D$6="Decadal",$D$6="Quincenal"),B491+VLOOKUP($D$6,AMORT!$A$2:$D$11,4,0),IF(DAY($B$13)=DAY(EOMONTH($B$13,0)),EOMONTH(B491,VLOOKUP($D$6,AMORT!$A$2:$C$11,3,0)),EDATE($B$13,VLOOKUP($D$6,AMORT!$A$2:$C$11,3,0)*A492))))</f>
        <v>#N/A</v>
      </c>
      <c r="C492" s="55" t="e">
        <f>IF(A492="",IF(A491="","",SUM(C$13:C491)),G492+H492)</f>
        <v>#N/A</v>
      </c>
      <c r="D492" s="44"/>
      <c r="E492" s="55" t="e">
        <f>IF(A492="",IF(A491="","",SUM($E$13:E491)),ROUND(((I491*$D$8)/30)*VLOOKUP($D$6,AMORT!$A$2:$D$11,4,0),0))</f>
        <v>#N/A</v>
      </c>
      <c r="F492" s="55" t="e">
        <f>IF(A492="",IF(A491="","",SUM($F$13:F491)),IF(A492&lt;=MAX($I$6:$I$7),0,C492+E492))</f>
        <v>#N/A</v>
      </c>
      <c r="G492" s="55" t="e">
        <f>IF(A492="",IF(A491="","",SUM($G$13:G491)),IF(A492=$E$5,I491,IF($I$8="Cuota fija",IF(A492&lt;=MAX($I$6:$I$7),0,$D$7+D492-H492),IF($I$8="Capital Constante",IF(A492&lt;=MAX($I$6:$I$7),0,$D$3/(($C$5/VLOOKUP($D$6,AMORT!$A$2:$C$11,3,0))-MAX($I$6:$I$7))   ),C492-H492-E492)       )))</f>
        <v>#N/A</v>
      </c>
      <c r="H492" s="55" t="e">
        <f>IF(A492="",IF(A491="","",SUM($H$13:H491)),ROUND($E$4*I491,0))</f>
        <v>#N/A</v>
      </c>
      <c r="I492" s="55" t="e">
        <f t="shared" si="46"/>
        <v>#N/A</v>
      </c>
      <c r="J492" s="15"/>
      <c r="K492" s="55" t="e">
        <f>IF(AND(A492&gt;0,A492&lt;&gt;"",D492&gt;0), ROUND( ((D492/((1+($D$4/VLOOKUP($D$6,AMORT!$A$2:$B$11,2,0)))^A492))),0),0)</f>
        <v>#N/A</v>
      </c>
      <c r="N492" s="61" t="e">
        <f t="shared" si="49"/>
        <v>#N/A</v>
      </c>
      <c r="O492" s="62" t="e">
        <f>IF(N492="","",IF(OR($Q$6="Diaria",$Q$6="Semanal",$Q$6="Decadal",$Q$6="Quincenal"),O491+VLOOKUP($Q$6,AMORT!$A$2:$D$11,4,0),IF(DAY($O$13)=DAY(EOMONTH($O$13,0)),EOMONTH(O491,VLOOKUP($Q$6,AMORT!$A$2:$C$11,3,0)),EDATE($O$13,VLOOKUP($Q$6,AMORT!$A$2:$C$11,3,0)*N492))))</f>
        <v>#N/A</v>
      </c>
      <c r="P492" s="55" t="e">
        <f>IF(N492="",IF(N491="","",SUM(P$13:P491)),T492+U492)</f>
        <v>#N/A</v>
      </c>
      <c r="Q492" s="44"/>
      <c r="R492" s="55" t="e">
        <f>IF(N492="",IF(N491="","",SUM($R$13:R491)),ROUND(((V491*$Q$8)/30)*VLOOKUP($Q$6,AMORT!$A$2:$D$11,4,0),0))</f>
        <v>#N/A</v>
      </c>
      <c r="S492" s="55" t="e">
        <f>IF(N492="",IF(N491="","",SUM($S$13:S491)),IF(N492&lt;=MAX($V$6:$V$7),0,P492+R492))</f>
        <v>#N/A</v>
      </c>
      <c r="T492" s="55" t="e">
        <f>IF(N492="",IF(N491="","",SUM($T$13:T491)),IF(N492=$R$5,V491,IF($V$8="Cuota fija",IF(N492&lt;=MAX($V$6:$V$7),0,$Q$7+Q492-U492),IF($V$8="Capital Constante",IF(N492&lt;=MAX($V$6:$V$7),0,$Q$3/(($P$5/VLOOKUP($Q$6,AMORT!$A$2:$C$11,3,0))-MAX($V$6:$V$7))   ),P492-U492-R492)       )))</f>
        <v>#N/A</v>
      </c>
      <c r="U492" s="55" t="e">
        <f>IF(N492="",IF(N491="","",SUM($U$13:U491)),ROUND($R$4*V491,0))</f>
        <v>#N/A</v>
      </c>
      <c r="V492" s="55" t="e">
        <f t="shared" si="47"/>
        <v>#N/A</v>
      </c>
      <c r="W492" s="15"/>
      <c r="X492" s="55" t="e">
        <f>IF(AND(N492&gt;0,N492&lt;&gt;"",Q492&gt;0), ROUND( ((Q492/((1+($Q$4/VLOOKUP($Q$6,AMORT!$A$2:$B$11,2,0)))^N492))),0),0)</f>
        <v>#N/A</v>
      </c>
      <c r="AA492" s="61" t="e">
        <f t="shared" si="50"/>
        <v>#N/A</v>
      </c>
      <c r="AB492" s="62" t="e">
        <f>IF(AA492="","",IF(OR($AD$6="Diaria",$AD$6="Semanal",$AD$6="Decadal",$AD$6="Quincenal"),AB491+VLOOKUP($AD$6,AMORT!$A$2:$D$11,4,0),IF(DAY($B$13)=DAY(EOMONTH($B$13,0)),EOMONTH(AB491,VLOOKUP($AD$6,AMORT!$A$2:$C$11,3,0)),EDATE($B$13,VLOOKUP($AD$6,AMORT!$A$2:$C$11,3,0)*AA492))))</f>
        <v>#N/A</v>
      </c>
      <c r="AC492" s="55" t="e">
        <f>IF(AA492="",IF(AA491="","",SUM(AC$13:AC491)),AG492+AH492)</f>
        <v>#N/A</v>
      </c>
      <c r="AD492" s="44"/>
      <c r="AE492" s="55" t="e">
        <f>IF(AA492="",IF(AA491="","",SUM($AE$13:AE491)),ROUND(((AI491*$AD$8)/30)*VLOOKUP($AD$6,AMORT!$A$2:$D$11,4,0),0))</f>
        <v>#N/A</v>
      </c>
      <c r="AF492" s="55" t="e">
        <f>IF(AA492="",IF(AA491="","",SUM($AF$13:AF491)),IF(AA492&lt;=MAX($AI$6:$AI$7),0,AC492+AE492))</f>
        <v>#N/A</v>
      </c>
      <c r="AG492" s="55" t="e">
        <f>IF(AA492="",IF(AA491="","",SUM($AG$13:AG491)),IF(AA492=$AE$5,AI491,IF($AI$8="Cuota fija",IF(AA492&lt;=MAX($AI$6:$AI$7),0,$AD$7+AD492-AH492),IF($AI$8="Capital Constante",IF(AA492&lt;=MAX($AI$6:$AI$7),0,$AD$3/(($AC$5/VLOOKUP($AD$6,AMORT!$A$2:$C$11,3,0))-MAX($AI$6:$AI$7))   ),AC492-AH492-AE492)       )))</f>
        <v>#N/A</v>
      </c>
      <c r="AH492" s="55" t="e">
        <f>IF(AA492="",IF(AA491="","",SUM($AH$13:AH491)),ROUND($AE$4*AI491,0))</f>
        <v>#N/A</v>
      </c>
      <c r="AI492" s="55" t="e">
        <f t="shared" si="48"/>
        <v>#N/A</v>
      </c>
      <c r="AJ492" s="15"/>
      <c r="AK492" s="55" t="e">
        <f>IF(AND(AA492&gt;0,AA492&lt;&gt;"",AD492&gt;0), ROUND( ((AD492/((1+($AD$4/VLOOKUP($AD$6,AMORT!$A$2:$B$11,2,0)))^AA492))),0),0)</f>
        <v>#N/A</v>
      </c>
    </row>
    <row r="493" spans="1:37" x14ac:dyDescent="0.2">
      <c r="A493" s="61" t="e">
        <f t="shared" si="45"/>
        <v>#N/A</v>
      </c>
      <c r="B493" s="62" t="e">
        <f>IF(A493="","",IF(OR($D$6="Diaria",$D$6="Semanal",$D$6="Decadal",$D$6="Quincenal"),B492+VLOOKUP($D$6,AMORT!$A$2:$D$11,4,0),IF(DAY($B$13)=DAY(EOMONTH($B$13,0)),EOMONTH(B492,VLOOKUP($D$6,AMORT!$A$2:$C$11,3,0)),EDATE($B$13,VLOOKUP($D$6,AMORT!$A$2:$C$11,3,0)*A493))))</f>
        <v>#N/A</v>
      </c>
      <c r="C493" s="55" t="e">
        <f>IF(A493="",IF(A492="","",SUM(C$13:C492)),G493+H493)</f>
        <v>#N/A</v>
      </c>
      <c r="D493" s="44"/>
      <c r="E493" s="55" t="e">
        <f>IF(A493="",IF(A492="","",SUM($E$13:E492)),ROUND(((I492*$D$8)/30)*VLOOKUP($D$6,AMORT!$A$2:$D$11,4,0),0))</f>
        <v>#N/A</v>
      </c>
      <c r="F493" s="55" t="e">
        <f>IF(A493="",IF(A492="","",SUM($F$13:F492)),IF(A493&lt;=MAX($I$6:$I$7),0,C493+E493))</f>
        <v>#N/A</v>
      </c>
      <c r="G493" s="55" t="e">
        <f>IF(A493="",IF(A492="","",SUM($G$13:G492)),IF(A493=$E$5,I492,IF($I$8="Cuota fija",IF(A493&lt;=MAX($I$6:$I$7),0,$D$7+D493-H493),IF($I$8="Capital Constante",IF(A493&lt;=MAX($I$6:$I$7),0,$D$3/(($C$5/VLOOKUP($D$6,AMORT!$A$2:$C$11,3,0))-MAX($I$6:$I$7))   ),C493-H493-E493)       )))</f>
        <v>#N/A</v>
      </c>
      <c r="H493" s="55" t="e">
        <f>IF(A493="",IF(A492="","",SUM($H$13:H492)),ROUND($E$4*I492,0))</f>
        <v>#N/A</v>
      </c>
      <c r="I493" s="55" t="e">
        <f t="shared" si="46"/>
        <v>#N/A</v>
      </c>
      <c r="J493" s="15"/>
      <c r="K493" s="55" t="e">
        <f>IF(AND(A493&gt;0,A493&lt;&gt;"",D493&gt;0), ROUND( ((D493/((1+($D$4/VLOOKUP($D$6,AMORT!$A$2:$B$11,2,0)))^A493))),0),0)</f>
        <v>#N/A</v>
      </c>
      <c r="N493" s="61" t="e">
        <f t="shared" si="49"/>
        <v>#N/A</v>
      </c>
      <c r="O493" s="62" t="e">
        <f>IF(N493="","",IF(OR($Q$6="Diaria",$Q$6="Semanal",$Q$6="Decadal",$Q$6="Quincenal"),O492+VLOOKUP($Q$6,AMORT!$A$2:$D$11,4,0),IF(DAY($O$13)=DAY(EOMONTH($O$13,0)),EOMONTH(O492,VLOOKUP($Q$6,AMORT!$A$2:$C$11,3,0)),EDATE($O$13,VLOOKUP($Q$6,AMORT!$A$2:$C$11,3,0)*N493))))</f>
        <v>#N/A</v>
      </c>
      <c r="P493" s="55" t="e">
        <f>IF(N493="",IF(N492="","",SUM(P$13:P492)),T493+U493)</f>
        <v>#N/A</v>
      </c>
      <c r="Q493" s="44"/>
      <c r="R493" s="55" t="e">
        <f>IF(N493="",IF(N492="","",SUM($R$13:R492)),ROUND(((V492*$Q$8)/30)*VLOOKUP($Q$6,AMORT!$A$2:$D$11,4,0),0))</f>
        <v>#N/A</v>
      </c>
      <c r="S493" s="55" t="e">
        <f>IF(N493="",IF(N492="","",SUM($S$13:S492)),IF(N493&lt;=MAX($V$6:$V$7),0,P493+R493))</f>
        <v>#N/A</v>
      </c>
      <c r="T493" s="55" t="e">
        <f>IF(N493="",IF(N492="","",SUM($T$13:T492)),IF(N493=$R$5,V492,IF($V$8="Cuota fija",IF(N493&lt;=MAX($V$6:$V$7),0,$Q$7+Q493-U493),IF($V$8="Capital Constante",IF(N493&lt;=MAX($V$6:$V$7),0,$Q$3/(($P$5/VLOOKUP($Q$6,AMORT!$A$2:$C$11,3,0))-MAX($V$6:$V$7))   ),P493-U493-R493)       )))</f>
        <v>#N/A</v>
      </c>
      <c r="U493" s="55" t="e">
        <f>IF(N493="",IF(N492="","",SUM($U$13:U492)),ROUND($R$4*V492,0))</f>
        <v>#N/A</v>
      </c>
      <c r="V493" s="55" t="e">
        <f t="shared" si="47"/>
        <v>#N/A</v>
      </c>
      <c r="W493" s="15"/>
      <c r="X493" s="55" t="e">
        <f>IF(AND(N493&gt;0,N493&lt;&gt;"",Q493&gt;0), ROUND( ((Q493/((1+($Q$4/VLOOKUP($Q$6,AMORT!$A$2:$B$11,2,0)))^N493))),0),0)</f>
        <v>#N/A</v>
      </c>
      <c r="AA493" s="61" t="e">
        <f t="shared" si="50"/>
        <v>#N/A</v>
      </c>
      <c r="AB493" s="62" t="e">
        <f>IF(AA493="","",IF(OR($AD$6="Diaria",$AD$6="Semanal",$AD$6="Decadal",$AD$6="Quincenal"),AB492+VLOOKUP($AD$6,AMORT!$A$2:$D$11,4,0),IF(DAY($B$13)=DAY(EOMONTH($B$13,0)),EOMONTH(AB492,VLOOKUP($AD$6,AMORT!$A$2:$C$11,3,0)),EDATE($B$13,VLOOKUP($AD$6,AMORT!$A$2:$C$11,3,0)*AA493))))</f>
        <v>#N/A</v>
      </c>
      <c r="AC493" s="55" t="e">
        <f>IF(AA493="",IF(AA492="","",SUM(AC$13:AC492)),AG493+AH493)</f>
        <v>#N/A</v>
      </c>
      <c r="AD493" s="44"/>
      <c r="AE493" s="55" t="e">
        <f>IF(AA493="",IF(AA492="","",SUM($AE$13:AE492)),ROUND(((AI492*$AD$8)/30)*VLOOKUP($AD$6,AMORT!$A$2:$D$11,4,0),0))</f>
        <v>#N/A</v>
      </c>
      <c r="AF493" s="55" t="e">
        <f>IF(AA493="",IF(AA492="","",SUM($AF$13:AF492)),IF(AA493&lt;=MAX($AI$6:$AI$7),0,AC493+AE493))</f>
        <v>#N/A</v>
      </c>
      <c r="AG493" s="55" t="e">
        <f>IF(AA493="",IF(AA492="","",SUM($AG$13:AG492)),IF(AA493=$AE$5,AI492,IF($AI$8="Cuota fija",IF(AA493&lt;=MAX($AI$6:$AI$7),0,$AD$7+AD493-AH493),IF($AI$8="Capital Constante",IF(AA493&lt;=MAX($AI$6:$AI$7),0,$AD$3/(($AC$5/VLOOKUP($AD$6,AMORT!$A$2:$C$11,3,0))-MAX($AI$6:$AI$7))   ),AC493-AH493-AE493)       )))</f>
        <v>#N/A</v>
      </c>
      <c r="AH493" s="55" t="e">
        <f>IF(AA493="",IF(AA492="","",SUM($AH$13:AH492)),ROUND($AE$4*AI492,0))</f>
        <v>#N/A</v>
      </c>
      <c r="AI493" s="55" t="e">
        <f t="shared" si="48"/>
        <v>#N/A</v>
      </c>
      <c r="AJ493" s="15"/>
      <c r="AK493" s="55" t="e">
        <f>IF(AND(AA493&gt;0,AA493&lt;&gt;"",AD493&gt;0), ROUND( ((AD493/((1+($AD$4/VLOOKUP($AD$6,AMORT!$A$2:$B$11,2,0)))^AA493))),0),0)</f>
        <v>#N/A</v>
      </c>
    </row>
    <row r="494" spans="1:37" x14ac:dyDescent="0.2">
      <c r="A494" s="61" t="e">
        <f t="shared" si="45"/>
        <v>#N/A</v>
      </c>
      <c r="B494" s="62" t="e">
        <f>IF(A494="","",IF(OR($D$6="Diaria",$D$6="Semanal",$D$6="Decadal",$D$6="Quincenal"),B493+VLOOKUP($D$6,AMORT!$A$2:$D$11,4,0),IF(DAY($B$13)=DAY(EOMONTH($B$13,0)),EOMONTH(B493,VLOOKUP($D$6,AMORT!$A$2:$C$11,3,0)),EDATE($B$13,VLOOKUP($D$6,AMORT!$A$2:$C$11,3,0)*A494))))</f>
        <v>#N/A</v>
      </c>
      <c r="C494" s="55" t="e">
        <f>IF(A494="",IF(A493="","",SUM(C$13:C493)),G494+H494)</f>
        <v>#N/A</v>
      </c>
      <c r="D494" s="44"/>
      <c r="E494" s="55" t="e">
        <f>IF(A494="",IF(A493="","",SUM($E$13:E493)),ROUND(((I493*$D$8)/30)*VLOOKUP($D$6,AMORT!$A$2:$D$11,4,0),0))</f>
        <v>#N/A</v>
      </c>
      <c r="F494" s="55" t="e">
        <f>IF(A494="",IF(A493="","",SUM($F$13:F493)),IF(A494&lt;=MAX($I$6:$I$7),0,C494+E494))</f>
        <v>#N/A</v>
      </c>
      <c r="G494" s="55" t="e">
        <f>IF(A494="",IF(A493="","",SUM($G$13:G493)),IF(A494=$E$5,I493,IF($I$8="Cuota fija",IF(A494&lt;=MAX($I$6:$I$7),0,$D$7+D494-H494),IF($I$8="Capital Constante",IF(A494&lt;=MAX($I$6:$I$7),0,$D$3/(($C$5/VLOOKUP($D$6,AMORT!$A$2:$C$11,3,0))-MAX($I$6:$I$7))   ),C494-H494-E494)       )))</f>
        <v>#N/A</v>
      </c>
      <c r="H494" s="55" t="e">
        <f>IF(A494="",IF(A493="","",SUM($H$13:H493)),ROUND($E$4*I493,0))</f>
        <v>#N/A</v>
      </c>
      <c r="I494" s="55" t="e">
        <f t="shared" si="46"/>
        <v>#N/A</v>
      </c>
      <c r="J494" s="15"/>
      <c r="K494" s="55" t="e">
        <f>IF(AND(A494&gt;0,A494&lt;&gt;"",D494&gt;0), ROUND( ((D494/((1+($D$4/VLOOKUP($D$6,AMORT!$A$2:$B$11,2,0)))^A494))),0),0)</f>
        <v>#N/A</v>
      </c>
      <c r="N494" s="61" t="e">
        <f t="shared" si="49"/>
        <v>#N/A</v>
      </c>
      <c r="O494" s="62" t="e">
        <f>IF(N494="","",IF(OR($Q$6="Diaria",$Q$6="Semanal",$Q$6="Decadal",$Q$6="Quincenal"),O493+VLOOKUP($Q$6,AMORT!$A$2:$D$11,4,0),IF(DAY($O$13)=DAY(EOMONTH($O$13,0)),EOMONTH(O493,VLOOKUP($Q$6,AMORT!$A$2:$C$11,3,0)),EDATE($O$13,VLOOKUP($Q$6,AMORT!$A$2:$C$11,3,0)*N494))))</f>
        <v>#N/A</v>
      </c>
      <c r="P494" s="55" t="e">
        <f>IF(N494="",IF(N493="","",SUM(P$13:P493)),T494+U494)</f>
        <v>#N/A</v>
      </c>
      <c r="Q494" s="44"/>
      <c r="R494" s="55" t="e">
        <f>IF(N494="",IF(N493="","",SUM($R$13:R493)),ROUND(((V493*$Q$8)/30)*VLOOKUP($Q$6,AMORT!$A$2:$D$11,4,0),0))</f>
        <v>#N/A</v>
      </c>
      <c r="S494" s="55" t="e">
        <f>IF(N494="",IF(N493="","",SUM($S$13:S493)),IF(N494&lt;=MAX($V$6:$V$7),0,P494+R494))</f>
        <v>#N/A</v>
      </c>
      <c r="T494" s="55" t="e">
        <f>IF(N494="",IF(N493="","",SUM($T$13:T493)),IF(N494=$R$5,V493,IF($V$8="Cuota fija",IF(N494&lt;=MAX($V$6:$V$7),0,$Q$7+Q494-U494),IF($V$8="Capital Constante",IF(N494&lt;=MAX($V$6:$V$7),0,$Q$3/(($P$5/VLOOKUP($Q$6,AMORT!$A$2:$C$11,3,0))-MAX($V$6:$V$7))   ),P494-U494-R494)       )))</f>
        <v>#N/A</v>
      </c>
      <c r="U494" s="55" t="e">
        <f>IF(N494="",IF(N493="","",SUM($U$13:U493)),ROUND($R$4*V493,0))</f>
        <v>#N/A</v>
      </c>
      <c r="V494" s="55" t="e">
        <f t="shared" si="47"/>
        <v>#N/A</v>
      </c>
      <c r="W494" s="15"/>
      <c r="X494" s="55" t="e">
        <f>IF(AND(N494&gt;0,N494&lt;&gt;"",Q494&gt;0), ROUND( ((Q494/((1+($Q$4/VLOOKUP($Q$6,AMORT!$A$2:$B$11,2,0)))^N494))),0),0)</f>
        <v>#N/A</v>
      </c>
      <c r="AA494" s="61" t="e">
        <f t="shared" si="50"/>
        <v>#N/A</v>
      </c>
      <c r="AB494" s="62" t="e">
        <f>IF(AA494="","",IF(OR($AD$6="Diaria",$AD$6="Semanal",$AD$6="Decadal",$AD$6="Quincenal"),AB493+VLOOKUP($AD$6,AMORT!$A$2:$D$11,4,0),IF(DAY($B$13)=DAY(EOMONTH($B$13,0)),EOMONTH(AB493,VLOOKUP($AD$6,AMORT!$A$2:$C$11,3,0)),EDATE($B$13,VLOOKUP($AD$6,AMORT!$A$2:$C$11,3,0)*AA494))))</f>
        <v>#N/A</v>
      </c>
      <c r="AC494" s="55" t="e">
        <f>IF(AA494="",IF(AA493="","",SUM(AC$13:AC493)),AG494+AH494)</f>
        <v>#N/A</v>
      </c>
      <c r="AD494" s="44"/>
      <c r="AE494" s="55" t="e">
        <f>IF(AA494="",IF(AA493="","",SUM($AE$13:AE493)),ROUND(((AI493*$AD$8)/30)*VLOOKUP($AD$6,AMORT!$A$2:$D$11,4,0),0))</f>
        <v>#N/A</v>
      </c>
      <c r="AF494" s="55" t="e">
        <f>IF(AA494="",IF(AA493="","",SUM($AF$13:AF493)),IF(AA494&lt;=MAX($AI$6:$AI$7),0,AC494+AE494))</f>
        <v>#N/A</v>
      </c>
      <c r="AG494" s="55" t="e">
        <f>IF(AA494="",IF(AA493="","",SUM($AG$13:AG493)),IF(AA494=$AE$5,AI493,IF($AI$8="Cuota fija",IF(AA494&lt;=MAX($AI$6:$AI$7),0,$AD$7+AD494-AH494),IF($AI$8="Capital Constante",IF(AA494&lt;=MAX($AI$6:$AI$7),0,$AD$3/(($AC$5/VLOOKUP($AD$6,AMORT!$A$2:$C$11,3,0))-MAX($AI$6:$AI$7))   ),AC494-AH494-AE494)       )))</f>
        <v>#N/A</v>
      </c>
      <c r="AH494" s="55" t="e">
        <f>IF(AA494="",IF(AA493="","",SUM($AH$13:AH493)),ROUND($AE$4*AI493,0))</f>
        <v>#N/A</v>
      </c>
      <c r="AI494" s="55" t="e">
        <f t="shared" si="48"/>
        <v>#N/A</v>
      </c>
      <c r="AJ494" s="15"/>
      <c r="AK494" s="55" t="e">
        <f>IF(AND(AA494&gt;0,AA494&lt;&gt;"",AD494&gt;0), ROUND( ((AD494/((1+($AD$4/VLOOKUP($AD$6,AMORT!$A$2:$B$11,2,0)))^AA494))),0),0)</f>
        <v>#N/A</v>
      </c>
    </row>
    <row r="495" spans="1:37" x14ac:dyDescent="0.2">
      <c r="A495" s="61" t="e">
        <f t="shared" si="45"/>
        <v>#N/A</v>
      </c>
      <c r="B495" s="62" t="e">
        <f>IF(A495="","",IF(OR($D$6="Diaria",$D$6="Semanal",$D$6="Decadal",$D$6="Quincenal"),B494+VLOOKUP($D$6,AMORT!$A$2:$D$11,4,0),IF(DAY($B$13)=DAY(EOMONTH($B$13,0)),EOMONTH(B494,VLOOKUP($D$6,AMORT!$A$2:$C$11,3,0)),EDATE($B$13,VLOOKUP($D$6,AMORT!$A$2:$C$11,3,0)*A495))))</f>
        <v>#N/A</v>
      </c>
      <c r="C495" s="55" t="e">
        <f>IF(A495="",IF(A494="","",SUM(C$13:C494)),G495+H495)</f>
        <v>#N/A</v>
      </c>
      <c r="D495" s="44"/>
      <c r="E495" s="55" t="e">
        <f>IF(A495="",IF(A494="","",SUM($E$13:E494)),ROUND(((I494*$D$8)/30)*VLOOKUP($D$6,AMORT!$A$2:$D$11,4,0),0))</f>
        <v>#N/A</v>
      </c>
      <c r="F495" s="55" t="e">
        <f>IF(A495="",IF(A494="","",SUM($F$13:F494)),IF(A495&lt;=MAX($I$6:$I$7),0,C495+E495))</f>
        <v>#N/A</v>
      </c>
      <c r="G495" s="55" t="e">
        <f>IF(A495="",IF(A494="","",SUM($G$13:G494)),IF(A495=$E$5,I494,IF($I$8="Cuota fija",IF(A495&lt;=MAX($I$6:$I$7),0,$D$7+D495-H495),IF($I$8="Capital Constante",IF(A495&lt;=MAX($I$6:$I$7),0,$D$3/(($C$5/VLOOKUP($D$6,AMORT!$A$2:$C$11,3,0))-MAX($I$6:$I$7))   ),C495-H495-E495)       )))</f>
        <v>#N/A</v>
      </c>
      <c r="H495" s="55" t="e">
        <f>IF(A495="",IF(A494="","",SUM($H$13:H494)),ROUND($E$4*I494,0))</f>
        <v>#N/A</v>
      </c>
      <c r="I495" s="55" t="e">
        <f t="shared" si="46"/>
        <v>#N/A</v>
      </c>
      <c r="J495" s="15"/>
      <c r="K495" s="55" t="e">
        <f>IF(AND(A495&gt;0,A495&lt;&gt;"",D495&gt;0), ROUND( ((D495/((1+($D$4/VLOOKUP($D$6,AMORT!$A$2:$B$11,2,0)))^A495))),0),0)</f>
        <v>#N/A</v>
      </c>
      <c r="N495" s="61" t="e">
        <f t="shared" si="49"/>
        <v>#N/A</v>
      </c>
      <c r="O495" s="62" t="e">
        <f>IF(N495="","",IF(OR($Q$6="Diaria",$Q$6="Semanal",$Q$6="Decadal",$Q$6="Quincenal"),O494+VLOOKUP($Q$6,AMORT!$A$2:$D$11,4,0),IF(DAY($O$13)=DAY(EOMONTH($O$13,0)),EOMONTH(O494,VLOOKUP($Q$6,AMORT!$A$2:$C$11,3,0)),EDATE($O$13,VLOOKUP($Q$6,AMORT!$A$2:$C$11,3,0)*N495))))</f>
        <v>#N/A</v>
      </c>
      <c r="P495" s="55" t="e">
        <f>IF(N495="",IF(N494="","",SUM(P$13:P494)),T495+U495)</f>
        <v>#N/A</v>
      </c>
      <c r="Q495" s="44"/>
      <c r="R495" s="55" t="e">
        <f>IF(N495="",IF(N494="","",SUM($R$13:R494)),ROUND(((V494*$Q$8)/30)*VLOOKUP($Q$6,AMORT!$A$2:$D$11,4,0),0))</f>
        <v>#N/A</v>
      </c>
      <c r="S495" s="55" t="e">
        <f>IF(N495="",IF(N494="","",SUM($S$13:S494)),IF(N495&lt;=MAX($V$6:$V$7),0,P495+R495))</f>
        <v>#N/A</v>
      </c>
      <c r="T495" s="55" t="e">
        <f>IF(N495="",IF(N494="","",SUM($T$13:T494)),IF(N495=$R$5,V494,IF($V$8="Cuota fija",IF(N495&lt;=MAX($V$6:$V$7),0,$Q$7+Q495-U495),IF($V$8="Capital Constante",IF(N495&lt;=MAX($V$6:$V$7),0,$Q$3/(($P$5/VLOOKUP($Q$6,AMORT!$A$2:$C$11,3,0))-MAX($V$6:$V$7))   ),P495-U495-R495)       )))</f>
        <v>#N/A</v>
      </c>
      <c r="U495" s="55" t="e">
        <f>IF(N495="",IF(N494="","",SUM($U$13:U494)),ROUND($R$4*V494,0))</f>
        <v>#N/A</v>
      </c>
      <c r="V495" s="55" t="e">
        <f t="shared" si="47"/>
        <v>#N/A</v>
      </c>
      <c r="W495" s="15"/>
      <c r="X495" s="55" t="e">
        <f>IF(AND(N495&gt;0,N495&lt;&gt;"",Q495&gt;0), ROUND( ((Q495/((1+($Q$4/VLOOKUP($Q$6,AMORT!$A$2:$B$11,2,0)))^N495))),0),0)</f>
        <v>#N/A</v>
      </c>
      <c r="AA495" s="61" t="e">
        <f t="shared" si="50"/>
        <v>#N/A</v>
      </c>
      <c r="AB495" s="62" t="e">
        <f>IF(AA495="","",IF(OR($AD$6="Diaria",$AD$6="Semanal",$AD$6="Decadal",$AD$6="Quincenal"),AB494+VLOOKUP($AD$6,AMORT!$A$2:$D$11,4,0),IF(DAY($B$13)=DAY(EOMONTH($B$13,0)),EOMONTH(AB494,VLOOKUP($AD$6,AMORT!$A$2:$C$11,3,0)),EDATE($B$13,VLOOKUP($AD$6,AMORT!$A$2:$C$11,3,0)*AA495))))</f>
        <v>#N/A</v>
      </c>
      <c r="AC495" s="55" t="e">
        <f>IF(AA495="",IF(AA494="","",SUM(AC$13:AC494)),AG495+AH495)</f>
        <v>#N/A</v>
      </c>
      <c r="AD495" s="44"/>
      <c r="AE495" s="55" t="e">
        <f>IF(AA495="",IF(AA494="","",SUM($AE$13:AE494)),ROUND(((AI494*$AD$8)/30)*VLOOKUP($AD$6,AMORT!$A$2:$D$11,4,0),0))</f>
        <v>#N/A</v>
      </c>
      <c r="AF495" s="55" t="e">
        <f>IF(AA495="",IF(AA494="","",SUM($AF$13:AF494)),IF(AA495&lt;=MAX($AI$6:$AI$7),0,AC495+AE495))</f>
        <v>#N/A</v>
      </c>
      <c r="AG495" s="55" t="e">
        <f>IF(AA495="",IF(AA494="","",SUM($AG$13:AG494)),IF(AA495=$AE$5,AI494,IF($AI$8="Cuota fija",IF(AA495&lt;=MAX($AI$6:$AI$7),0,$AD$7+AD495-AH495),IF($AI$8="Capital Constante",IF(AA495&lt;=MAX($AI$6:$AI$7),0,$AD$3/(($AC$5/VLOOKUP($AD$6,AMORT!$A$2:$C$11,3,0))-MAX($AI$6:$AI$7))   ),AC495-AH495-AE495)       )))</f>
        <v>#N/A</v>
      </c>
      <c r="AH495" s="55" t="e">
        <f>IF(AA495="",IF(AA494="","",SUM($AH$13:AH494)),ROUND($AE$4*AI494,0))</f>
        <v>#N/A</v>
      </c>
      <c r="AI495" s="55" t="e">
        <f t="shared" si="48"/>
        <v>#N/A</v>
      </c>
      <c r="AJ495" s="15"/>
      <c r="AK495" s="55" t="e">
        <f>IF(AND(AA495&gt;0,AA495&lt;&gt;"",AD495&gt;0), ROUND( ((AD495/((1+($AD$4/VLOOKUP($AD$6,AMORT!$A$2:$B$11,2,0)))^AA495))),0),0)</f>
        <v>#N/A</v>
      </c>
    </row>
    <row r="496" spans="1:37" x14ac:dyDescent="0.2">
      <c r="A496" s="61" t="e">
        <f t="shared" si="45"/>
        <v>#N/A</v>
      </c>
      <c r="B496" s="62" t="e">
        <f>IF(A496="","",IF(OR($D$6="Diaria",$D$6="Semanal",$D$6="Decadal",$D$6="Quincenal"),B495+VLOOKUP($D$6,AMORT!$A$2:$D$11,4,0),IF(DAY($B$13)=DAY(EOMONTH($B$13,0)),EOMONTH(B495,VLOOKUP($D$6,AMORT!$A$2:$C$11,3,0)),EDATE($B$13,VLOOKUP($D$6,AMORT!$A$2:$C$11,3,0)*A496))))</f>
        <v>#N/A</v>
      </c>
      <c r="C496" s="55" t="e">
        <f>IF(A496="",IF(A495="","",SUM(C$13:C495)),G496+H496)</f>
        <v>#N/A</v>
      </c>
      <c r="D496" s="44"/>
      <c r="E496" s="55" t="e">
        <f>IF(A496="",IF(A495="","",SUM($E$13:E495)),ROUND(((I495*$D$8)/30)*VLOOKUP($D$6,AMORT!$A$2:$D$11,4,0),0))</f>
        <v>#N/A</v>
      </c>
      <c r="F496" s="55" t="e">
        <f>IF(A496="",IF(A495="","",SUM($F$13:F495)),IF(A496&lt;=MAX($I$6:$I$7),0,C496+E496))</f>
        <v>#N/A</v>
      </c>
      <c r="G496" s="55" t="e">
        <f>IF(A496="",IF(A495="","",SUM($G$13:G495)),IF(A496=$E$5,I495,IF($I$8="Cuota fija",IF(A496&lt;=MAX($I$6:$I$7),0,$D$7+D496-H496),IF($I$8="Capital Constante",IF(A496&lt;=MAX($I$6:$I$7),0,$D$3/(($C$5/VLOOKUP($D$6,AMORT!$A$2:$C$11,3,0))-MAX($I$6:$I$7))   ),C496-H496-E496)       )))</f>
        <v>#N/A</v>
      </c>
      <c r="H496" s="55" t="e">
        <f>IF(A496="",IF(A495="","",SUM($H$13:H495)),ROUND($E$4*I495,0))</f>
        <v>#N/A</v>
      </c>
      <c r="I496" s="55" t="e">
        <f t="shared" si="46"/>
        <v>#N/A</v>
      </c>
      <c r="J496" s="15"/>
      <c r="K496" s="55" t="e">
        <f>IF(AND(A496&gt;0,A496&lt;&gt;"",D496&gt;0), ROUND( ((D496/((1+($D$4/VLOOKUP($D$6,AMORT!$A$2:$B$11,2,0)))^A496))),0),0)</f>
        <v>#N/A</v>
      </c>
      <c r="N496" s="61" t="e">
        <f t="shared" si="49"/>
        <v>#N/A</v>
      </c>
      <c r="O496" s="62" t="e">
        <f>IF(N496="","",IF(OR($Q$6="Diaria",$Q$6="Semanal",$Q$6="Decadal",$Q$6="Quincenal"),O495+VLOOKUP($Q$6,AMORT!$A$2:$D$11,4,0),IF(DAY($O$13)=DAY(EOMONTH($O$13,0)),EOMONTH(O495,VLOOKUP($Q$6,AMORT!$A$2:$C$11,3,0)),EDATE($O$13,VLOOKUP($Q$6,AMORT!$A$2:$C$11,3,0)*N496))))</f>
        <v>#N/A</v>
      </c>
      <c r="P496" s="55" t="e">
        <f>IF(N496="",IF(N495="","",SUM(P$13:P495)),T496+U496)</f>
        <v>#N/A</v>
      </c>
      <c r="Q496" s="44"/>
      <c r="R496" s="55" t="e">
        <f>IF(N496="",IF(N495="","",SUM($R$13:R495)),ROUND(((V495*$Q$8)/30)*VLOOKUP($Q$6,AMORT!$A$2:$D$11,4,0),0))</f>
        <v>#N/A</v>
      </c>
      <c r="S496" s="55" t="e">
        <f>IF(N496="",IF(N495="","",SUM($S$13:S495)),IF(N496&lt;=MAX($V$6:$V$7),0,P496+R496))</f>
        <v>#N/A</v>
      </c>
      <c r="T496" s="55" t="e">
        <f>IF(N496="",IF(N495="","",SUM($T$13:T495)),IF(N496=$R$5,V495,IF($V$8="Cuota fija",IF(N496&lt;=MAX($V$6:$V$7),0,$Q$7+Q496-U496),IF($V$8="Capital Constante",IF(N496&lt;=MAX($V$6:$V$7),0,$Q$3/(($P$5/VLOOKUP($Q$6,AMORT!$A$2:$C$11,3,0))-MAX($V$6:$V$7))   ),P496-U496-R496)       )))</f>
        <v>#N/A</v>
      </c>
      <c r="U496" s="55" t="e">
        <f>IF(N496="",IF(N495="","",SUM($U$13:U495)),ROUND($R$4*V495,0))</f>
        <v>#N/A</v>
      </c>
      <c r="V496" s="55" t="e">
        <f t="shared" si="47"/>
        <v>#N/A</v>
      </c>
      <c r="W496" s="15"/>
      <c r="X496" s="55" t="e">
        <f>IF(AND(N496&gt;0,N496&lt;&gt;"",Q496&gt;0), ROUND( ((Q496/((1+($Q$4/VLOOKUP($Q$6,AMORT!$A$2:$B$11,2,0)))^N496))),0),0)</f>
        <v>#N/A</v>
      </c>
      <c r="AA496" s="61" t="e">
        <f t="shared" si="50"/>
        <v>#N/A</v>
      </c>
      <c r="AB496" s="62" t="e">
        <f>IF(AA496="","",IF(OR($AD$6="Diaria",$AD$6="Semanal",$AD$6="Decadal",$AD$6="Quincenal"),AB495+VLOOKUP($AD$6,AMORT!$A$2:$D$11,4,0),IF(DAY($B$13)=DAY(EOMONTH($B$13,0)),EOMONTH(AB495,VLOOKUP($AD$6,AMORT!$A$2:$C$11,3,0)),EDATE($B$13,VLOOKUP($AD$6,AMORT!$A$2:$C$11,3,0)*AA496))))</f>
        <v>#N/A</v>
      </c>
      <c r="AC496" s="55" t="e">
        <f>IF(AA496="",IF(AA495="","",SUM(AC$13:AC495)),AG496+AH496)</f>
        <v>#N/A</v>
      </c>
      <c r="AD496" s="44"/>
      <c r="AE496" s="55" t="e">
        <f>IF(AA496="",IF(AA495="","",SUM($AE$13:AE495)),ROUND(((AI495*$AD$8)/30)*VLOOKUP($AD$6,AMORT!$A$2:$D$11,4,0),0))</f>
        <v>#N/A</v>
      </c>
      <c r="AF496" s="55" t="e">
        <f>IF(AA496="",IF(AA495="","",SUM($AF$13:AF495)),IF(AA496&lt;=MAX($AI$6:$AI$7),0,AC496+AE496))</f>
        <v>#N/A</v>
      </c>
      <c r="AG496" s="55" t="e">
        <f>IF(AA496="",IF(AA495="","",SUM($AG$13:AG495)),IF(AA496=$AE$5,AI495,IF($AI$8="Cuota fija",IF(AA496&lt;=MAX($AI$6:$AI$7),0,$AD$7+AD496-AH496),IF($AI$8="Capital Constante",IF(AA496&lt;=MAX($AI$6:$AI$7),0,$AD$3/(($AC$5/VLOOKUP($AD$6,AMORT!$A$2:$C$11,3,0))-MAX($AI$6:$AI$7))   ),AC496-AH496-AE496)       )))</f>
        <v>#N/A</v>
      </c>
      <c r="AH496" s="55" t="e">
        <f>IF(AA496="",IF(AA495="","",SUM($AH$13:AH495)),ROUND($AE$4*AI495,0))</f>
        <v>#N/A</v>
      </c>
      <c r="AI496" s="55" t="e">
        <f t="shared" si="48"/>
        <v>#N/A</v>
      </c>
      <c r="AJ496" s="15"/>
      <c r="AK496" s="55" t="e">
        <f>IF(AND(AA496&gt;0,AA496&lt;&gt;"",AD496&gt;0), ROUND( ((AD496/((1+($AD$4/VLOOKUP($AD$6,AMORT!$A$2:$B$11,2,0)))^AA496))),0),0)</f>
        <v>#N/A</v>
      </c>
    </row>
    <row r="497" spans="1:37" x14ac:dyDescent="0.2">
      <c r="A497" s="61" t="e">
        <f t="shared" si="45"/>
        <v>#N/A</v>
      </c>
      <c r="B497" s="62" t="e">
        <f>IF(A497="","",IF(OR($D$6="Diaria",$D$6="Semanal",$D$6="Decadal",$D$6="Quincenal"),B496+VLOOKUP($D$6,AMORT!$A$2:$D$11,4,0),IF(DAY($B$13)=DAY(EOMONTH($B$13,0)),EOMONTH(B496,VLOOKUP($D$6,AMORT!$A$2:$C$11,3,0)),EDATE($B$13,VLOOKUP($D$6,AMORT!$A$2:$C$11,3,0)*A497))))</f>
        <v>#N/A</v>
      </c>
      <c r="C497" s="55" t="e">
        <f>IF(A497="",IF(A496="","",SUM(C$13:C496)),G497+H497)</f>
        <v>#N/A</v>
      </c>
      <c r="D497" s="44"/>
      <c r="E497" s="55" t="e">
        <f>IF(A497="",IF(A496="","",SUM($E$13:E496)),ROUND(((I496*$D$8)/30)*VLOOKUP($D$6,AMORT!$A$2:$D$11,4,0),0))</f>
        <v>#N/A</v>
      </c>
      <c r="F497" s="55" t="e">
        <f>IF(A497="",IF(A496="","",SUM($F$13:F496)),IF(A497&lt;=MAX($I$6:$I$7),0,C497+E497))</f>
        <v>#N/A</v>
      </c>
      <c r="G497" s="55" t="e">
        <f>IF(A497="",IF(A496="","",SUM($G$13:G496)),IF(A497=$E$5,I496,IF($I$8="Cuota fija",IF(A497&lt;=MAX($I$6:$I$7),0,$D$7+D497-H497),IF($I$8="Capital Constante",IF(A497&lt;=MAX($I$6:$I$7),0,$D$3/(($C$5/VLOOKUP($D$6,AMORT!$A$2:$C$11,3,0))-MAX($I$6:$I$7))   ),C497-H497-E497)       )))</f>
        <v>#N/A</v>
      </c>
      <c r="H497" s="55" t="e">
        <f>IF(A497="",IF(A496="","",SUM($H$13:H496)),ROUND($E$4*I496,0))</f>
        <v>#N/A</v>
      </c>
      <c r="I497" s="55" t="e">
        <f t="shared" si="46"/>
        <v>#N/A</v>
      </c>
      <c r="J497" s="15"/>
      <c r="K497" s="55" t="e">
        <f>IF(AND(A497&gt;0,A497&lt;&gt;"",D497&gt;0), ROUND( ((D497/((1+($D$4/VLOOKUP($D$6,AMORT!$A$2:$B$11,2,0)))^A497))),0),0)</f>
        <v>#N/A</v>
      </c>
      <c r="N497" s="61" t="e">
        <f t="shared" si="49"/>
        <v>#N/A</v>
      </c>
      <c r="O497" s="62" t="e">
        <f>IF(N497="","",IF(OR($Q$6="Diaria",$Q$6="Semanal",$Q$6="Decadal",$Q$6="Quincenal"),O496+VLOOKUP($Q$6,AMORT!$A$2:$D$11,4,0),IF(DAY($O$13)=DAY(EOMONTH($O$13,0)),EOMONTH(O496,VLOOKUP($Q$6,AMORT!$A$2:$C$11,3,0)),EDATE($O$13,VLOOKUP($Q$6,AMORT!$A$2:$C$11,3,0)*N497))))</f>
        <v>#N/A</v>
      </c>
      <c r="P497" s="55" t="e">
        <f>IF(N497="",IF(N496="","",SUM(P$13:P496)),T497+U497)</f>
        <v>#N/A</v>
      </c>
      <c r="Q497" s="44"/>
      <c r="R497" s="55" t="e">
        <f>IF(N497="",IF(N496="","",SUM($R$13:R496)),ROUND(((V496*$Q$8)/30)*VLOOKUP($Q$6,AMORT!$A$2:$D$11,4,0),0))</f>
        <v>#N/A</v>
      </c>
      <c r="S497" s="55" t="e">
        <f>IF(N497="",IF(N496="","",SUM($S$13:S496)),IF(N497&lt;=MAX($V$6:$V$7),0,P497+R497))</f>
        <v>#N/A</v>
      </c>
      <c r="T497" s="55" t="e">
        <f>IF(N497="",IF(N496="","",SUM($T$13:T496)),IF(N497=$R$5,V496,IF($V$8="Cuota fija",IF(N497&lt;=MAX($V$6:$V$7),0,$Q$7+Q497-U497),IF($V$8="Capital Constante",IF(N497&lt;=MAX($V$6:$V$7),0,$Q$3/(($P$5/VLOOKUP($Q$6,AMORT!$A$2:$C$11,3,0))-MAX($V$6:$V$7))   ),P497-U497-R497)       )))</f>
        <v>#N/A</v>
      </c>
      <c r="U497" s="55" t="e">
        <f>IF(N497="",IF(N496="","",SUM($U$13:U496)),ROUND($R$4*V496,0))</f>
        <v>#N/A</v>
      </c>
      <c r="V497" s="55" t="e">
        <f t="shared" si="47"/>
        <v>#N/A</v>
      </c>
      <c r="W497" s="15"/>
      <c r="X497" s="55" t="e">
        <f>IF(AND(N497&gt;0,N497&lt;&gt;"",Q497&gt;0), ROUND( ((Q497/((1+($Q$4/VLOOKUP($Q$6,AMORT!$A$2:$B$11,2,0)))^N497))),0),0)</f>
        <v>#N/A</v>
      </c>
      <c r="AA497" s="61" t="e">
        <f t="shared" si="50"/>
        <v>#N/A</v>
      </c>
      <c r="AB497" s="62" t="e">
        <f>IF(AA497="","",IF(OR($AD$6="Diaria",$AD$6="Semanal",$AD$6="Decadal",$AD$6="Quincenal"),AB496+VLOOKUP($AD$6,AMORT!$A$2:$D$11,4,0),IF(DAY($B$13)=DAY(EOMONTH($B$13,0)),EOMONTH(AB496,VLOOKUP($AD$6,AMORT!$A$2:$C$11,3,0)),EDATE($B$13,VLOOKUP($AD$6,AMORT!$A$2:$C$11,3,0)*AA497))))</f>
        <v>#N/A</v>
      </c>
      <c r="AC497" s="55" t="e">
        <f>IF(AA497="",IF(AA496="","",SUM(AC$13:AC496)),AG497+AH497)</f>
        <v>#N/A</v>
      </c>
      <c r="AD497" s="44"/>
      <c r="AE497" s="55" t="e">
        <f>IF(AA497="",IF(AA496="","",SUM($AE$13:AE496)),ROUND(((AI496*$AD$8)/30)*VLOOKUP($AD$6,AMORT!$A$2:$D$11,4,0),0))</f>
        <v>#N/A</v>
      </c>
      <c r="AF497" s="55" t="e">
        <f>IF(AA497="",IF(AA496="","",SUM($AF$13:AF496)),IF(AA497&lt;=MAX($AI$6:$AI$7),0,AC497+AE497))</f>
        <v>#N/A</v>
      </c>
      <c r="AG497" s="55" t="e">
        <f>IF(AA497="",IF(AA496="","",SUM($AG$13:AG496)),IF(AA497=$AE$5,AI496,IF($AI$8="Cuota fija",IF(AA497&lt;=MAX($AI$6:$AI$7),0,$AD$7+AD497-AH497),IF($AI$8="Capital Constante",IF(AA497&lt;=MAX($AI$6:$AI$7),0,$AD$3/(($AC$5/VLOOKUP($AD$6,AMORT!$A$2:$C$11,3,0))-MAX($AI$6:$AI$7))   ),AC497-AH497-AE497)       )))</f>
        <v>#N/A</v>
      </c>
      <c r="AH497" s="55" t="e">
        <f>IF(AA497="",IF(AA496="","",SUM($AH$13:AH496)),ROUND($AE$4*AI496,0))</f>
        <v>#N/A</v>
      </c>
      <c r="AI497" s="55" t="e">
        <f t="shared" si="48"/>
        <v>#N/A</v>
      </c>
      <c r="AJ497" s="15"/>
      <c r="AK497" s="55" t="e">
        <f>IF(AND(AA497&gt;0,AA497&lt;&gt;"",AD497&gt;0), ROUND( ((AD497/((1+($AD$4/VLOOKUP($AD$6,AMORT!$A$2:$B$11,2,0)))^AA497))),0),0)</f>
        <v>#N/A</v>
      </c>
    </row>
    <row r="498" spans="1:37" x14ac:dyDescent="0.2">
      <c r="A498" s="61" t="e">
        <f t="shared" si="45"/>
        <v>#N/A</v>
      </c>
      <c r="B498" s="62" t="e">
        <f>IF(A498="","",IF(OR($D$6="Diaria",$D$6="Semanal",$D$6="Decadal",$D$6="Quincenal"),B497+VLOOKUP($D$6,AMORT!$A$2:$D$11,4,0),IF(DAY($B$13)=DAY(EOMONTH($B$13,0)),EOMONTH(B497,VLOOKUP($D$6,AMORT!$A$2:$C$11,3,0)),EDATE($B$13,VLOOKUP($D$6,AMORT!$A$2:$C$11,3,0)*A498))))</f>
        <v>#N/A</v>
      </c>
      <c r="C498" s="55" t="e">
        <f>IF(A498="",IF(A497="","",SUM(C$13:C497)),G498+H498)</f>
        <v>#N/A</v>
      </c>
      <c r="D498" s="44"/>
      <c r="E498" s="55" t="e">
        <f>IF(A498="",IF(A497="","",SUM($E$13:E497)),ROUND(((I497*$D$8)/30)*VLOOKUP($D$6,AMORT!$A$2:$D$11,4,0),0))</f>
        <v>#N/A</v>
      </c>
      <c r="F498" s="55" t="e">
        <f>IF(A498="",IF(A497="","",SUM($F$13:F497)),IF(A498&lt;=MAX($I$6:$I$7),0,C498+E498))</f>
        <v>#N/A</v>
      </c>
      <c r="G498" s="55" t="e">
        <f>IF(A498="",IF(A497="","",SUM($G$13:G497)),IF(A498=$E$5,I497,IF($I$8="Cuota fija",IF(A498&lt;=MAX($I$6:$I$7),0,$D$7+D498-H498),IF($I$8="Capital Constante",IF(A498&lt;=MAX($I$6:$I$7),0,$D$3/(($C$5/VLOOKUP($D$6,AMORT!$A$2:$C$11,3,0))-MAX($I$6:$I$7))   ),C498-H498-E498)       )))</f>
        <v>#N/A</v>
      </c>
      <c r="H498" s="55" t="e">
        <f>IF(A498="",IF(A497="","",SUM($H$13:H497)),ROUND($E$4*I497,0))</f>
        <v>#N/A</v>
      </c>
      <c r="I498" s="55" t="e">
        <f t="shared" si="46"/>
        <v>#N/A</v>
      </c>
      <c r="J498" s="15"/>
      <c r="K498" s="55" t="e">
        <f>IF(AND(A498&gt;0,A498&lt;&gt;"",D498&gt;0), ROUND( ((D498/((1+($D$4/VLOOKUP($D$6,AMORT!$A$2:$B$11,2,0)))^A498))),0),0)</f>
        <v>#N/A</v>
      </c>
      <c r="N498" s="61" t="e">
        <f t="shared" si="49"/>
        <v>#N/A</v>
      </c>
      <c r="O498" s="62" t="e">
        <f>IF(N498="","",IF(OR($Q$6="Diaria",$Q$6="Semanal",$Q$6="Decadal",$Q$6="Quincenal"),O497+VLOOKUP($Q$6,AMORT!$A$2:$D$11,4,0),IF(DAY($O$13)=DAY(EOMONTH($O$13,0)),EOMONTH(O497,VLOOKUP($Q$6,AMORT!$A$2:$C$11,3,0)),EDATE($O$13,VLOOKUP($Q$6,AMORT!$A$2:$C$11,3,0)*N498))))</f>
        <v>#N/A</v>
      </c>
      <c r="P498" s="55" t="e">
        <f>IF(N498="",IF(N497="","",SUM(P$13:P497)),T498+U498)</f>
        <v>#N/A</v>
      </c>
      <c r="Q498" s="44"/>
      <c r="R498" s="55" t="e">
        <f>IF(N498="",IF(N497="","",SUM($R$13:R497)),ROUND(((V497*$Q$8)/30)*VLOOKUP($Q$6,AMORT!$A$2:$D$11,4,0),0))</f>
        <v>#N/A</v>
      </c>
      <c r="S498" s="55" t="e">
        <f>IF(N498="",IF(N497="","",SUM($S$13:S497)),IF(N498&lt;=MAX($V$6:$V$7),0,P498+R498))</f>
        <v>#N/A</v>
      </c>
      <c r="T498" s="55" t="e">
        <f>IF(N498="",IF(N497="","",SUM($T$13:T497)),IF(N498=$R$5,V497,IF($V$8="Cuota fija",IF(N498&lt;=MAX($V$6:$V$7),0,$Q$7+Q498-U498),IF($V$8="Capital Constante",IF(N498&lt;=MAX($V$6:$V$7),0,$Q$3/(($P$5/VLOOKUP($Q$6,AMORT!$A$2:$C$11,3,0))-MAX($V$6:$V$7))   ),P498-U498-R498)       )))</f>
        <v>#N/A</v>
      </c>
      <c r="U498" s="55" t="e">
        <f>IF(N498="",IF(N497="","",SUM($U$13:U497)),ROUND($R$4*V497,0))</f>
        <v>#N/A</v>
      </c>
      <c r="V498" s="55" t="e">
        <f t="shared" si="47"/>
        <v>#N/A</v>
      </c>
      <c r="W498" s="15"/>
      <c r="X498" s="55" t="e">
        <f>IF(AND(N498&gt;0,N498&lt;&gt;"",Q498&gt;0), ROUND( ((Q498/((1+($Q$4/VLOOKUP($Q$6,AMORT!$A$2:$B$11,2,0)))^N498))),0),0)</f>
        <v>#N/A</v>
      </c>
      <c r="AA498" s="61" t="e">
        <f t="shared" si="50"/>
        <v>#N/A</v>
      </c>
      <c r="AB498" s="62" t="e">
        <f>IF(AA498="","",IF(OR($AD$6="Diaria",$AD$6="Semanal",$AD$6="Decadal",$AD$6="Quincenal"),AB497+VLOOKUP($AD$6,AMORT!$A$2:$D$11,4,0),IF(DAY($B$13)=DAY(EOMONTH($B$13,0)),EOMONTH(AB497,VLOOKUP($AD$6,AMORT!$A$2:$C$11,3,0)),EDATE($B$13,VLOOKUP($AD$6,AMORT!$A$2:$C$11,3,0)*AA498))))</f>
        <v>#N/A</v>
      </c>
      <c r="AC498" s="55" t="e">
        <f>IF(AA498="",IF(AA497="","",SUM(AC$13:AC497)),AG498+AH498)</f>
        <v>#N/A</v>
      </c>
      <c r="AD498" s="44"/>
      <c r="AE498" s="55" t="e">
        <f>IF(AA498="",IF(AA497="","",SUM($AE$13:AE497)),ROUND(((AI497*$AD$8)/30)*VLOOKUP($AD$6,AMORT!$A$2:$D$11,4,0),0))</f>
        <v>#N/A</v>
      </c>
      <c r="AF498" s="55" t="e">
        <f>IF(AA498="",IF(AA497="","",SUM($AF$13:AF497)),IF(AA498&lt;=MAX($AI$6:$AI$7),0,AC498+AE498))</f>
        <v>#N/A</v>
      </c>
      <c r="AG498" s="55" t="e">
        <f>IF(AA498="",IF(AA497="","",SUM($AG$13:AG497)),IF(AA498=$AE$5,AI497,IF($AI$8="Cuota fija",IF(AA498&lt;=MAX($AI$6:$AI$7),0,$AD$7+AD498-AH498),IF($AI$8="Capital Constante",IF(AA498&lt;=MAX($AI$6:$AI$7),0,$AD$3/(($AC$5/VLOOKUP($AD$6,AMORT!$A$2:$C$11,3,0))-MAX($AI$6:$AI$7))   ),AC498-AH498-AE498)       )))</f>
        <v>#N/A</v>
      </c>
      <c r="AH498" s="55" t="e">
        <f>IF(AA498="",IF(AA497="","",SUM($AH$13:AH497)),ROUND($AE$4*AI497,0))</f>
        <v>#N/A</v>
      </c>
      <c r="AI498" s="55" t="e">
        <f t="shared" si="48"/>
        <v>#N/A</v>
      </c>
      <c r="AJ498" s="15"/>
      <c r="AK498" s="55" t="e">
        <f>IF(AND(AA498&gt;0,AA498&lt;&gt;"",AD498&gt;0), ROUND( ((AD498/((1+($AD$4/VLOOKUP($AD$6,AMORT!$A$2:$B$11,2,0)))^AA498))),0),0)</f>
        <v>#N/A</v>
      </c>
    </row>
    <row r="499" spans="1:37" x14ac:dyDescent="0.2">
      <c r="A499" s="61" t="e">
        <f t="shared" si="45"/>
        <v>#N/A</v>
      </c>
      <c r="B499" s="62" t="e">
        <f>IF(A499="","",IF(OR($D$6="Diaria",$D$6="Semanal",$D$6="Decadal",$D$6="Quincenal"),B498+VLOOKUP($D$6,AMORT!$A$2:$D$11,4,0),IF(DAY($B$13)=DAY(EOMONTH($B$13,0)),EOMONTH(B498,VLOOKUP($D$6,AMORT!$A$2:$C$11,3,0)),EDATE($B$13,VLOOKUP($D$6,AMORT!$A$2:$C$11,3,0)*A499))))</f>
        <v>#N/A</v>
      </c>
      <c r="C499" s="55" t="e">
        <f>IF(A499="",IF(A498="","",SUM(C$13:C498)),G499+H499)</f>
        <v>#N/A</v>
      </c>
      <c r="D499" s="44"/>
      <c r="E499" s="55" t="e">
        <f>IF(A499="",IF(A498="","",SUM($E$13:E498)),ROUND(((I498*$D$8)/30)*VLOOKUP($D$6,AMORT!$A$2:$D$11,4,0),0))</f>
        <v>#N/A</v>
      </c>
      <c r="F499" s="55" t="e">
        <f>IF(A499="",IF(A498="","",SUM($F$13:F498)),IF(A499&lt;=MAX($I$6:$I$7),0,C499+E499))</f>
        <v>#N/A</v>
      </c>
      <c r="G499" s="55" t="e">
        <f>IF(A499="",IF(A498="","",SUM($G$13:G498)),IF(A499=$E$5,I498,IF($I$8="Cuota fija",IF(A499&lt;=MAX($I$6:$I$7),0,$D$7+D499-H499),IF($I$8="Capital Constante",IF(A499&lt;=MAX($I$6:$I$7),0,$D$3/(($C$5/VLOOKUP($D$6,AMORT!$A$2:$C$11,3,0))-MAX($I$6:$I$7))   ),C499-H499-E499)       )))</f>
        <v>#N/A</v>
      </c>
      <c r="H499" s="55" t="e">
        <f>IF(A499="",IF(A498="","",SUM($H$13:H498)),ROUND($E$4*I498,0))</f>
        <v>#N/A</v>
      </c>
      <c r="I499" s="55" t="e">
        <f t="shared" si="46"/>
        <v>#N/A</v>
      </c>
      <c r="J499" s="15"/>
      <c r="K499" s="55" t="e">
        <f>IF(AND(A499&gt;0,A499&lt;&gt;"",D499&gt;0), ROUND( ((D499/((1+($D$4/VLOOKUP($D$6,AMORT!$A$2:$B$11,2,0)))^A499))),0),0)</f>
        <v>#N/A</v>
      </c>
      <c r="N499" s="61" t="e">
        <f t="shared" si="49"/>
        <v>#N/A</v>
      </c>
      <c r="O499" s="62" t="e">
        <f>IF(N499="","",IF(OR($Q$6="Diaria",$Q$6="Semanal",$Q$6="Decadal",$Q$6="Quincenal"),O498+VLOOKUP($Q$6,AMORT!$A$2:$D$11,4,0),IF(DAY($O$13)=DAY(EOMONTH($O$13,0)),EOMONTH(O498,VLOOKUP($Q$6,AMORT!$A$2:$C$11,3,0)),EDATE($O$13,VLOOKUP($Q$6,AMORT!$A$2:$C$11,3,0)*N499))))</f>
        <v>#N/A</v>
      </c>
      <c r="P499" s="55" t="e">
        <f>IF(N499="",IF(N498="","",SUM(P$13:P498)),T499+U499)</f>
        <v>#N/A</v>
      </c>
      <c r="Q499" s="44"/>
      <c r="R499" s="55" t="e">
        <f>IF(N499="",IF(N498="","",SUM($R$13:R498)),ROUND(((V498*$Q$8)/30)*VLOOKUP($Q$6,AMORT!$A$2:$D$11,4,0),0))</f>
        <v>#N/A</v>
      </c>
      <c r="S499" s="55" t="e">
        <f>IF(N499="",IF(N498="","",SUM($S$13:S498)),IF(N499&lt;=MAX($V$6:$V$7),0,P499+R499))</f>
        <v>#N/A</v>
      </c>
      <c r="T499" s="55" t="e">
        <f>IF(N499="",IF(N498="","",SUM($T$13:T498)),IF(N499=$R$5,V498,IF($V$8="Cuota fija",IF(N499&lt;=MAX($V$6:$V$7),0,$Q$7+Q499-U499),IF($V$8="Capital Constante",IF(N499&lt;=MAX($V$6:$V$7),0,$Q$3/(($P$5/VLOOKUP($Q$6,AMORT!$A$2:$C$11,3,0))-MAX($V$6:$V$7))   ),P499-U499-R499)       )))</f>
        <v>#N/A</v>
      </c>
      <c r="U499" s="55" t="e">
        <f>IF(N499="",IF(N498="","",SUM($U$13:U498)),ROUND($R$4*V498,0))</f>
        <v>#N/A</v>
      </c>
      <c r="V499" s="55" t="e">
        <f t="shared" si="47"/>
        <v>#N/A</v>
      </c>
      <c r="W499" s="15"/>
      <c r="X499" s="55" t="e">
        <f>IF(AND(N499&gt;0,N499&lt;&gt;"",Q499&gt;0), ROUND( ((Q499/((1+($Q$4/VLOOKUP($Q$6,AMORT!$A$2:$B$11,2,0)))^N499))),0),0)</f>
        <v>#N/A</v>
      </c>
      <c r="AA499" s="61" t="e">
        <f t="shared" si="50"/>
        <v>#N/A</v>
      </c>
      <c r="AB499" s="62" t="e">
        <f>IF(AA499="","",IF(OR($AD$6="Diaria",$AD$6="Semanal",$AD$6="Decadal",$AD$6="Quincenal"),AB498+VLOOKUP($AD$6,AMORT!$A$2:$D$11,4,0),IF(DAY($B$13)=DAY(EOMONTH($B$13,0)),EOMONTH(AB498,VLOOKUP($AD$6,AMORT!$A$2:$C$11,3,0)),EDATE($B$13,VLOOKUP($AD$6,AMORT!$A$2:$C$11,3,0)*AA499))))</f>
        <v>#N/A</v>
      </c>
      <c r="AC499" s="55" t="e">
        <f>IF(AA499="",IF(AA498="","",SUM(AC$13:AC498)),AG499+AH499)</f>
        <v>#N/A</v>
      </c>
      <c r="AD499" s="44"/>
      <c r="AE499" s="55" t="e">
        <f>IF(AA499="",IF(AA498="","",SUM($AE$13:AE498)),ROUND(((AI498*$AD$8)/30)*VLOOKUP($AD$6,AMORT!$A$2:$D$11,4,0),0))</f>
        <v>#N/A</v>
      </c>
      <c r="AF499" s="55" t="e">
        <f>IF(AA499="",IF(AA498="","",SUM($AF$13:AF498)),IF(AA499&lt;=MAX($AI$6:$AI$7),0,AC499+AE499))</f>
        <v>#N/A</v>
      </c>
      <c r="AG499" s="55" t="e">
        <f>IF(AA499="",IF(AA498="","",SUM($AG$13:AG498)),IF(AA499=$AE$5,AI498,IF($AI$8="Cuota fija",IF(AA499&lt;=MAX($AI$6:$AI$7),0,$AD$7+AD499-AH499),IF($AI$8="Capital Constante",IF(AA499&lt;=MAX($AI$6:$AI$7),0,$AD$3/(($AC$5/VLOOKUP($AD$6,AMORT!$A$2:$C$11,3,0))-MAX($AI$6:$AI$7))   ),AC499-AH499-AE499)       )))</f>
        <v>#N/A</v>
      </c>
      <c r="AH499" s="55" t="e">
        <f>IF(AA499="",IF(AA498="","",SUM($AH$13:AH498)),ROUND($AE$4*AI498,0))</f>
        <v>#N/A</v>
      </c>
      <c r="AI499" s="55" t="e">
        <f t="shared" si="48"/>
        <v>#N/A</v>
      </c>
      <c r="AJ499" s="15"/>
      <c r="AK499" s="55" t="e">
        <f>IF(AND(AA499&gt;0,AA499&lt;&gt;"",AD499&gt;0), ROUND( ((AD499/((1+($AD$4/VLOOKUP($AD$6,AMORT!$A$2:$B$11,2,0)))^AA499))),0),0)</f>
        <v>#N/A</v>
      </c>
    </row>
    <row r="500" spans="1:37" x14ac:dyDescent="0.2">
      <c r="A500" s="61" t="e">
        <f t="shared" si="45"/>
        <v>#N/A</v>
      </c>
      <c r="B500" s="62" t="e">
        <f>IF(A500="","",IF(OR($D$6="Diaria",$D$6="Semanal",$D$6="Decadal",$D$6="Quincenal"),B499+VLOOKUP($D$6,AMORT!$A$2:$D$11,4,0),IF(DAY($B$13)=DAY(EOMONTH($B$13,0)),EOMONTH(B499,VLOOKUP($D$6,AMORT!$A$2:$C$11,3,0)),EDATE($B$13,VLOOKUP($D$6,AMORT!$A$2:$C$11,3,0)*A500))))</f>
        <v>#N/A</v>
      </c>
      <c r="C500" s="55" t="e">
        <f>IF(A500="",IF(A499="","",SUM(C$13:C499)),G500+H500)</f>
        <v>#N/A</v>
      </c>
      <c r="D500" s="44"/>
      <c r="E500" s="55" t="e">
        <f>IF(A500="",IF(A499="","",SUM($E$13:E499)),ROUND(((I499*$D$8)/30)*VLOOKUP($D$6,AMORT!$A$2:$D$11,4,0),0))</f>
        <v>#N/A</v>
      </c>
      <c r="F500" s="55" t="e">
        <f>IF(A500="",IF(A499="","",SUM($F$13:F499)),IF(A500&lt;=MAX($I$6:$I$7),0,C500+E500))</f>
        <v>#N/A</v>
      </c>
      <c r="G500" s="55" t="e">
        <f>IF(A500="",IF(A499="","",SUM($G$13:G499)),IF(A500=$E$5,I499,IF($I$8="Cuota fija",IF(A500&lt;=MAX($I$6:$I$7),0,$D$7+D500-H500),IF($I$8="Capital Constante",IF(A500&lt;=MAX($I$6:$I$7),0,$D$3/(($C$5/VLOOKUP($D$6,AMORT!$A$2:$C$11,3,0))-MAX($I$6:$I$7))   ),C500-H500-E500)       )))</f>
        <v>#N/A</v>
      </c>
      <c r="H500" s="55" t="e">
        <f>IF(A500="",IF(A499="","",SUM($H$13:H499)),ROUND($E$4*I499,0))</f>
        <v>#N/A</v>
      </c>
      <c r="I500" s="55" t="e">
        <f t="shared" si="46"/>
        <v>#N/A</v>
      </c>
      <c r="J500" s="15"/>
      <c r="K500" s="55" t="e">
        <f>IF(AND(A500&gt;0,A500&lt;&gt;"",D500&gt;0), ROUND( ((D500/((1+($D$4/VLOOKUP($D$6,AMORT!$A$2:$B$11,2,0)))^A500))),0),0)</f>
        <v>#N/A</v>
      </c>
      <c r="N500" s="61" t="e">
        <f t="shared" si="49"/>
        <v>#N/A</v>
      </c>
      <c r="O500" s="62" t="e">
        <f>IF(N500="","",IF(OR($Q$6="Diaria",$Q$6="Semanal",$Q$6="Decadal",$Q$6="Quincenal"),O499+VLOOKUP($Q$6,AMORT!$A$2:$D$11,4,0),IF(DAY($O$13)=DAY(EOMONTH($O$13,0)),EOMONTH(O499,VLOOKUP($Q$6,AMORT!$A$2:$C$11,3,0)),EDATE($O$13,VLOOKUP($Q$6,AMORT!$A$2:$C$11,3,0)*N500))))</f>
        <v>#N/A</v>
      </c>
      <c r="P500" s="55" t="e">
        <f>IF(N500="",IF(N499="","",SUM(P$13:P499)),T500+U500)</f>
        <v>#N/A</v>
      </c>
      <c r="Q500" s="44"/>
      <c r="R500" s="55" t="e">
        <f>IF(N500="",IF(N499="","",SUM($R$13:R499)),ROUND(((V499*$Q$8)/30)*VLOOKUP($Q$6,AMORT!$A$2:$D$11,4,0),0))</f>
        <v>#N/A</v>
      </c>
      <c r="S500" s="55" t="e">
        <f>IF(N500="",IF(N499="","",SUM($S$13:S499)),IF(N500&lt;=MAX($V$6:$V$7),0,P500+R500))</f>
        <v>#N/A</v>
      </c>
      <c r="T500" s="55" t="e">
        <f>IF(N500="",IF(N499="","",SUM($T$13:T499)),IF(N500=$R$5,V499,IF($V$8="Cuota fija",IF(N500&lt;=MAX($V$6:$V$7),0,$Q$7+Q500-U500),IF($V$8="Capital Constante",IF(N500&lt;=MAX($V$6:$V$7),0,$Q$3/(($P$5/VLOOKUP($Q$6,AMORT!$A$2:$C$11,3,0))-MAX($V$6:$V$7))   ),P500-U500-R500)       )))</f>
        <v>#N/A</v>
      </c>
      <c r="U500" s="55" t="e">
        <f>IF(N500="",IF(N499="","",SUM($U$13:U499)),ROUND($R$4*V499,0))</f>
        <v>#N/A</v>
      </c>
      <c r="V500" s="55" t="e">
        <f t="shared" si="47"/>
        <v>#N/A</v>
      </c>
      <c r="W500" s="15"/>
      <c r="X500" s="55" t="e">
        <f>IF(AND(N500&gt;0,N500&lt;&gt;"",Q500&gt;0), ROUND( ((Q500/((1+($Q$4/VLOOKUP($Q$6,AMORT!$A$2:$B$11,2,0)))^N500))),0),0)</f>
        <v>#N/A</v>
      </c>
      <c r="AA500" s="61" t="e">
        <f t="shared" si="50"/>
        <v>#N/A</v>
      </c>
      <c r="AB500" s="62" t="e">
        <f>IF(AA500="","",IF(OR($AD$6="Diaria",$AD$6="Semanal",$AD$6="Decadal",$AD$6="Quincenal"),AB499+VLOOKUP($AD$6,AMORT!$A$2:$D$11,4,0),IF(DAY($B$13)=DAY(EOMONTH($B$13,0)),EOMONTH(AB499,VLOOKUP($AD$6,AMORT!$A$2:$C$11,3,0)),EDATE($B$13,VLOOKUP($AD$6,AMORT!$A$2:$C$11,3,0)*AA500))))</f>
        <v>#N/A</v>
      </c>
      <c r="AC500" s="55" t="e">
        <f>IF(AA500="",IF(AA499="","",SUM(AC$13:AC499)),AG500+AH500)</f>
        <v>#N/A</v>
      </c>
      <c r="AD500" s="44"/>
      <c r="AE500" s="55" t="e">
        <f>IF(AA500="",IF(AA499="","",SUM($AE$13:AE499)),ROUND(((AI499*$AD$8)/30)*VLOOKUP($AD$6,AMORT!$A$2:$D$11,4,0),0))</f>
        <v>#N/A</v>
      </c>
      <c r="AF500" s="55" t="e">
        <f>IF(AA500="",IF(AA499="","",SUM($AF$13:AF499)),IF(AA500&lt;=MAX($AI$6:$AI$7),0,AC500+AE500))</f>
        <v>#N/A</v>
      </c>
      <c r="AG500" s="55" t="e">
        <f>IF(AA500="",IF(AA499="","",SUM($AG$13:AG499)),IF(AA500=$AE$5,AI499,IF($AI$8="Cuota fija",IF(AA500&lt;=MAX($AI$6:$AI$7),0,$AD$7+AD500-AH500),IF($AI$8="Capital Constante",IF(AA500&lt;=MAX($AI$6:$AI$7),0,$AD$3/(($AC$5/VLOOKUP($AD$6,AMORT!$A$2:$C$11,3,0))-MAX($AI$6:$AI$7))   ),AC500-AH500-AE500)       )))</f>
        <v>#N/A</v>
      </c>
      <c r="AH500" s="55" t="e">
        <f>IF(AA500="",IF(AA499="","",SUM($AH$13:AH499)),ROUND($AE$4*AI499,0))</f>
        <v>#N/A</v>
      </c>
      <c r="AI500" s="55" t="e">
        <f t="shared" si="48"/>
        <v>#N/A</v>
      </c>
      <c r="AJ500" s="15"/>
      <c r="AK500" s="55" t="e">
        <f>IF(AND(AA500&gt;0,AA500&lt;&gt;"",AD500&gt;0), ROUND( ((AD500/((1+($AD$4/VLOOKUP($AD$6,AMORT!$A$2:$B$11,2,0)))^AA500))),0),0)</f>
        <v>#N/A</v>
      </c>
    </row>
    <row r="501" spans="1:37" x14ac:dyDescent="0.2">
      <c r="A501" s="61" t="e">
        <f t="shared" si="45"/>
        <v>#N/A</v>
      </c>
      <c r="B501" s="62" t="e">
        <f>IF(A501="","",IF(OR($D$6="Diaria",$D$6="Semanal",$D$6="Decadal",$D$6="Quincenal"),B500+VLOOKUP($D$6,AMORT!$A$2:$D$11,4,0),IF(DAY($B$13)=DAY(EOMONTH($B$13,0)),EOMONTH(B500,VLOOKUP($D$6,AMORT!$A$2:$C$11,3,0)),EDATE($B$13,VLOOKUP($D$6,AMORT!$A$2:$C$11,3,0)*A501))))</f>
        <v>#N/A</v>
      </c>
      <c r="C501" s="55" t="e">
        <f>IF(A501="",IF(A500="","",SUM(C$13:C500)),G501+H501)</f>
        <v>#N/A</v>
      </c>
      <c r="D501" s="44"/>
      <c r="E501" s="55" t="e">
        <f>IF(A501="",IF(A500="","",SUM($E$13:E500)),ROUND(((I500*$D$8)/30)*VLOOKUP($D$6,AMORT!$A$2:$D$11,4,0),0))</f>
        <v>#N/A</v>
      </c>
      <c r="F501" s="55" t="e">
        <f>IF(A501="",IF(A500="","",SUM($F$13:F500)),IF(A501&lt;=MAX($I$6:$I$7),0,C501+E501))</f>
        <v>#N/A</v>
      </c>
      <c r="G501" s="55" t="e">
        <f>IF(A501="",IF(A500="","",SUM($G$13:G500)),IF(A501=$E$5,I500,IF($I$8="Cuota fija",IF(A501&lt;=MAX($I$6:$I$7),0,$D$7+D501-H501),IF($I$8="Capital Constante",IF(A501&lt;=MAX($I$6:$I$7),0,$D$3/(($C$5/VLOOKUP($D$6,AMORT!$A$2:$C$11,3,0))-MAX($I$6:$I$7))   ),C501-H501-E501)       )))</f>
        <v>#N/A</v>
      </c>
      <c r="H501" s="55" t="e">
        <f>IF(A501="",IF(A500="","",SUM($H$13:H500)),ROUND($E$4*I500,0))</f>
        <v>#N/A</v>
      </c>
      <c r="I501" s="55" t="e">
        <f t="shared" si="46"/>
        <v>#N/A</v>
      </c>
      <c r="J501" s="15"/>
      <c r="K501" s="55" t="e">
        <f>IF(AND(A501&gt;0,A501&lt;&gt;"",D501&gt;0), ROUND( ((D501/((1+($D$4/VLOOKUP($D$6,AMORT!$A$2:$B$11,2,0)))^A501))),0),0)</f>
        <v>#N/A</v>
      </c>
      <c r="N501" s="61" t="e">
        <f t="shared" si="49"/>
        <v>#N/A</v>
      </c>
      <c r="O501" s="62" t="e">
        <f>IF(N501="","",IF(OR($Q$6="Diaria",$Q$6="Semanal",$Q$6="Decadal",$Q$6="Quincenal"),O500+VLOOKUP($Q$6,AMORT!$A$2:$D$11,4,0),IF(DAY($O$13)=DAY(EOMONTH($O$13,0)),EOMONTH(O500,VLOOKUP($Q$6,AMORT!$A$2:$C$11,3,0)),EDATE($O$13,VLOOKUP($Q$6,AMORT!$A$2:$C$11,3,0)*N501))))</f>
        <v>#N/A</v>
      </c>
      <c r="P501" s="55" t="e">
        <f>IF(N501="",IF(N500="","",SUM(P$13:P500)),T501+U501)</f>
        <v>#N/A</v>
      </c>
      <c r="Q501" s="44"/>
      <c r="R501" s="55" t="e">
        <f>IF(N501="",IF(N500="","",SUM($R$13:R500)),ROUND(((V500*$Q$8)/30)*VLOOKUP($Q$6,AMORT!$A$2:$D$11,4,0),0))</f>
        <v>#N/A</v>
      </c>
      <c r="S501" s="55" t="e">
        <f>IF(N501="",IF(N500="","",SUM($S$13:S500)),IF(N501&lt;=MAX($V$6:$V$7),0,P501+R501))</f>
        <v>#N/A</v>
      </c>
      <c r="T501" s="55" t="e">
        <f>IF(N501="",IF(N500="","",SUM($T$13:T500)),IF(N501=$R$5,V500,IF($V$8="Cuota fija",IF(N501&lt;=MAX($V$6:$V$7),0,$Q$7+Q501-U501),IF($V$8="Capital Constante",IF(N501&lt;=MAX($V$6:$V$7),0,$Q$3/(($P$5/VLOOKUP($Q$6,AMORT!$A$2:$C$11,3,0))-MAX($V$6:$V$7))   ),P501-U501-R501)       )))</f>
        <v>#N/A</v>
      </c>
      <c r="U501" s="55" t="e">
        <f>IF(N501="",IF(N500="","",SUM($U$13:U500)),ROUND($R$4*V500,0))</f>
        <v>#N/A</v>
      </c>
      <c r="V501" s="55" t="e">
        <f t="shared" si="47"/>
        <v>#N/A</v>
      </c>
      <c r="W501" s="15"/>
      <c r="X501" s="55" t="e">
        <f>IF(AND(N501&gt;0,N501&lt;&gt;"",Q501&gt;0), ROUND( ((Q501/((1+($Q$4/VLOOKUP($Q$6,AMORT!$A$2:$B$11,2,0)))^N501))),0),0)</f>
        <v>#N/A</v>
      </c>
      <c r="AA501" s="61" t="e">
        <f t="shared" si="50"/>
        <v>#N/A</v>
      </c>
      <c r="AB501" s="62" t="e">
        <f>IF(AA501="","",IF(OR($AD$6="Diaria",$AD$6="Semanal",$AD$6="Decadal",$AD$6="Quincenal"),AB500+VLOOKUP($AD$6,AMORT!$A$2:$D$11,4,0),IF(DAY($B$13)=DAY(EOMONTH($B$13,0)),EOMONTH(AB500,VLOOKUP($AD$6,AMORT!$A$2:$C$11,3,0)),EDATE($B$13,VLOOKUP($AD$6,AMORT!$A$2:$C$11,3,0)*AA501))))</f>
        <v>#N/A</v>
      </c>
      <c r="AC501" s="55" t="e">
        <f>IF(AA501="",IF(AA500="","",SUM(AC$13:AC500)),AG501+AH501)</f>
        <v>#N/A</v>
      </c>
      <c r="AD501" s="44"/>
      <c r="AE501" s="55" t="e">
        <f>IF(AA501="",IF(AA500="","",SUM($AE$13:AE500)),ROUND(((AI500*$AD$8)/30)*VLOOKUP($AD$6,AMORT!$A$2:$D$11,4,0),0))</f>
        <v>#N/A</v>
      </c>
      <c r="AF501" s="55" t="e">
        <f>IF(AA501="",IF(AA500="","",SUM($AF$13:AF500)),IF(AA501&lt;=MAX($AI$6:$AI$7),0,AC501+AE501))</f>
        <v>#N/A</v>
      </c>
      <c r="AG501" s="55" t="e">
        <f>IF(AA501="",IF(AA500="","",SUM($AG$13:AG500)),IF(AA501=$AE$5,AI500,IF($AI$8="Cuota fija",IF(AA501&lt;=MAX($AI$6:$AI$7),0,$AD$7+AD501-AH501),IF($AI$8="Capital Constante",IF(AA501&lt;=MAX($AI$6:$AI$7),0,$AD$3/(($AC$5/VLOOKUP($AD$6,AMORT!$A$2:$C$11,3,0))-MAX($AI$6:$AI$7))   ),AC501-AH501-AE501)       )))</f>
        <v>#N/A</v>
      </c>
      <c r="AH501" s="55" t="e">
        <f>IF(AA501="",IF(AA500="","",SUM($AH$13:AH500)),ROUND($AE$4*AI500,0))</f>
        <v>#N/A</v>
      </c>
      <c r="AI501" s="55" t="e">
        <f t="shared" si="48"/>
        <v>#N/A</v>
      </c>
      <c r="AJ501" s="15"/>
      <c r="AK501" s="55" t="e">
        <f>IF(AND(AA501&gt;0,AA501&lt;&gt;"",AD501&gt;0), ROUND( ((AD501/((1+($AD$4/VLOOKUP($AD$6,AMORT!$A$2:$B$11,2,0)))^AA501))),0),0)</f>
        <v>#N/A</v>
      </c>
    </row>
    <row r="502" spans="1:37" x14ac:dyDescent="0.2">
      <c r="A502" s="61" t="e">
        <f t="shared" si="45"/>
        <v>#N/A</v>
      </c>
      <c r="B502" s="62" t="e">
        <f>IF(A502="","",IF(OR($D$6="Diaria",$D$6="Semanal",$D$6="Decadal",$D$6="Quincenal"),B501+VLOOKUP($D$6,AMORT!$A$2:$D$11,4,0),IF(DAY($B$13)=DAY(EOMONTH($B$13,0)),EOMONTH(B501,VLOOKUP($D$6,AMORT!$A$2:$C$11,3,0)),EDATE($B$13,VLOOKUP($D$6,AMORT!$A$2:$C$11,3,0)*A502))))</f>
        <v>#N/A</v>
      </c>
      <c r="C502" s="55" t="e">
        <f>IF(A502="",IF(A501="","",SUM(C$13:C501)),G502+H502)</f>
        <v>#N/A</v>
      </c>
      <c r="D502" s="44"/>
      <c r="E502" s="55" t="e">
        <f>IF(A502="",IF(A501="","",SUM($E$13:E501)),ROUND(((I501*$D$8)/30)*VLOOKUP($D$6,AMORT!$A$2:$D$11,4,0),0))</f>
        <v>#N/A</v>
      </c>
      <c r="F502" s="55" t="e">
        <f>IF(A502="",IF(A501="","",SUM($F$13:F501)),IF(A502&lt;=MAX($I$6:$I$7),0,C502+E502))</f>
        <v>#N/A</v>
      </c>
      <c r="G502" s="55" t="e">
        <f>IF(A502="",IF(A501="","",SUM($G$13:G501)),IF(A502=$E$5,I501,IF($I$8="Cuota fija",IF(A502&lt;=MAX($I$6:$I$7),0,$D$7+D502-H502),IF($I$8="Capital Constante",IF(A502&lt;=MAX($I$6:$I$7),0,$D$3/(($C$5/VLOOKUP($D$6,AMORT!$A$2:$C$11,3,0))-MAX($I$6:$I$7))   ),C502-H502-E502)       )))</f>
        <v>#N/A</v>
      </c>
      <c r="H502" s="55" t="e">
        <f>IF(A502="",IF(A501="","",SUM($H$13:H501)),ROUND($E$4*I501,0))</f>
        <v>#N/A</v>
      </c>
      <c r="I502" s="55" t="e">
        <f t="shared" si="46"/>
        <v>#N/A</v>
      </c>
      <c r="J502" s="15"/>
      <c r="K502" s="55" t="e">
        <f>IF(AND(A502&gt;0,A502&lt;&gt;"",D502&gt;0), ROUND( ((D502/((1+($D$4/VLOOKUP($D$6,AMORT!$A$2:$B$11,2,0)))^A502))),0),0)</f>
        <v>#N/A</v>
      </c>
      <c r="N502" s="61" t="e">
        <f t="shared" si="49"/>
        <v>#N/A</v>
      </c>
      <c r="O502" s="62" t="e">
        <f>IF(N502="","",IF(OR($Q$6="Diaria",$Q$6="Semanal",$Q$6="Decadal",$Q$6="Quincenal"),O501+VLOOKUP($Q$6,AMORT!$A$2:$D$11,4,0),IF(DAY($O$13)=DAY(EOMONTH($O$13,0)),EOMONTH(O501,VLOOKUP($Q$6,AMORT!$A$2:$C$11,3,0)),EDATE($O$13,VLOOKUP($Q$6,AMORT!$A$2:$C$11,3,0)*N502))))</f>
        <v>#N/A</v>
      </c>
      <c r="P502" s="55" t="e">
        <f>IF(N502="",IF(N501="","",SUM(P$13:P501)),T502+U502)</f>
        <v>#N/A</v>
      </c>
      <c r="Q502" s="44"/>
      <c r="R502" s="55" t="e">
        <f>IF(N502="",IF(N501="","",SUM($R$13:R501)),ROUND(((V501*$Q$8)/30)*VLOOKUP($Q$6,AMORT!$A$2:$D$11,4,0),0))</f>
        <v>#N/A</v>
      </c>
      <c r="S502" s="55" t="e">
        <f>IF(N502="",IF(N501="","",SUM($S$13:S501)),IF(N502&lt;=MAX($V$6:$V$7),0,P502+R502))</f>
        <v>#N/A</v>
      </c>
      <c r="T502" s="55" t="e">
        <f>IF(N502="",IF(N501="","",SUM($T$13:T501)),IF(N502=$R$5,V501,IF($V$8="Cuota fija",IF(N502&lt;=MAX($V$6:$V$7),0,$Q$7+Q502-U502),IF($V$8="Capital Constante",IF(N502&lt;=MAX($V$6:$V$7),0,$Q$3/(($P$5/VLOOKUP($Q$6,AMORT!$A$2:$C$11,3,0))-MAX($V$6:$V$7))   ),P502-U502-R502)       )))</f>
        <v>#N/A</v>
      </c>
      <c r="U502" s="55" t="e">
        <f>IF(N502="",IF(N501="","",SUM($U$13:U501)),ROUND($R$4*V501,0))</f>
        <v>#N/A</v>
      </c>
      <c r="V502" s="55" t="e">
        <f t="shared" si="47"/>
        <v>#N/A</v>
      </c>
      <c r="W502" s="15"/>
      <c r="X502" s="55" t="e">
        <f>IF(AND(N502&gt;0,N502&lt;&gt;"",Q502&gt;0), ROUND( ((Q502/((1+($Q$4/VLOOKUP($Q$6,AMORT!$A$2:$B$11,2,0)))^N502))),0),0)</f>
        <v>#N/A</v>
      </c>
      <c r="AA502" s="61" t="e">
        <f t="shared" si="50"/>
        <v>#N/A</v>
      </c>
      <c r="AB502" s="62" t="e">
        <f>IF(AA502="","",IF(OR($AD$6="Diaria",$AD$6="Semanal",$AD$6="Decadal",$AD$6="Quincenal"),AB501+VLOOKUP($AD$6,AMORT!$A$2:$D$11,4,0),IF(DAY($B$13)=DAY(EOMONTH($B$13,0)),EOMONTH(AB501,VLOOKUP($AD$6,AMORT!$A$2:$C$11,3,0)),EDATE($B$13,VLOOKUP($AD$6,AMORT!$A$2:$C$11,3,0)*AA502))))</f>
        <v>#N/A</v>
      </c>
      <c r="AC502" s="55" t="e">
        <f>IF(AA502="",IF(AA501="","",SUM(AC$13:AC501)),AG502+AH502)</f>
        <v>#N/A</v>
      </c>
      <c r="AD502" s="44"/>
      <c r="AE502" s="55" t="e">
        <f>IF(AA502="",IF(AA501="","",SUM($AE$13:AE501)),ROUND(((AI501*$AD$8)/30)*VLOOKUP($AD$6,AMORT!$A$2:$D$11,4,0),0))</f>
        <v>#N/A</v>
      </c>
      <c r="AF502" s="55" t="e">
        <f>IF(AA502="",IF(AA501="","",SUM($AF$13:AF501)),IF(AA502&lt;=MAX($AI$6:$AI$7),0,AC502+AE502))</f>
        <v>#N/A</v>
      </c>
      <c r="AG502" s="55" t="e">
        <f>IF(AA502="",IF(AA501="","",SUM($AG$13:AG501)),IF(AA502=$AE$5,AI501,IF($AI$8="Cuota fija",IF(AA502&lt;=MAX($AI$6:$AI$7),0,$AD$7+AD502-AH502),IF($AI$8="Capital Constante",IF(AA502&lt;=MAX($AI$6:$AI$7),0,$AD$3/(($AC$5/VLOOKUP($AD$6,AMORT!$A$2:$C$11,3,0))-MAX($AI$6:$AI$7))   ),AC502-AH502-AE502)       )))</f>
        <v>#N/A</v>
      </c>
      <c r="AH502" s="55" t="e">
        <f>IF(AA502="",IF(AA501="","",SUM($AH$13:AH501)),ROUND($AE$4*AI501,0))</f>
        <v>#N/A</v>
      </c>
      <c r="AI502" s="55" t="e">
        <f t="shared" si="48"/>
        <v>#N/A</v>
      </c>
      <c r="AJ502" s="15"/>
      <c r="AK502" s="55" t="e">
        <f>IF(AND(AA502&gt;0,AA502&lt;&gt;"",AD502&gt;0), ROUND( ((AD502/((1+($AD$4/VLOOKUP($AD$6,AMORT!$A$2:$B$11,2,0)))^AA502))),0),0)</f>
        <v>#N/A</v>
      </c>
    </row>
    <row r="503" spans="1:37" x14ac:dyDescent="0.2">
      <c r="A503" s="61" t="e">
        <f t="shared" si="45"/>
        <v>#N/A</v>
      </c>
      <c r="B503" s="62" t="e">
        <f>IF(A503="","",IF(OR($D$6="Diaria",$D$6="Semanal",$D$6="Decadal",$D$6="Quincenal"),B502+VLOOKUP($D$6,AMORT!$A$2:$D$11,4,0),IF(DAY($B$13)=DAY(EOMONTH($B$13,0)),EOMONTH(B502,VLOOKUP($D$6,AMORT!$A$2:$C$11,3,0)),EDATE($B$13,VLOOKUP($D$6,AMORT!$A$2:$C$11,3,0)*A503))))</f>
        <v>#N/A</v>
      </c>
      <c r="C503" s="55" t="e">
        <f>IF(A503="",IF(A502="","",SUM(C$13:C502)),G503+H503)</f>
        <v>#N/A</v>
      </c>
      <c r="D503" s="44"/>
      <c r="E503" s="55" t="e">
        <f>IF(A503="",IF(A502="","",SUM($E$13:E502)),ROUND(((I502*$D$8)/30)*VLOOKUP($D$6,AMORT!$A$2:$D$11,4,0),0))</f>
        <v>#N/A</v>
      </c>
      <c r="F503" s="55" t="e">
        <f>IF(A503="",IF(A502="","",SUM($F$13:F502)),IF(A503&lt;=MAX($I$6:$I$7),0,C503+E503))</f>
        <v>#N/A</v>
      </c>
      <c r="G503" s="55" t="e">
        <f>IF(A503="",IF(A502="","",SUM($G$13:G502)),IF(A503=$E$5,I502,IF($I$8="Cuota fija",IF(A503&lt;=MAX($I$6:$I$7),0,$D$7+D503-H503),IF($I$8="Capital Constante",IF(A503&lt;=MAX($I$6:$I$7),0,$D$3/(($C$5/VLOOKUP($D$6,AMORT!$A$2:$C$11,3,0))-MAX($I$6:$I$7))   ),C503-H503-E503)       )))</f>
        <v>#N/A</v>
      </c>
      <c r="H503" s="55" t="e">
        <f>IF(A503="",IF(A502="","",SUM($H$13:H502)),ROUND($E$4*I502,0))</f>
        <v>#N/A</v>
      </c>
      <c r="I503" s="55" t="e">
        <f t="shared" si="46"/>
        <v>#N/A</v>
      </c>
      <c r="J503" s="15"/>
      <c r="K503" s="55" t="e">
        <f>IF(AND(A503&gt;0,A503&lt;&gt;"",D503&gt;0), ROUND( ((D503/((1+($D$4/VLOOKUP($D$6,AMORT!$A$2:$B$11,2,0)))^A503))),0),0)</f>
        <v>#N/A</v>
      </c>
      <c r="N503" s="61" t="e">
        <f t="shared" si="49"/>
        <v>#N/A</v>
      </c>
      <c r="O503" s="62" t="e">
        <f>IF(N503="","",IF(OR($Q$6="Diaria",$Q$6="Semanal",$Q$6="Decadal",$Q$6="Quincenal"),O502+VLOOKUP($Q$6,AMORT!$A$2:$D$11,4,0),IF(DAY($O$13)=DAY(EOMONTH($O$13,0)),EOMONTH(O502,VLOOKUP($Q$6,AMORT!$A$2:$C$11,3,0)),EDATE($O$13,VLOOKUP($Q$6,AMORT!$A$2:$C$11,3,0)*N503))))</f>
        <v>#N/A</v>
      </c>
      <c r="P503" s="55" t="e">
        <f>IF(N503="",IF(N502="","",SUM(P$13:P502)),T503+U503)</f>
        <v>#N/A</v>
      </c>
      <c r="Q503" s="44"/>
      <c r="R503" s="55" t="e">
        <f>IF(N503="",IF(N502="","",SUM($R$13:R502)),ROUND(((V502*$Q$8)/30)*VLOOKUP($Q$6,AMORT!$A$2:$D$11,4,0),0))</f>
        <v>#N/A</v>
      </c>
      <c r="S503" s="55" t="e">
        <f>IF(N503="",IF(N502="","",SUM($S$13:S502)),IF(N503&lt;=MAX($V$6:$V$7),0,P503+R503))</f>
        <v>#N/A</v>
      </c>
      <c r="T503" s="55" t="e">
        <f>IF(N503="",IF(N502="","",SUM($T$13:T502)),IF(N503=$R$5,V502,IF($V$8="Cuota fija",IF(N503&lt;=MAX($V$6:$V$7),0,$Q$7+Q503-U503),IF($V$8="Capital Constante",IF(N503&lt;=MAX($V$6:$V$7),0,$Q$3/(($P$5/VLOOKUP($Q$6,AMORT!$A$2:$C$11,3,0))-MAX($V$6:$V$7))   ),P503-U503-R503)       )))</f>
        <v>#N/A</v>
      </c>
      <c r="U503" s="55" t="e">
        <f>IF(N503="",IF(N502="","",SUM($U$13:U502)),ROUND($R$4*V502,0))</f>
        <v>#N/A</v>
      </c>
      <c r="V503" s="55" t="e">
        <f t="shared" si="47"/>
        <v>#N/A</v>
      </c>
      <c r="W503" s="15"/>
      <c r="X503" s="55" t="e">
        <f>IF(AND(N503&gt;0,N503&lt;&gt;"",Q503&gt;0), ROUND( ((Q503/((1+($Q$4/VLOOKUP($Q$6,AMORT!$A$2:$B$11,2,0)))^N503))),0),0)</f>
        <v>#N/A</v>
      </c>
      <c r="AA503" s="61" t="e">
        <f t="shared" si="50"/>
        <v>#N/A</v>
      </c>
      <c r="AB503" s="62" t="e">
        <f>IF(AA503="","",IF(OR($AD$6="Diaria",$AD$6="Semanal",$AD$6="Decadal",$AD$6="Quincenal"),AB502+VLOOKUP($AD$6,AMORT!$A$2:$D$11,4,0),IF(DAY($B$13)=DAY(EOMONTH($B$13,0)),EOMONTH(AB502,VLOOKUP($AD$6,AMORT!$A$2:$C$11,3,0)),EDATE($B$13,VLOOKUP($AD$6,AMORT!$A$2:$C$11,3,0)*AA503))))</f>
        <v>#N/A</v>
      </c>
      <c r="AC503" s="55" t="e">
        <f>IF(AA503="",IF(AA502="","",SUM(AC$13:AC502)),AG503+AH503)</f>
        <v>#N/A</v>
      </c>
      <c r="AD503" s="44"/>
      <c r="AE503" s="55" t="e">
        <f>IF(AA503="",IF(AA502="","",SUM($AE$13:AE502)),ROUND(((AI502*$AD$8)/30)*VLOOKUP($AD$6,AMORT!$A$2:$D$11,4,0),0))</f>
        <v>#N/A</v>
      </c>
      <c r="AF503" s="55" t="e">
        <f>IF(AA503="",IF(AA502="","",SUM($AF$13:AF502)),IF(AA503&lt;=MAX($AI$6:$AI$7),0,AC503+AE503))</f>
        <v>#N/A</v>
      </c>
      <c r="AG503" s="55" t="e">
        <f>IF(AA503="",IF(AA502="","",SUM($AG$13:AG502)),IF(AA503=$AE$5,AI502,IF($AI$8="Cuota fija",IF(AA503&lt;=MAX($AI$6:$AI$7),0,$AD$7+AD503-AH503),IF($AI$8="Capital Constante",IF(AA503&lt;=MAX($AI$6:$AI$7),0,$AD$3/(($AC$5/VLOOKUP($AD$6,AMORT!$A$2:$C$11,3,0))-MAX($AI$6:$AI$7))   ),AC503-AH503-AE503)       )))</f>
        <v>#N/A</v>
      </c>
      <c r="AH503" s="55" t="e">
        <f>IF(AA503="",IF(AA502="","",SUM($AH$13:AH502)),ROUND($AE$4*AI502,0))</f>
        <v>#N/A</v>
      </c>
      <c r="AI503" s="55" t="e">
        <f t="shared" si="48"/>
        <v>#N/A</v>
      </c>
      <c r="AJ503" s="15"/>
      <c r="AK503" s="55" t="e">
        <f>IF(AND(AA503&gt;0,AA503&lt;&gt;"",AD503&gt;0), ROUND( ((AD503/((1+($AD$4/VLOOKUP($AD$6,AMORT!$A$2:$B$11,2,0)))^AA503))),0),0)</f>
        <v>#N/A</v>
      </c>
    </row>
    <row r="504" spans="1:37" x14ac:dyDescent="0.2">
      <c r="D504" s="8"/>
    </row>
    <row r="505" spans="1:37" x14ac:dyDescent="0.2">
      <c r="D505" s="8"/>
    </row>
  </sheetData>
  <sheetProtection selectLockedCells="1"/>
  <mergeCells count="43">
    <mergeCell ref="A4:C4"/>
    <mergeCell ref="A5:B5"/>
    <mergeCell ref="G9:H9"/>
    <mergeCell ref="I9:J9"/>
    <mergeCell ref="A6:C6"/>
    <mergeCell ref="A7:C7"/>
    <mergeCell ref="G6:H6"/>
    <mergeCell ref="A8:C8"/>
    <mergeCell ref="G8:H8"/>
    <mergeCell ref="G7:H7"/>
    <mergeCell ref="N5:O5"/>
    <mergeCell ref="N7:P7"/>
    <mergeCell ref="N8:P8"/>
    <mergeCell ref="T8:U8"/>
    <mergeCell ref="G3:I3"/>
    <mergeCell ref="T7:U7"/>
    <mergeCell ref="N6:P6"/>
    <mergeCell ref="T6:U6"/>
    <mergeCell ref="N4:P4"/>
    <mergeCell ref="A1:I1"/>
    <mergeCell ref="A2:I2"/>
    <mergeCell ref="N1:V1"/>
    <mergeCell ref="N2:V2"/>
    <mergeCell ref="N3:P3"/>
    <mergeCell ref="Q3:R3"/>
    <mergeCell ref="A3:C3"/>
    <mergeCell ref="D3:E3"/>
    <mergeCell ref="T9:U9"/>
    <mergeCell ref="AA1:AI1"/>
    <mergeCell ref="AA2:AI2"/>
    <mergeCell ref="AA3:AC3"/>
    <mergeCell ref="AD3:AE3"/>
    <mergeCell ref="AA5:AB5"/>
    <mergeCell ref="AA7:AC7"/>
    <mergeCell ref="AA8:AC8"/>
    <mergeCell ref="AG8:AH8"/>
    <mergeCell ref="AG9:AH9"/>
    <mergeCell ref="T3:V3"/>
    <mergeCell ref="AG3:AI3"/>
    <mergeCell ref="AG7:AH7"/>
    <mergeCell ref="AA6:AC6"/>
    <mergeCell ref="AG6:AH6"/>
    <mergeCell ref="AA4:AC4"/>
  </mergeCells>
  <conditionalFormatting sqref="A15:C503 A14:H14 I14:I503 E15:H503">
    <cfRule type="expression" dxfId="47" priority="52">
      <formula>AND($A14="",$F14&lt;&gt;"")</formula>
    </cfRule>
  </conditionalFormatting>
  <conditionalFormatting sqref="I6">
    <cfRule type="expression" dxfId="46" priority="50">
      <formula>$I$8="UtraAvance"</formula>
    </cfRule>
  </conditionalFormatting>
  <conditionalFormatting sqref="I9:I10">
    <cfRule type="expression" dxfId="45" priority="54">
      <formula>$I$8="UtraAvance"</formula>
    </cfRule>
  </conditionalFormatting>
  <conditionalFormatting sqref="J4">
    <cfRule type="expression" dxfId="44" priority="47">
      <formula>$I$4="Tasa fija"</formula>
    </cfRule>
    <cfRule type="expression" dxfId="43" priority="48">
      <formula>$I$4="Tasa variable"</formula>
    </cfRule>
  </conditionalFormatting>
  <conditionalFormatting sqref="D15:D503">
    <cfRule type="expression" dxfId="42" priority="36">
      <formula>AND($A15="",$F15&lt;&gt;"")</formula>
    </cfRule>
  </conditionalFormatting>
  <conditionalFormatting sqref="D14:D503">
    <cfRule type="expression" dxfId="41" priority="40">
      <formula>AND(A14&gt;=1,A14&lt;&gt;"")</formula>
    </cfRule>
  </conditionalFormatting>
  <conditionalFormatting sqref="A14:I502">
    <cfRule type="expression" dxfId="40" priority="72">
      <formula>AND($B14&gt;(TODAY()-DAY(TODAY())),$B14&lt;=EOMONTH(TODAY(),0))</formula>
    </cfRule>
    <cfRule type="expression" dxfId="39" priority="75">
      <formula>$B14&lt;=(TODAY()-DAY(TODAY()))</formula>
    </cfRule>
  </conditionalFormatting>
  <conditionalFormatting sqref="A503:I503">
    <cfRule type="expression" dxfId="38" priority="77">
      <formula>#REF!="D"</formula>
    </cfRule>
    <cfRule type="expression" dxfId="37" priority="78">
      <formula>AND(#REF!="P",#REF!&lt;&gt;"P",$A503&lt;$E$5)</formula>
    </cfRule>
    <cfRule type="expression" dxfId="36" priority="79">
      <formula>AND($B503&gt;(TODAY()-DAY(TODAY())),$B503&lt;=EOMONTH(TODAY(),0))</formula>
    </cfRule>
    <cfRule type="expression" dxfId="35" priority="80">
      <formula>$B503&lt;=(TODAY()-DAY(TODAY()))</formula>
    </cfRule>
  </conditionalFormatting>
  <conditionalFormatting sqref="I7">
    <cfRule type="expression" dxfId="34" priority="38">
      <formula>$I$8="UtraAvance"</formula>
    </cfRule>
  </conditionalFormatting>
  <conditionalFormatting sqref="A13:I503">
    <cfRule type="expression" dxfId="33" priority="83">
      <formula>$A$1&lt;&gt;""</formula>
    </cfRule>
  </conditionalFormatting>
  <conditionalFormatting sqref="N15:P503 N14:U14 V14:V503 R15:U503">
    <cfRule type="expression" dxfId="32" priority="26">
      <formula>AND($N14="",$S14&lt;&gt;"")</formula>
    </cfRule>
  </conditionalFormatting>
  <conditionalFormatting sqref="V6">
    <cfRule type="expression" dxfId="31" priority="25">
      <formula>$I$8="UtraAvance"</formula>
    </cfRule>
  </conditionalFormatting>
  <conditionalFormatting sqref="V9:V10">
    <cfRule type="expression" dxfId="30" priority="27">
      <formula>$I$8="UtraAvance"</formula>
    </cfRule>
  </conditionalFormatting>
  <conditionalFormatting sqref="W4">
    <cfRule type="expression" dxfId="29" priority="23">
      <formula>$I$4="Tasa fija"</formula>
    </cfRule>
    <cfRule type="expression" dxfId="28" priority="24">
      <formula>$I$4="Tasa variable"</formula>
    </cfRule>
  </conditionalFormatting>
  <conditionalFormatting sqref="Q15:Q503">
    <cfRule type="expression" dxfId="27" priority="20">
      <formula>AND($N15="",$S15&lt;&gt;"")</formula>
    </cfRule>
  </conditionalFormatting>
  <conditionalFormatting sqref="Q14:Q503">
    <cfRule type="expression" dxfId="26" priority="22">
      <formula>AND(N14&gt;=1,N14&lt;&gt;"")</formula>
    </cfRule>
  </conditionalFormatting>
  <conditionalFormatting sqref="N14:V502">
    <cfRule type="expression" dxfId="25" priority="28">
      <formula>AND($O14&gt;(TODAY()-DAY(TODAY())),$O14&lt;=EOMONTH(TODAY(),0))</formula>
    </cfRule>
    <cfRule type="expression" dxfId="24" priority="29">
      <formula>$O14&lt;=(TODAY()-DAY(TODAY()))</formula>
    </cfRule>
  </conditionalFormatting>
  <conditionalFormatting sqref="N503:V503">
    <cfRule type="expression" dxfId="23" priority="30">
      <formula>#REF!="D"</formula>
    </cfRule>
    <cfRule type="expression" dxfId="22" priority="31">
      <formula>AND(#REF!="P",#REF!&lt;&gt;"P",$A503&lt;$E$5)</formula>
    </cfRule>
    <cfRule type="expression" dxfId="21" priority="32">
      <formula>AND($B503&gt;(TODAY()-DAY(TODAY())),$B503&lt;=EOMONTH(TODAY(),0))</formula>
    </cfRule>
    <cfRule type="expression" dxfId="20" priority="33">
      <formula>$B503&lt;=(TODAY()-DAY(TODAY()))</formula>
    </cfRule>
  </conditionalFormatting>
  <conditionalFormatting sqref="V7">
    <cfRule type="expression" dxfId="19" priority="21">
      <formula>$I$8="UtraAvance"</formula>
    </cfRule>
  </conditionalFormatting>
  <conditionalFormatting sqref="N13:V503">
    <cfRule type="expression" dxfId="18" priority="35">
      <formula>$N$1&lt;&gt;""</formula>
    </cfRule>
  </conditionalFormatting>
  <conditionalFormatting sqref="AA15:AC503 AA14:AH14 AI14:AI503 AE15:AH503">
    <cfRule type="expression" dxfId="17" priority="10">
      <formula>AND($AA14="",$AF14&lt;&gt;"")</formula>
    </cfRule>
  </conditionalFormatting>
  <conditionalFormatting sqref="AI6">
    <cfRule type="expression" dxfId="16" priority="9">
      <formula>$I$8="UtraAvance"</formula>
    </cfRule>
  </conditionalFormatting>
  <conditionalFormatting sqref="AI9:AI10">
    <cfRule type="expression" dxfId="15" priority="11">
      <formula>$I$8="UtraAvance"</formula>
    </cfRule>
  </conditionalFormatting>
  <conditionalFormatting sqref="AJ4">
    <cfRule type="expression" dxfId="14" priority="7">
      <formula>$I$4="Tasa fija"</formula>
    </cfRule>
    <cfRule type="expression" dxfId="13" priority="8">
      <formula>$I$4="Tasa variable"</formula>
    </cfRule>
  </conditionalFormatting>
  <conditionalFormatting sqref="AD15:AD503">
    <cfRule type="expression" dxfId="12" priority="4">
      <formula>AND($AB15="",$AF15&lt;&gt;"")</formula>
    </cfRule>
  </conditionalFormatting>
  <conditionalFormatting sqref="AD14:AD503">
    <cfRule type="expression" dxfId="11" priority="6">
      <formula>AND(AA14&gt;=1,AA14&lt;&gt;"")</formula>
    </cfRule>
  </conditionalFormatting>
  <conditionalFormatting sqref="AA14:AI502">
    <cfRule type="expression" dxfId="10" priority="12">
      <formula>AND($AB14&gt;(TODAY()-DAY(TODAY())),$AB14&lt;=EOMONTH(TODAY(),0))</formula>
    </cfRule>
    <cfRule type="expression" dxfId="9" priority="13">
      <formula>$AB14&lt;=(TODAY()-DAY(TODAY()))</formula>
    </cfRule>
  </conditionalFormatting>
  <conditionalFormatting sqref="AA503:AI503">
    <cfRule type="expression" dxfId="8" priority="14">
      <formula>#REF!="D"</formula>
    </cfRule>
    <cfRule type="expression" dxfId="7" priority="15">
      <formula>AND(#REF!="P",#REF!&lt;&gt;"P",$A503&lt;$E$5)</formula>
    </cfRule>
    <cfRule type="expression" dxfId="6" priority="16">
      <formula>AND($B503&gt;(TODAY()-DAY(TODAY())),$B503&lt;=EOMONTH(TODAY(),0))</formula>
    </cfRule>
    <cfRule type="expression" dxfId="5" priority="17">
      <formula>$B503&lt;=(TODAY()-DAY(TODAY()))</formula>
    </cfRule>
  </conditionalFormatting>
  <conditionalFormatting sqref="AI7">
    <cfRule type="expression" dxfId="4" priority="5">
      <formula>$I$8="UtraAvance"</formula>
    </cfRule>
  </conditionalFormatting>
  <conditionalFormatting sqref="AA13:AI503">
    <cfRule type="expression" dxfId="3" priority="19">
      <formula>$AB$1&lt;&gt;""</formula>
    </cfRule>
  </conditionalFormatting>
  <conditionalFormatting sqref="M13:M501">
    <cfRule type="expression" dxfId="2" priority="3">
      <formula>OR(A12&lt;&gt;"",N12&lt;&gt;"")</formula>
    </cfRule>
  </conditionalFormatting>
  <conditionalFormatting sqref="W13:W501">
    <cfRule type="expression" dxfId="1" priority="2">
      <formula>OR(N12&lt;&gt;"",AA12&lt;&gt;"")</formula>
    </cfRule>
  </conditionalFormatting>
  <conditionalFormatting sqref="AJ13:AJ501">
    <cfRule type="expression" dxfId="0" priority="1">
      <formula>AA12&lt;&gt;""</formula>
    </cfRule>
  </conditionalFormatting>
  <dataValidations count="9">
    <dataValidation type="list" allowBlank="1" showInputMessage="1" showErrorMessage="1" sqref="D5 Q5 AD5" xr:uid="{00000000-0002-0000-0100-000000000000}">
      <formula1>"Días,Meses"</formula1>
    </dataValidation>
    <dataValidation type="whole" allowBlank="1" showInputMessage="1" showErrorMessage="1" sqref="C5 P5 AC5" xr:uid="{00000000-0002-0000-0100-000001000000}">
      <formula1>1</formula1>
      <formula2>IF(D5="Días",5400,180)</formula2>
    </dataValidation>
    <dataValidation type="whole" operator="greaterThanOrEqual" allowBlank="1" showInputMessage="1" showErrorMessage="1" sqref="V6:V7 I6:I7 AI6:AI7" xr:uid="{00000000-0002-0000-0100-000002000000}">
      <formula1>0</formula1>
    </dataValidation>
    <dataValidation type="list" allowBlank="1" showInputMessage="1" showErrorMessage="1" sqref="I4 V4 AI4" xr:uid="{00000000-0002-0000-0100-000003000000}">
      <formula1>"Tasa fija"</formula1>
    </dataValidation>
    <dataValidation type="list" allowBlank="1" showInputMessage="1" showErrorMessage="1" sqref="I8 V8 AI8" xr:uid="{00000000-0002-0000-0100-000004000000}">
      <formula1>"Cuota fija,Capital Constante"</formula1>
    </dataValidation>
    <dataValidation type="whole" allowBlank="1" showInputMessage="1" showErrorMessage="1" sqref="D504:D505" xr:uid="{00000000-0002-0000-0100-000006000000}">
      <formula1>0</formula1>
      <formula2>$D$3</formula2>
    </dataValidation>
    <dataValidation type="whole" allowBlank="1" showInputMessage="1" showErrorMessage="1" errorTitle="Cuota Extra" error="Verifique que el valor total de cuotas extras. Si es necesario disminuya el Plazo total del crédito." sqref="D14:D503" xr:uid="{00000000-0002-0000-0100-000007000000}">
      <formula1>0</formula1>
      <formula2>IF(OR(A14="",D$7&lt;H$14),0,$D$3)</formula2>
    </dataValidation>
    <dataValidation type="whole" allowBlank="1" showInputMessage="1" showErrorMessage="1" errorTitle="Cuota Extra" error="Verifique que el valor total de cuotas extras. Si es necesario disminuya el Plazo total del crédito." sqref="Q14:Q503" xr:uid="{00000000-0002-0000-0100-000008000000}">
      <formula1>0</formula1>
      <formula2>IF(OR(N14="",Q$7&lt;U$14),0,$Q$3)</formula2>
    </dataValidation>
    <dataValidation type="whole" allowBlank="1" showInputMessage="1" showErrorMessage="1" errorTitle="Cuota Extra" error="Verifique que el valor total de cuotas extras. Si es necesario disminuya el Plazo total del crédito." sqref="AD14:AD503" xr:uid="{00000000-0002-0000-0100-000009000000}">
      <formula1>0</formula1>
      <formula2>IF(OR(AA14="",AD$7&lt;AH$14),0,$AD$3)</formula2>
    </dataValidation>
  </dataValidations>
  <pageMargins left="0.31496062992125984" right="0" top="0.55118110236220474" bottom="0.35433070866141736" header="0.31496062992125984" footer="0.31496062992125984"/>
  <pageSetup scale="50" fitToHeight="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B000000}">
          <x14:formula1>
            <xm:f>IF($D$5="Días",AMORT!$A$8:$A$11,AMORT!$A$2:$A$7)</xm:f>
          </x14:formula1>
          <xm:sqref>D6 Q6 AD6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9"/>
  <dimension ref="A1:E11"/>
  <sheetViews>
    <sheetView zoomScale="130" zoomScaleNormal="130" workbookViewId="0">
      <selection activeCell="C21" sqref="C21"/>
    </sheetView>
  </sheetViews>
  <sheetFormatPr baseColWidth="10" defaultRowHeight="15" x14ac:dyDescent="0.25"/>
  <cols>
    <col min="1" max="1" width="11.85546875" style="17" bestFit="1" customWidth="1"/>
    <col min="2" max="2" width="5.42578125" style="17" bestFit="1" customWidth="1"/>
    <col min="3" max="3" width="12" style="17" bestFit="1" customWidth="1"/>
    <col min="4" max="4" width="5.140625" style="17" bestFit="1" customWidth="1"/>
    <col min="5" max="5" width="12" style="17" bestFit="1" customWidth="1"/>
    <col min="6" max="16384" width="11.42578125" style="17"/>
  </cols>
  <sheetData>
    <row r="1" spans="1:5" x14ac:dyDescent="0.25">
      <c r="A1" s="16" t="s">
        <v>67</v>
      </c>
      <c r="B1" s="16" t="s">
        <v>68</v>
      </c>
      <c r="C1" s="16" t="s">
        <v>69</v>
      </c>
      <c r="D1" s="16" t="s">
        <v>70</v>
      </c>
      <c r="E1" s="16" t="s">
        <v>71</v>
      </c>
    </row>
    <row r="2" spans="1:5" x14ac:dyDescent="0.25">
      <c r="A2" s="18" t="s">
        <v>22</v>
      </c>
      <c r="B2" s="6">
        <v>12</v>
      </c>
      <c r="C2" s="6">
        <v>1</v>
      </c>
      <c r="D2" s="6">
        <v>30</v>
      </c>
      <c r="E2" s="6">
        <f t="shared" ref="E2:E11" si="0">+D2/30</f>
        <v>1</v>
      </c>
    </row>
    <row r="3" spans="1:5" x14ac:dyDescent="0.25">
      <c r="A3" s="18" t="s">
        <v>33</v>
      </c>
      <c r="B3" s="6">
        <v>6</v>
      </c>
      <c r="C3" s="6">
        <v>2</v>
      </c>
      <c r="D3" s="6">
        <v>60</v>
      </c>
      <c r="E3" s="6">
        <f t="shared" si="0"/>
        <v>2</v>
      </c>
    </row>
    <row r="4" spans="1:5" x14ac:dyDescent="0.25">
      <c r="A4" s="18" t="s">
        <v>23</v>
      </c>
      <c r="B4" s="6">
        <v>4</v>
      </c>
      <c r="C4" s="6">
        <v>3</v>
      </c>
      <c r="D4" s="6">
        <v>90</v>
      </c>
      <c r="E4" s="6">
        <f t="shared" si="0"/>
        <v>3</v>
      </c>
    </row>
    <row r="5" spans="1:5" x14ac:dyDescent="0.25">
      <c r="A5" s="18" t="s">
        <v>72</v>
      </c>
      <c r="B5" s="6">
        <v>3</v>
      </c>
      <c r="C5" s="6">
        <v>4</v>
      </c>
      <c r="D5" s="6">
        <v>120</v>
      </c>
      <c r="E5" s="6">
        <f t="shared" si="0"/>
        <v>4</v>
      </c>
    </row>
    <row r="6" spans="1:5" x14ac:dyDescent="0.25">
      <c r="A6" s="18" t="s">
        <v>34</v>
      </c>
      <c r="B6" s="6">
        <v>2</v>
      </c>
      <c r="C6" s="6">
        <v>6</v>
      </c>
      <c r="D6" s="6">
        <v>180</v>
      </c>
      <c r="E6" s="6">
        <f t="shared" si="0"/>
        <v>6</v>
      </c>
    </row>
    <row r="7" spans="1:5" x14ac:dyDescent="0.25">
      <c r="A7" s="18" t="s">
        <v>35</v>
      </c>
      <c r="B7" s="6">
        <v>1</v>
      </c>
      <c r="C7" s="6">
        <v>12</v>
      </c>
      <c r="D7" s="6">
        <v>360</v>
      </c>
      <c r="E7" s="6">
        <f t="shared" si="0"/>
        <v>12</v>
      </c>
    </row>
    <row r="8" spans="1:5" x14ac:dyDescent="0.25">
      <c r="A8" s="18" t="s">
        <v>29</v>
      </c>
      <c r="B8" s="6">
        <v>365</v>
      </c>
      <c r="C8" s="6">
        <v>3.287671232876712E-2</v>
      </c>
      <c r="D8" s="6">
        <v>1</v>
      </c>
      <c r="E8" s="6">
        <f t="shared" si="0"/>
        <v>3.3333333333333333E-2</v>
      </c>
    </row>
    <row r="9" spans="1:5" x14ac:dyDescent="0.25">
      <c r="A9" s="18" t="s">
        <v>30</v>
      </c>
      <c r="B9" s="6">
        <v>52</v>
      </c>
      <c r="C9" s="6">
        <v>0.23076923076923078</v>
      </c>
      <c r="D9" s="6">
        <v>7</v>
      </c>
      <c r="E9" s="6">
        <f t="shared" si="0"/>
        <v>0.23333333333333334</v>
      </c>
    </row>
    <row r="10" spans="1:5" x14ac:dyDescent="0.25">
      <c r="A10" s="18" t="s">
        <v>31</v>
      </c>
      <c r="B10" s="6">
        <v>36</v>
      </c>
      <c r="C10" s="6">
        <v>0.33333333333333331</v>
      </c>
      <c r="D10" s="6">
        <v>10</v>
      </c>
      <c r="E10" s="6">
        <f t="shared" si="0"/>
        <v>0.33333333333333331</v>
      </c>
    </row>
    <row r="11" spans="1:5" x14ac:dyDescent="0.25">
      <c r="A11" s="18" t="s">
        <v>32</v>
      </c>
      <c r="B11" s="6">
        <v>24</v>
      </c>
      <c r="C11" s="6">
        <v>0.5</v>
      </c>
      <c r="D11" s="6">
        <v>15</v>
      </c>
      <c r="E11" s="6">
        <f t="shared" si="0"/>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X204"/>
  <sheetViews>
    <sheetView topLeftCell="A196" zoomScale="70" zoomScaleNormal="70" workbookViewId="0">
      <selection activeCell="U4" sqref="U4"/>
    </sheetView>
  </sheetViews>
  <sheetFormatPr baseColWidth="10" defaultRowHeight="12.75" x14ac:dyDescent="0.2"/>
  <cols>
    <col min="2" max="2" width="6.5703125" bestFit="1" customWidth="1"/>
    <col min="3" max="3" width="4.7109375" bestFit="1" customWidth="1"/>
    <col min="4" max="4" width="7.140625" bestFit="1" customWidth="1"/>
    <col min="5" max="5" width="6" customWidth="1"/>
    <col min="7" max="7" width="4.85546875" customWidth="1"/>
    <col min="8" max="8" width="12.85546875" bestFit="1" customWidth="1"/>
    <col min="9" max="9" width="6.5703125" bestFit="1" customWidth="1"/>
    <col min="10" max="12" width="3" bestFit="1" customWidth="1"/>
    <col min="13" max="13" width="2.85546875" customWidth="1"/>
    <col min="14" max="14" width="15.85546875" bestFit="1" customWidth="1"/>
    <col min="15" max="15" width="16.28515625" bestFit="1" customWidth="1"/>
    <col min="16" max="16" width="16.5703125" bestFit="1" customWidth="1"/>
    <col min="17" max="17" width="12.7109375" bestFit="1" customWidth="1"/>
    <col min="18" max="18" width="17.42578125" bestFit="1" customWidth="1"/>
    <col min="19" max="19" width="13.5703125" bestFit="1" customWidth="1"/>
    <col min="20" max="20" width="17.7109375" bestFit="1" customWidth="1"/>
    <col min="21" max="21" width="13.85546875" bestFit="1" customWidth="1"/>
    <col min="22" max="22" width="14.140625" bestFit="1" customWidth="1"/>
    <col min="23" max="23" width="5.7109375" bestFit="1" customWidth="1"/>
  </cols>
  <sheetData>
    <row r="1" spans="1:24" x14ac:dyDescent="0.2">
      <c r="A1" t="s">
        <v>28</v>
      </c>
      <c r="B1" t="s">
        <v>36</v>
      </c>
      <c r="C1" t="s">
        <v>37</v>
      </c>
      <c r="D1" t="s">
        <v>38</v>
      </c>
      <c r="H1" t="s">
        <v>40</v>
      </c>
      <c r="I1" t="s">
        <v>36</v>
      </c>
      <c r="J1" s="3">
        <f>+Formato!N47</f>
        <v>0</v>
      </c>
      <c r="K1" s="3">
        <f>+Formato!T47</f>
        <v>0</v>
      </c>
      <c r="L1" s="3">
        <f>+Formato!Z47</f>
        <v>0</v>
      </c>
      <c r="N1" t="s">
        <v>22</v>
      </c>
      <c r="O1" t="s">
        <v>33</v>
      </c>
      <c r="P1" t="s">
        <v>23</v>
      </c>
      <c r="Q1" t="s">
        <v>34</v>
      </c>
      <c r="R1" t="s">
        <v>35</v>
      </c>
    </row>
    <row r="2" spans="1:24" x14ac:dyDescent="0.2">
      <c r="A2" t="s">
        <v>29</v>
      </c>
      <c r="B2">
        <f t="shared" ref="B2:B9" si="0">+C2/30</f>
        <v>3.3333333333333333E-2</v>
      </c>
      <c r="C2">
        <v>1</v>
      </c>
      <c r="D2">
        <v>365</v>
      </c>
      <c r="H2" t="s">
        <v>33</v>
      </c>
      <c r="I2" s="4" t="s">
        <v>41</v>
      </c>
      <c r="J2" s="3">
        <v>1</v>
      </c>
      <c r="K2" s="3">
        <v>1</v>
      </c>
      <c r="L2" s="3">
        <v>1</v>
      </c>
      <c r="N2" t="s">
        <v>33</v>
      </c>
      <c r="O2" t="s">
        <v>34</v>
      </c>
      <c r="P2" t="s">
        <v>34</v>
      </c>
      <c r="Q2" t="s">
        <v>35</v>
      </c>
      <c r="S2" s="46">
        <f>+Formato!N47</f>
        <v>0</v>
      </c>
      <c r="T2" s="46">
        <f>+Formato!T47</f>
        <v>0</v>
      </c>
      <c r="U2" s="46">
        <f>+Formato!Z47</f>
        <v>0</v>
      </c>
    </row>
    <row r="3" spans="1:24" x14ac:dyDescent="0.2">
      <c r="A3" t="s">
        <v>30</v>
      </c>
      <c r="B3">
        <f t="shared" si="0"/>
        <v>0.23333333333333334</v>
      </c>
      <c r="C3">
        <v>7</v>
      </c>
      <c r="D3">
        <v>52</v>
      </c>
      <c r="H3" t="s">
        <v>23</v>
      </c>
      <c r="I3">
        <v>2</v>
      </c>
      <c r="J3">
        <f>ROUNDDOWN((J$1/$I3),0)</f>
        <v>0</v>
      </c>
      <c r="K3">
        <f t="shared" ref="K3:L6" si="1">ROUNDDOWN((K$1/$I3),0)</f>
        <v>0</v>
      </c>
      <c r="L3">
        <f t="shared" si="1"/>
        <v>0</v>
      </c>
      <c r="N3" t="s">
        <v>23</v>
      </c>
      <c r="O3" t="s">
        <v>35</v>
      </c>
      <c r="P3" t="s">
        <v>35</v>
      </c>
      <c r="S3" s="46">
        <f>+Formato!N43</f>
        <v>0</v>
      </c>
      <c r="T3" s="46" t="str">
        <f>+Formato!T43</f>
        <v/>
      </c>
      <c r="U3" s="46" t="str">
        <f>+Formato!Z43</f>
        <v/>
      </c>
    </row>
    <row r="4" spans="1:24" x14ac:dyDescent="0.2">
      <c r="A4" t="s">
        <v>31</v>
      </c>
      <c r="B4">
        <f t="shared" si="0"/>
        <v>0.33333333333333331</v>
      </c>
      <c r="C4">
        <v>10</v>
      </c>
      <c r="D4">
        <v>36</v>
      </c>
      <c r="H4" t="s">
        <v>34</v>
      </c>
      <c r="I4">
        <v>3</v>
      </c>
      <c r="J4">
        <f t="shared" ref="J4:J6" si="2">ROUNDDOWN((J$1/$I4),0)</f>
        <v>0</v>
      </c>
      <c r="K4">
        <f t="shared" si="1"/>
        <v>0</v>
      </c>
      <c r="L4">
        <f t="shared" si="1"/>
        <v>0</v>
      </c>
      <c r="N4" t="s">
        <v>34</v>
      </c>
      <c r="S4" t="e">
        <f>+S2/VLOOKUP(S3,$A$1:$B$10,2,0)</f>
        <v>#N/A</v>
      </c>
      <c r="T4" t="e">
        <f t="shared" ref="T4:U4" si="3">+T2/VLOOKUP(T3,$A$1:$B$10,2,0)</f>
        <v>#N/A</v>
      </c>
      <c r="U4" t="e">
        <f t="shared" si="3"/>
        <v>#N/A</v>
      </c>
    </row>
    <row r="5" spans="1:24" x14ac:dyDescent="0.2">
      <c r="A5" t="s">
        <v>32</v>
      </c>
      <c r="B5">
        <f t="shared" si="0"/>
        <v>0.5</v>
      </c>
      <c r="C5">
        <v>15</v>
      </c>
      <c r="D5">
        <v>24</v>
      </c>
      <c r="H5" t="s">
        <v>35</v>
      </c>
      <c r="I5">
        <v>6</v>
      </c>
      <c r="J5">
        <f t="shared" si="2"/>
        <v>0</v>
      </c>
      <c r="K5">
        <f t="shared" si="1"/>
        <v>0</v>
      </c>
      <c r="L5">
        <f t="shared" si="1"/>
        <v>0</v>
      </c>
      <c r="N5" t="s">
        <v>35</v>
      </c>
      <c r="S5" s="47" t="e">
        <f>+S4-INT(S4)</f>
        <v>#N/A</v>
      </c>
      <c r="T5" s="47" t="e">
        <f t="shared" ref="T5:U5" si="4">+T4-INT(T4)</f>
        <v>#N/A</v>
      </c>
      <c r="U5" s="47" t="e">
        <f t="shared" si="4"/>
        <v>#N/A</v>
      </c>
    </row>
    <row r="6" spans="1:24" x14ac:dyDescent="0.2">
      <c r="A6" t="s">
        <v>22</v>
      </c>
      <c r="B6">
        <f t="shared" si="0"/>
        <v>1</v>
      </c>
      <c r="C6">
        <v>30</v>
      </c>
      <c r="D6">
        <v>12</v>
      </c>
      <c r="I6">
        <v>12</v>
      </c>
      <c r="J6">
        <f t="shared" si="2"/>
        <v>0</v>
      </c>
      <c r="K6">
        <f t="shared" si="1"/>
        <v>0</v>
      </c>
      <c r="L6">
        <f t="shared" si="1"/>
        <v>0</v>
      </c>
      <c r="S6" t="e">
        <f>+IF(AND(S5&gt;0,S5&lt;1),1,0)</f>
        <v>#N/A</v>
      </c>
      <c r="T6" t="e">
        <f t="shared" ref="T6:U6" si="5">+IF(AND(T5&gt;0,T5&lt;1),1,0)</f>
        <v>#N/A</v>
      </c>
      <c r="U6" t="e">
        <f t="shared" si="5"/>
        <v>#N/A</v>
      </c>
    </row>
    <row r="7" spans="1:24" x14ac:dyDescent="0.2">
      <c r="A7" t="s">
        <v>33</v>
      </c>
      <c r="B7">
        <f t="shared" si="0"/>
        <v>2</v>
      </c>
      <c r="C7">
        <v>60</v>
      </c>
      <c r="D7">
        <v>6</v>
      </c>
    </row>
    <row r="8" spans="1:24" x14ac:dyDescent="0.2">
      <c r="A8" t="s">
        <v>23</v>
      </c>
      <c r="B8">
        <f t="shared" si="0"/>
        <v>3</v>
      </c>
      <c r="C8">
        <v>90</v>
      </c>
      <c r="D8">
        <v>4</v>
      </c>
      <c r="V8" s="4"/>
      <c r="W8" s="4"/>
      <c r="X8" s="4"/>
    </row>
    <row r="9" spans="1:24" x14ac:dyDescent="0.2">
      <c r="A9" t="s">
        <v>34</v>
      </c>
      <c r="B9">
        <f t="shared" si="0"/>
        <v>6</v>
      </c>
      <c r="C9">
        <v>180</v>
      </c>
      <c r="D9">
        <v>2</v>
      </c>
      <c r="V9" s="4"/>
      <c r="W9" s="4"/>
      <c r="X9" s="4"/>
    </row>
    <row r="10" spans="1:24" x14ac:dyDescent="0.2">
      <c r="A10" t="s">
        <v>35</v>
      </c>
      <c r="B10">
        <f t="shared" ref="B10" si="6">+C10/30</f>
        <v>12</v>
      </c>
      <c r="C10">
        <v>360</v>
      </c>
      <c r="D10">
        <v>1</v>
      </c>
      <c r="V10" s="4"/>
      <c r="W10" s="4"/>
      <c r="X10" s="4"/>
    </row>
    <row r="11" spans="1:24" x14ac:dyDescent="0.2">
      <c r="N11" s="34" t="str">
        <f>+N12&amp;N13</f>
        <v>MensualBimestral</v>
      </c>
      <c r="O11" s="34" t="str">
        <f>+O12&amp;O13</f>
        <v>MensualTrimestral</v>
      </c>
      <c r="P11" s="34" t="str">
        <f>+P12&amp;P13</f>
        <v>MensualSemestral</v>
      </c>
      <c r="Q11" s="34" t="str">
        <f>+Q12&amp;Q13</f>
        <v>MensualAnual</v>
      </c>
      <c r="R11" s="35" t="str">
        <f t="shared" ref="R11:S11" si="7">+R12&amp;R13</f>
        <v>BimestralSemestral</v>
      </c>
      <c r="S11" s="35" t="str">
        <f t="shared" si="7"/>
        <v>BimestralAnual</v>
      </c>
      <c r="T11" s="33" t="str">
        <f t="shared" ref="T11" si="8">+T12&amp;T13</f>
        <v>TrimestralSemestral</v>
      </c>
      <c r="U11" s="33" t="str">
        <f t="shared" ref="U11:W11" si="9">+U12&amp;U13</f>
        <v>TrimestralAnual</v>
      </c>
      <c r="V11" s="36" t="str">
        <f t="shared" si="9"/>
        <v>SemestralAnual</v>
      </c>
      <c r="W11" s="37" t="str">
        <f t="shared" si="9"/>
        <v>Anual</v>
      </c>
      <c r="X11" s="4"/>
    </row>
    <row r="12" spans="1:24" x14ac:dyDescent="0.2">
      <c r="N12" s="34" t="s">
        <v>22</v>
      </c>
      <c r="O12" s="34" t="s">
        <v>22</v>
      </c>
      <c r="P12" s="34" t="s">
        <v>22</v>
      </c>
      <c r="Q12" s="34" t="s">
        <v>22</v>
      </c>
      <c r="R12" s="35" t="s">
        <v>33</v>
      </c>
      <c r="S12" s="35" t="s">
        <v>33</v>
      </c>
      <c r="T12" s="33" t="s">
        <v>23</v>
      </c>
      <c r="U12" s="33" t="s">
        <v>23</v>
      </c>
      <c r="V12" s="36" t="s">
        <v>34</v>
      </c>
      <c r="W12" s="37" t="s">
        <v>35</v>
      </c>
      <c r="X12" s="4"/>
    </row>
    <row r="13" spans="1:24" x14ac:dyDescent="0.2">
      <c r="N13" s="34" t="s">
        <v>33</v>
      </c>
      <c r="O13" s="34" t="s">
        <v>23</v>
      </c>
      <c r="P13" s="34" t="s">
        <v>34</v>
      </c>
      <c r="Q13" s="34" t="s">
        <v>35</v>
      </c>
      <c r="R13" s="35" t="s">
        <v>34</v>
      </c>
      <c r="S13" s="35" t="s">
        <v>35</v>
      </c>
      <c r="T13" s="33" t="s">
        <v>34</v>
      </c>
      <c r="U13" s="33" t="s">
        <v>35</v>
      </c>
      <c r="V13" s="36" t="s">
        <v>35</v>
      </c>
      <c r="W13" s="37"/>
      <c r="X13" s="4"/>
    </row>
    <row r="14" spans="1:24" x14ac:dyDescent="0.2">
      <c r="N14">
        <v>2</v>
      </c>
      <c r="O14">
        <v>3</v>
      </c>
      <c r="P14">
        <v>6</v>
      </c>
      <c r="Q14">
        <v>12</v>
      </c>
      <c r="R14">
        <v>3</v>
      </c>
      <c r="S14">
        <v>6</v>
      </c>
      <c r="T14">
        <v>2</v>
      </c>
      <c r="U14">
        <v>4</v>
      </c>
      <c r="V14">
        <v>2</v>
      </c>
    </row>
    <row r="15" spans="1:24" x14ac:dyDescent="0.2">
      <c r="N15">
        <v>4</v>
      </c>
      <c r="O15">
        <v>6</v>
      </c>
      <c r="P15">
        <v>12</v>
      </c>
      <c r="Q15">
        <v>24</v>
      </c>
      <c r="R15">
        <v>6</v>
      </c>
      <c r="S15">
        <v>12</v>
      </c>
      <c r="T15">
        <v>4</v>
      </c>
      <c r="U15">
        <v>8</v>
      </c>
      <c r="V15">
        <v>4</v>
      </c>
    </row>
    <row r="16" spans="1:24" x14ac:dyDescent="0.2">
      <c r="N16">
        <v>6</v>
      </c>
      <c r="O16">
        <v>9</v>
      </c>
      <c r="P16">
        <v>18</v>
      </c>
      <c r="Q16">
        <v>36</v>
      </c>
      <c r="R16">
        <v>9</v>
      </c>
      <c r="S16">
        <v>18</v>
      </c>
      <c r="T16">
        <v>6</v>
      </c>
      <c r="U16">
        <v>12</v>
      </c>
      <c r="V16">
        <v>6</v>
      </c>
    </row>
    <row r="17" spans="14:22" x14ac:dyDescent="0.2">
      <c r="N17">
        <v>8</v>
      </c>
      <c r="O17">
        <v>12</v>
      </c>
      <c r="P17">
        <v>24</v>
      </c>
      <c r="Q17">
        <v>48</v>
      </c>
      <c r="R17">
        <v>12</v>
      </c>
      <c r="S17">
        <v>24</v>
      </c>
      <c r="T17">
        <v>8</v>
      </c>
      <c r="U17">
        <v>16</v>
      </c>
      <c r="V17">
        <v>8</v>
      </c>
    </row>
    <row r="18" spans="14:22" x14ac:dyDescent="0.2">
      <c r="N18">
        <v>10</v>
      </c>
      <c r="O18">
        <v>15</v>
      </c>
      <c r="P18">
        <v>30</v>
      </c>
      <c r="Q18">
        <v>60</v>
      </c>
      <c r="R18">
        <v>15</v>
      </c>
      <c r="S18">
        <v>30</v>
      </c>
      <c r="T18">
        <v>10</v>
      </c>
      <c r="U18">
        <v>20</v>
      </c>
      <c r="V18">
        <v>10</v>
      </c>
    </row>
    <row r="19" spans="14:22" x14ac:dyDescent="0.2">
      <c r="N19">
        <v>12</v>
      </c>
      <c r="O19">
        <v>18</v>
      </c>
      <c r="P19">
        <v>36</v>
      </c>
      <c r="Q19">
        <v>72</v>
      </c>
      <c r="R19">
        <v>18</v>
      </c>
      <c r="S19">
        <v>36</v>
      </c>
      <c r="T19">
        <v>12</v>
      </c>
      <c r="U19">
        <v>24</v>
      </c>
      <c r="V19">
        <v>12</v>
      </c>
    </row>
    <row r="20" spans="14:22" x14ac:dyDescent="0.2">
      <c r="N20">
        <v>14</v>
      </c>
      <c r="O20">
        <v>21</v>
      </c>
      <c r="P20">
        <v>42</v>
      </c>
      <c r="Q20">
        <v>84</v>
      </c>
      <c r="R20">
        <v>21</v>
      </c>
      <c r="S20">
        <v>42</v>
      </c>
      <c r="T20">
        <v>14</v>
      </c>
      <c r="U20">
        <v>28</v>
      </c>
      <c r="V20">
        <v>14</v>
      </c>
    </row>
    <row r="21" spans="14:22" x14ac:dyDescent="0.2">
      <c r="N21">
        <v>16</v>
      </c>
      <c r="O21">
        <v>24</v>
      </c>
      <c r="P21">
        <v>48</v>
      </c>
      <c r="Q21">
        <v>96</v>
      </c>
      <c r="R21">
        <v>24</v>
      </c>
      <c r="S21">
        <v>48</v>
      </c>
      <c r="T21">
        <v>16</v>
      </c>
      <c r="U21">
        <v>32</v>
      </c>
      <c r="V21">
        <v>16</v>
      </c>
    </row>
    <row r="22" spans="14:22" x14ac:dyDescent="0.2">
      <c r="N22">
        <v>18</v>
      </c>
      <c r="O22">
        <v>27</v>
      </c>
      <c r="P22">
        <v>54</v>
      </c>
      <c r="Q22">
        <v>108</v>
      </c>
      <c r="R22">
        <v>27</v>
      </c>
      <c r="S22">
        <v>54</v>
      </c>
      <c r="T22">
        <v>18</v>
      </c>
      <c r="U22">
        <v>36</v>
      </c>
      <c r="V22">
        <v>18</v>
      </c>
    </row>
    <row r="23" spans="14:22" x14ac:dyDescent="0.2">
      <c r="N23">
        <v>20</v>
      </c>
      <c r="O23">
        <v>30</v>
      </c>
      <c r="P23">
        <v>60</v>
      </c>
      <c r="Q23">
        <v>120</v>
      </c>
      <c r="R23">
        <v>30</v>
      </c>
      <c r="S23">
        <v>60</v>
      </c>
      <c r="T23">
        <v>20</v>
      </c>
      <c r="U23">
        <v>40</v>
      </c>
      <c r="V23">
        <v>20</v>
      </c>
    </row>
    <row r="24" spans="14:22" x14ac:dyDescent="0.2">
      <c r="N24">
        <v>22</v>
      </c>
      <c r="O24">
        <v>33</v>
      </c>
      <c r="P24">
        <v>66</v>
      </c>
      <c r="Q24">
        <v>132</v>
      </c>
      <c r="R24">
        <v>33</v>
      </c>
      <c r="S24">
        <v>66</v>
      </c>
      <c r="T24">
        <v>22</v>
      </c>
      <c r="U24">
        <v>44</v>
      </c>
      <c r="V24">
        <v>22</v>
      </c>
    </row>
    <row r="25" spans="14:22" x14ac:dyDescent="0.2">
      <c r="N25">
        <v>24</v>
      </c>
      <c r="O25">
        <v>36</v>
      </c>
      <c r="P25">
        <v>72</v>
      </c>
      <c r="Q25">
        <v>144</v>
      </c>
      <c r="R25">
        <v>36</v>
      </c>
      <c r="S25">
        <v>72</v>
      </c>
      <c r="T25">
        <v>24</v>
      </c>
      <c r="U25">
        <v>48</v>
      </c>
      <c r="V25">
        <v>24</v>
      </c>
    </row>
    <row r="26" spans="14:22" x14ac:dyDescent="0.2">
      <c r="N26">
        <v>26</v>
      </c>
      <c r="O26">
        <v>39</v>
      </c>
      <c r="P26">
        <v>78</v>
      </c>
      <c r="Q26">
        <v>156</v>
      </c>
      <c r="R26">
        <v>39</v>
      </c>
      <c r="S26">
        <v>78</v>
      </c>
      <c r="T26">
        <v>26</v>
      </c>
      <c r="U26">
        <v>52</v>
      </c>
      <c r="V26">
        <v>26</v>
      </c>
    </row>
    <row r="27" spans="14:22" x14ac:dyDescent="0.2">
      <c r="N27">
        <v>28</v>
      </c>
      <c r="O27">
        <v>42</v>
      </c>
      <c r="P27">
        <v>84</v>
      </c>
      <c r="Q27">
        <v>168</v>
      </c>
      <c r="R27">
        <v>42</v>
      </c>
      <c r="S27">
        <v>84</v>
      </c>
      <c r="T27">
        <v>28</v>
      </c>
      <c r="U27">
        <v>56</v>
      </c>
      <c r="V27">
        <v>28</v>
      </c>
    </row>
    <row r="28" spans="14:22" x14ac:dyDescent="0.2">
      <c r="N28">
        <v>30</v>
      </c>
      <c r="O28">
        <v>45</v>
      </c>
      <c r="P28">
        <v>90</v>
      </c>
      <c r="Q28">
        <v>180</v>
      </c>
      <c r="R28">
        <v>45</v>
      </c>
      <c r="S28">
        <v>90</v>
      </c>
      <c r="T28">
        <v>30</v>
      </c>
      <c r="U28">
        <v>60</v>
      </c>
      <c r="V28">
        <v>30</v>
      </c>
    </row>
    <row r="29" spans="14:22" x14ac:dyDescent="0.2">
      <c r="N29">
        <v>32</v>
      </c>
      <c r="O29">
        <v>48</v>
      </c>
      <c r="P29">
        <v>96</v>
      </c>
      <c r="Q29">
        <v>192</v>
      </c>
      <c r="R29">
        <v>48</v>
      </c>
      <c r="S29">
        <v>96</v>
      </c>
      <c r="T29">
        <v>32</v>
      </c>
      <c r="U29">
        <v>64</v>
      </c>
      <c r="V29">
        <v>32</v>
      </c>
    </row>
    <row r="30" spans="14:22" x14ac:dyDescent="0.2">
      <c r="N30">
        <v>34</v>
      </c>
      <c r="O30">
        <v>51</v>
      </c>
      <c r="P30">
        <v>102</v>
      </c>
      <c r="Q30">
        <v>204</v>
      </c>
      <c r="R30">
        <v>51</v>
      </c>
      <c r="S30">
        <v>102</v>
      </c>
      <c r="T30">
        <v>34</v>
      </c>
      <c r="U30">
        <v>68</v>
      </c>
      <c r="V30">
        <v>34</v>
      </c>
    </row>
    <row r="31" spans="14:22" x14ac:dyDescent="0.2">
      <c r="N31">
        <v>36</v>
      </c>
      <c r="O31">
        <v>54</v>
      </c>
      <c r="P31">
        <v>108</v>
      </c>
      <c r="Q31">
        <v>216</v>
      </c>
      <c r="R31">
        <v>54</v>
      </c>
      <c r="S31">
        <v>108</v>
      </c>
      <c r="T31">
        <v>36</v>
      </c>
      <c r="U31">
        <v>72</v>
      </c>
      <c r="V31">
        <v>36</v>
      </c>
    </row>
    <row r="32" spans="14:22" x14ac:dyDescent="0.2">
      <c r="N32">
        <v>38</v>
      </c>
      <c r="O32">
        <v>57</v>
      </c>
      <c r="P32">
        <v>114</v>
      </c>
      <c r="Q32">
        <v>228</v>
      </c>
      <c r="R32">
        <v>57</v>
      </c>
      <c r="S32">
        <v>114</v>
      </c>
      <c r="T32">
        <v>38</v>
      </c>
      <c r="U32">
        <v>76</v>
      </c>
      <c r="V32">
        <v>38</v>
      </c>
    </row>
    <row r="33" spans="14:22" x14ac:dyDescent="0.2">
      <c r="N33">
        <v>40</v>
      </c>
      <c r="O33">
        <v>60</v>
      </c>
      <c r="P33">
        <v>120</v>
      </c>
      <c r="Q33">
        <v>240</v>
      </c>
      <c r="R33">
        <v>60</v>
      </c>
      <c r="S33">
        <v>120</v>
      </c>
      <c r="T33">
        <v>40</v>
      </c>
      <c r="U33">
        <v>80</v>
      </c>
      <c r="V33">
        <v>40</v>
      </c>
    </row>
    <row r="34" spans="14:22" x14ac:dyDescent="0.2">
      <c r="N34">
        <v>42</v>
      </c>
      <c r="O34">
        <v>63</v>
      </c>
      <c r="P34">
        <v>126</v>
      </c>
      <c r="Q34">
        <v>252</v>
      </c>
      <c r="R34">
        <v>63</v>
      </c>
      <c r="S34">
        <v>126</v>
      </c>
      <c r="T34">
        <v>42</v>
      </c>
      <c r="U34">
        <v>84</v>
      </c>
      <c r="V34">
        <v>42</v>
      </c>
    </row>
    <row r="35" spans="14:22" x14ac:dyDescent="0.2">
      <c r="N35">
        <v>44</v>
      </c>
      <c r="O35">
        <v>66</v>
      </c>
      <c r="P35">
        <v>132</v>
      </c>
      <c r="Q35">
        <v>264</v>
      </c>
      <c r="R35">
        <v>66</v>
      </c>
      <c r="S35">
        <v>132</v>
      </c>
      <c r="T35">
        <v>44</v>
      </c>
      <c r="U35">
        <v>88</v>
      </c>
      <c r="V35">
        <v>44</v>
      </c>
    </row>
    <row r="36" spans="14:22" x14ac:dyDescent="0.2">
      <c r="N36">
        <v>46</v>
      </c>
      <c r="O36">
        <v>69</v>
      </c>
      <c r="P36">
        <v>138</v>
      </c>
      <c r="Q36">
        <v>276</v>
      </c>
      <c r="R36">
        <v>69</v>
      </c>
      <c r="S36">
        <v>138</v>
      </c>
      <c r="T36">
        <v>46</v>
      </c>
      <c r="U36">
        <v>92</v>
      </c>
      <c r="V36">
        <v>46</v>
      </c>
    </row>
    <row r="37" spans="14:22" x14ac:dyDescent="0.2">
      <c r="N37">
        <v>48</v>
      </c>
      <c r="O37">
        <v>72</v>
      </c>
      <c r="P37">
        <v>144</v>
      </c>
      <c r="Q37">
        <v>288</v>
      </c>
      <c r="R37">
        <v>72</v>
      </c>
      <c r="S37">
        <v>144</v>
      </c>
      <c r="T37">
        <v>48</v>
      </c>
      <c r="U37">
        <v>96</v>
      </c>
      <c r="V37">
        <v>48</v>
      </c>
    </row>
    <row r="38" spans="14:22" x14ac:dyDescent="0.2">
      <c r="N38">
        <v>50</v>
      </c>
      <c r="O38">
        <v>75</v>
      </c>
      <c r="P38">
        <v>150</v>
      </c>
      <c r="Q38">
        <v>300</v>
      </c>
      <c r="R38">
        <v>75</v>
      </c>
      <c r="S38">
        <v>150</v>
      </c>
      <c r="T38">
        <v>50</v>
      </c>
      <c r="U38">
        <v>100</v>
      </c>
      <c r="V38">
        <v>50</v>
      </c>
    </row>
    <row r="39" spans="14:22" x14ac:dyDescent="0.2">
      <c r="N39">
        <v>52</v>
      </c>
      <c r="O39">
        <v>78</v>
      </c>
      <c r="P39">
        <v>156</v>
      </c>
      <c r="Q39">
        <v>312</v>
      </c>
      <c r="R39">
        <v>78</v>
      </c>
      <c r="S39">
        <v>156</v>
      </c>
      <c r="T39">
        <v>52</v>
      </c>
      <c r="U39">
        <v>104</v>
      </c>
      <c r="V39">
        <v>52</v>
      </c>
    </row>
    <row r="40" spans="14:22" x14ac:dyDescent="0.2">
      <c r="N40">
        <v>54</v>
      </c>
      <c r="O40">
        <v>81</v>
      </c>
      <c r="P40">
        <v>162</v>
      </c>
      <c r="Q40">
        <v>324</v>
      </c>
      <c r="R40">
        <v>81</v>
      </c>
      <c r="S40">
        <v>162</v>
      </c>
      <c r="T40">
        <v>54</v>
      </c>
      <c r="U40">
        <v>108</v>
      </c>
      <c r="V40">
        <v>54</v>
      </c>
    </row>
    <row r="41" spans="14:22" x14ac:dyDescent="0.2">
      <c r="N41">
        <v>56</v>
      </c>
      <c r="O41">
        <v>84</v>
      </c>
      <c r="P41">
        <v>168</v>
      </c>
      <c r="Q41">
        <v>336</v>
      </c>
      <c r="R41">
        <v>84</v>
      </c>
      <c r="S41">
        <v>168</v>
      </c>
      <c r="T41">
        <v>56</v>
      </c>
      <c r="U41">
        <v>112</v>
      </c>
      <c r="V41">
        <v>56</v>
      </c>
    </row>
    <row r="42" spans="14:22" x14ac:dyDescent="0.2">
      <c r="N42">
        <v>58</v>
      </c>
      <c r="O42">
        <v>87</v>
      </c>
      <c r="P42">
        <v>174</v>
      </c>
      <c r="Q42">
        <v>348</v>
      </c>
      <c r="R42">
        <v>87</v>
      </c>
      <c r="S42">
        <v>174</v>
      </c>
      <c r="T42">
        <v>58</v>
      </c>
      <c r="U42">
        <v>116</v>
      </c>
      <c r="V42">
        <v>58</v>
      </c>
    </row>
    <row r="43" spans="14:22" x14ac:dyDescent="0.2">
      <c r="N43">
        <v>60</v>
      </c>
      <c r="O43">
        <v>90</v>
      </c>
      <c r="P43">
        <v>180</v>
      </c>
      <c r="Q43">
        <v>360</v>
      </c>
      <c r="R43">
        <v>90</v>
      </c>
      <c r="S43">
        <v>180</v>
      </c>
      <c r="T43">
        <v>60</v>
      </c>
      <c r="U43">
        <v>120</v>
      </c>
      <c r="V43">
        <v>60</v>
      </c>
    </row>
    <row r="44" spans="14:22" x14ac:dyDescent="0.2">
      <c r="N44">
        <v>62</v>
      </c>
      <c r="O44">
        <v>93</v>
      </c>
      <c r="P44">
        <v>186</v>
      </c>
      <c r="Q44">
        <v>372</v>
      </c>
      <c r="R44">
        <v>93</v>
      </c>
      <c r="S44">
        <v>186</v>
      </c>
      <c r="T44">
        <v>62</v>
      </c>
      <c r="U44">
        <v>124</v>
      </c>
      <c r="V44">
        <v>62</v>
      </c>
    </row>
    <row r="45" spans="14:22" x14ac:dyDescent="0.2">
      <c r="N45">
        <v>64</v>
      </c>
      <c r="O45">
        <v>96</v>
      </c>
      <c r="P45">
        <v>192</v>
      </c>
      <c r="Q45">
        <v>384</v>
      </c>
      <c r="R45">
        <v>96</v>
      </c>
      <c r="S45">
        <v>192</v>
      </c>
      <c r="T45">
        <v>64</v>
      </c>
      <c r="U45">
        <v>128</v>
      </c>
      <c r="V45">
        <v>64</v>
      </c>
    </row>
    <row r="46" spans="14:22" x14ac:dyDescent="0.2">
      <c r="N46">
        <v>66</v>
      </c>
      <c r="O46">
        <v>99</v>
      </c>
      <c r="P46">
        <v>198</v>
      </c>
      <c r="Q46">
        <v>396</v>
      </c>
      <c r="R46">
        <v>99</v>
      </c>
      <c r="S46">
        <v>198</v>
      </c>
      <c r="T46">
        <v>66</v>
      </c>
      <c r="U46">
        <v>132</v>
      </c>
      <c r="V46">
        <v>66</v>
      </c>
    </row>
    <row r="47" spans="14:22" x14ac:dyDescent="0.2">
      <c r="N47">
        <v>68</v>
      </c>
      <c r="O47">
        <v>102</v>
      </c>
      <c r="P47">
        <v>204</v>
      </c>
      <c r="Q47">
        <v>408</v>
      </c>
      <c r="R47">
        <v>102</v>
      </c>
      <c r="S47">
        <v>204</v>
      </c>
      <c r="T47">
        <v>68</v>
      </c>
      <c r="U47">
        <v>136</v>
      </c>
      <c r="V47">
        <v>68</v>
      </c>
    </row>
    <row r="48" spans="14:22" x14ac:dyDescent="0.2">
      <c r="N48">
        <v>70</v>
      </c>
      <c r="O48">
        <v>105</v>
      </c>
      <c r="P48">
        <v>210</v>
      </c>
      <c r="Q48">
        <v>420</v>
      </c>
      <c r="R48">
        <v>105</v>
      </c>
      <c r="S48">
        <v>210</v>
      </c>
      <c r="T48">
        <v>70</v>
      </c>
      <c r="U48">
        <v>140</v>
      </c>
      <c r="V48">
        <v>70</v>
      </c>
    </row>
    <row r="49" spans="14:22" x14ac:dyDescent="0.2">
      <c r="N49">
        <v>72</v>
      </c>
      <c r="O49">
        <v>108</v>
      </c>
      <c r="P49">
        <v>216</v>
      </c>
      <c r="Q49">
        <v>432</v>
      </c>
      <c r="R49">
        <v>108</v>
      </c>
      <c r="S49">
        <v>216</v>
      </c>
      <c r="T49">
        <v>72</v>
      </c>
      <c r="U49">
        <v>144</v>
      </c>
      <c r="V49">
        <v>72</v>
      </c>
    </row>
    <row r="50" spans="14:22" x14ac:dyDescent="0.2">
      <c r="N50">
        <v>74</v>
      </c>
      <c r="O50">
        <v>111</v>
      </c>
      <c r="P50">
        <v>222</v>
      </c>
      <c r="Q50">
        <v>444</v>
      </c>
      <c r="R50">
        <v>111</v>
      </c>
      <c r="S50">
        <v>222</v>
      </c>
      <c r="T50">
        <v>74</v>
      </c>
      <c r="U50">
        <v>148</v>
      </c>
      <c r="V50">
        <v>74</v>
      </c>
    </row>
    <row r="51" spans="14:22" x14ac:dyDescent="0.2">
      <c r="N51">
        <v>76</v>
      </c>
      <c r="O51">
        <v>114</v>
      </c>
      <c r="P51">
        <v>228</v>
      </c>
      <c r="Q51">
        <v>456</v>
      </c>
      <c r="R51">
        <v>114</v>
      </c>
      <c r="S51">
        <v>228</v>
      </c>
      <c r="T51">
        <v>76</v>
      </c>
      <c r="U51">
        <v>152</v>
      </c>
      <c r="V51">
        <v>76</v>
      </c>
    </row>
    <row r="52" spans="14:22" x14ac:dyDescent="0.2">
      <c r="N52">
        <v>78</v>
      </c>
      <c r="O52">
        <v>117</v>
      </c>
      <c r="P52">
        <v>234</v>
      </c>
      <c r="Q52">
        <v>468</v>
      </c>
      <c r="R52">
        <v>117</v>
      </c>
      <c r="S52">
        <v>234</v>
      </c>
      <c r="T52">
        <v>78</v>
      </c>
      <c r="U52">
        <v>156</v>
      </c>
      <c r="V52">
        <v>78</v>
      </c>
    </row>
    <row r="53" spans="14:22" x14ac:dyDescent="0.2">
      <c r="N53">
        <v>80</v>
      </c>
      <c r="O53">
        <v>120</v>
      </c>
      <c r="P53">
        <v>240</v>
      </c>
      <c r="Q53">
        <v>480</v>
      </c>
      <c r="R53">
        <v>120</v>
      </c>
      <c r="S53">
        <v>240</v>
      </c>
      <c r="T53">
        <v>80</v>
      </c>
      <c r="U53">
        <v>160</v>
      </c>
      <c r="V53">
        <v>80</v>
      </c>
    </row>
    <row r="54" spans="14:22" x14ac:dyDescent="0.2">
      <c r="N54">
        <v>82</v>
      </c>
      <c r="O54">
        <v>123</v>
      </c>
      <c r="P54">
        <v>246</v>
      </c>
      <c r="Q54">
        <v>492</v>
      </c>
      <c r="R54">
        <v>123</v>
      </c>
      <c r="S54">
        <v>246</v>
      </c>
      <c r="T54">
        <v>82</v>
      </c>
      <c r="U54">
        <v>164</v>
      </c>
      <c r="V54">
        <v>82</v>
      </c>
    </row>
    <row r="55" spans="14:22" x14ac:dyDescent="0.2">
      <c r="N55">
        <v>84</v>
      </c>
      <c r="O55">
        <v>126</v>
      </c>
      <c r="P55">
        <v>252</v>
      </c>
      <c r="Q55">
        <v>504</v>
      </c>
      <c r="R55">
        <v>126</v>
      </c>
      <c r="S55">
        <v>252</v>
      </c>
      <c r="T55">
        <v>84</v>
      </c>
      <c r="U55">
        <v>168</v>
      </c>
      <c r="V55">
        <v>84</v>
      </c>
    </row>
    <row r="56" spans="14:22" x14ac:dyDescent="0.2">
      <c r="N56">
        <v>86</v>
      </c>
      <c r="O56">
        <v>129</v>
      </c>
      <c r="P56">
        <v>258</v>
      </c>
      <c r="Q56">
        <v>516</v>
      </c>
      <c r="R56">
        <v>129</v>
      </c>
      <c r="S56">
        <v>258</v>
      </c>
      <c r="T56">
        <v>86</v>
      </c>
      <c r="U56">
        <v>172</v>
      </c>
      <c r="V56">
        <v>86</v>
      </c>
    </row>
    <row r="57" spans="14:22" x14ac:dyDescent="0.2">
      <c r="N57">
        <v>88</v>
      </c>
      <c r="O57">
        <v>132</v>
      </c>
      <c r="P57">
        <v>264</v>
      </c>
      <c r="Q57">
        <v>528</v>
      </c>
      <c r="R57">
        <v>132</v>
      </c>
      <c r="S57">
        <v>264</v>
      </c>
      <c r="T57">
        <v>88</v>
      </c>
      <c r="U57">
        <v>176</v>
      </c>
      <c r="V57">
        <v>88</v>
      </c>
    </row>
    <row r="58" spans="14:22" x14ac:dyDescent="0.2">
      <c r="N58">
        <v>90</v>
      </c>
      <c r="O58">
        <v>135</v>
      </c>
      <c r="P58">
        <v>270</v>
      </c>
      <c r="Q58">
        <v>540</v>
      </c>
      <c r="R58">
        <v>135</v>
      </c>
      <c r="S58">
        <v>270</v>
      </c>
      <c r="T58">
        <v>90</v>
      </c>
      <c r="U58">
        <v>180</v>
      </c>
      <c r="V58">
        <v>90</v>
      </c>
    </row>
    <row r="59" spans="14:22" x14ac:dyDescent="0.2">
      <c r="N59">
        <v>92</v>
      </c>
      <c r="O59">
        <v>138</v>
      </c>
      <c r="P59">
        <v>276</v>
      </c>
      <c r="Q59">
        <v>552</v>
      </c>
      <c r="R59">
        <v>138</v>
      </c>
      <c r="S59">
        <v>276</v>
      </c>
      <c r="T59">
        <v>92</v>
      </c>
      <c r="U59">
        <v>184</v>
      </c>
      <c r="V59">
        <v>92</v>
      </c>
    </row>
    <row r="60" spans="14:22" x14ac:dyDescent="0.2">
      <c r="N60">
        <v>94</v>
      </c>
      <c r="O60">
        <v>141</v>
      </c>
      <c r="P60">
        <v>282</v>
      </c>
      <c r="Q60">
        <v>564</v>
      </c>
      <c r="R60">
        <v>141</v>
      </c>
      <c r="S60">
        <v>282</v>
      </c>
      <c r="T60">
        <v>94</v>
      </c>
      <c r="U60">
        <v>188</v>
      </c>
      <c r="V60">
        <v>94</v>
      </c>
    </row>
    <row r="61" spans="14:22" x14ac:dyDescent="0.2">
      <c r="N61">
        <v>96</v>
      </c>
      <c r="O61">
        <v>144</v>
      </c>
      <c r="P61">
        <v>288</v>
      </c>
      <c r="Q61">
        <v>576</v>
      </c>
      <c r="R61">
        <v>144</v>
      </c>
      <c r="S61">
        <v>288</v>
      </c>
      <c r="T61">
        <v>96</v>
      </c>
      <c r="U61">
        <v>192</v>
      </c>
      <c r="V61">
        <v>96</v>
      </c>
    </row>
    <row r="62" spans="14:22" x14ac:dyDescent="0.2">
      <c r="N62">
        <v>98</v>
      </c>
      <c r="O62">
        <v>147</v>
      </c>
      <c r="P62">
        <v>294</v>
      </c>
      <c r="Q62">
        <v>588</v>
      </c>
      <c r="R62">
        <v>147</v>
      </c>
      <c r="S62">
        <v>294</v>
      </c>
      <c r="T62">
        <v>98</v>
      </c>
      <c r="U62">
        <v>196</v>
      </c>
      <c r="V62">
        <v>98</v>
      </c>
    </row>
    <row r="63" spans="14:22" x14ac:dyDescent="0.2">
      <c r="N63">
        <v>100</v>
      </c>
      <c r="O63">
        <v>150</v>
      </c>
      <c r="P63">
        <v>300</v>
      </c>
      <c r="Q63">
        <v>600</v>
      </c>
      <c r="R63">
        <v>150</v>
      </c>
      <c r="S63">
        <v>300</v>
      </c>
      <c r="T63">
        <v>100</v>
      </c>
      <c r="U63">
        <v>200</v>
      </c>
      <c r="V63">
        <v>100</v>
      </c>
    </row>
    <row r="64" spans="14:22" x14ac:dyDescent="0.2">
      <c r="N64">
        <v>102</v>
      </c>
      <c r="O64">
        <v>153</v>
      </c>
      <c r="P64">
        <v>306</v>
      </c>
      <c r="Q64">
        <v>612</v>
      </c>
      <c r="R64">
        <v>153</v>
      </c>
      <c r="S64">
        <v>306</v>
      </c>
      <c r="T64">
        <v>102</v>
      </c>
      <c r="U64">
        <v>204</v>
      </c>
      <c r="V64">
        <v>102</v>
      </c>
    </row>
    <row r="65" spans="14:22" x14ac:dyDescent="0.2">
      <c r="N65">
        <v>104</v>
      </c>
      <c r="O65">
        <v>156</v>
      </c>
      <c r="P65">
        <v>312</v>
      </c>
      <c r="Q65">
        <v>624</v>
      </c>
      <c r="R65">
        <v>156</v>
      </c>
      <c r="S65">
        <v>312</v>
      </c>
      <c r="T65">
        <v>104</v>
      </c>
      <c r="U65">
        <v>208</v>
      </c>
      <c r="V65">
        <v>104</v>
      </c>
    </row>
    <row r="66" spans="14:22" x14ac:dyDescent="0.2">
      <c r="N66">
        <v>106</v>
      </c>
      <c r="O66">
        <v>159</v>
      </c>
      <c r="P66">
        <v>318</v>
      </c>
      <c r="Q66">
        <v>636</v>
      </c>
      <c r="R66">
        <v>159</v>
      </c>
      <c r="S66">
        <v>318</v>
      </c>
      <c r="T66">
        <v>106</v>
      </c>
      <c r="U66">
        <v>212</v>
      </c>
      <c r="V66">
        <v>106</v>
      </c>
    </row>
    <row r="67" spans="14:22" x14ac:dyDescent="0.2">
      <c r="N67">
        <v>108</v>
      </c>
      <c r="O67">
        <v>162</v>
      </c>
      <c r="P67">
        <v>324</v>
      </c>
      <c r="Q67">
        <v>648</v>
      </c>
      <c r="R67">
        <v>162</v>
      </c>
      <c r="S67">
        <v>324</v>
      </c>
      <c r="T67">
        <v>108</v>
      </c>
      <c r="U67">
        <v>216</v>
      </c>
      <c r="V67">
        <v>108</v>
      </c>
    </row>
    <row r="68" spans="14:22" x14ac:dyDescent="0.2">
      <c r="N68">
        <v>110</v>
      </c>
      <c r="O68">
        <v>165</v>
      </c>
      <c r="P68">
        <v>330</v>
      </c>
      <c r="Q68">
        <v>660</v>
      </c>
      <c r="R68">
        <v>165</v>
      </c>
      <c r="S68">
        <v>330</v>
      </c>
      <c r="T68">
        <v>110</v>
      </c>
      <c r="U68">
        <v>220</v>
      </c>
      <c r="V68">
        <v>110</v>
      </c>
    </row>
    <row r="69" spans="14:22" x14ac:dyDescent="0.2">
      <c r="N69">
        <v>112</v>
      </c>
      <c r="O69">
        <v>168</v>
      </c>
      <c r="P69">
        <v>336</v>
      </c>
      <c r="Q69">
        <v>672</v>
      </c>
      <c r="R69">
        <v>168</v>
      </c>
      <c r="S69">
        <v>336</v>
      </c>
      <c r="T69">
        <v>112</v>
      </c>
      <c r="U69">
        <v>224</v>
      </c>
      <c r="V69">
        <v>112</v>
      </c>
    </row>
    <row r="70" spans="14:22" x14ac:dyDescent="0.2">
      <c r="N70">
        <v>114</v>
      </c>
      <c r="O70">
        <v>171</v>
      </c>
      <c r="P70">
        <v>342</v>
      </c>
      <c r="Q70">
        <v>684</v>
      </c>
      <c r="R70">
        <v>171</v>
      </c>
      <c r="S70">
        <v>342</v>
      </c>
      <c r="T70">
        <v>114</v>
      </c>
      <c r="U70">
        <v>228</v>
      </c>
      <c r="V70">
        <v>114</v>
      </c>
    </row>
    <row r="71" spans="14:22" x14ac:dyDescent="0.2">
      <c r="N71">
        <v>116</v>
      </c>
      <c r="O71">
        <v>174</v>
      </c>
      <c r="P71">
        <v>348</v>
      </c>
      <c r="Q71">
        <v>696</v>
      </c>
      <c r="R71">
        <v>174</v>
      </c>
      <c r="S71">
        <v>348</v>
      </c>
      <c r="T71">
        <v>116</v>
      </c>
      <c r="U71">
        <v>232</v>
      </c>
      <c r="V71">
        <v>116</v>
      </c>
    </row>
    <row r="72" spans="14:22" x14ac:dyDescent="0.2">
      <c r="N72">
        <v>118</v>
      </c>
      <c r="O72">
        <v>177</v>
      </c>
      <c r="P72">
        <v>354</v>
      </c>
      <c r="Q72">
        <v>708</v>
      </c>
      <c r="R72">
        <v>177</v>
      </c>
      <c r="S72">
        <v>354</v>
      </c>
      <c r="T72">
        <v>118</v>
      </c>
      <c r="U72">
        <v>236</v>
      </c>
      <c r="V72">
        <v>118</v>
      </c>
    </row>
    <row r="73" spans="14:22" x14ac:dyDescent="0.2">
      <c r="N73">
        <v>120</v>
      </c>
      <c r="O73">
        <v>180</v>
      </c>
      <c r="P73">
        <v>360</v>
      </c>
      <c r="Q73">
        <v>720</v>
      </c>
      <c r="R73">
        <v>180</v>
      </c>
      <c r="S73">
        <v>360</v>
      </c>
      <c r="T73">
        <v>120</v>
      </c>
      <c r="U73">
        <v>240</v>
      </c>
      <c r="V73">
        <v>120</v>
      </c>
    </row>
    <row r="74" spans="14:22" x14ac:dyDescent="0.2">
      <c r="N74">
        <v>122</v>
      </c>
      <c r="O74">
        <v>183</v>
      </c>
      <c r="P74">
        <v>366</v>
      </c>
      <c r="Q74">
        <v>732</v>
      </c>
      <c r="R74">
        <v>183</v>
      </c>
      <c r="S74">
        <v>366</v>
      </c>
      <c r="T74">
        <v>122</v>
      </c>
      <c r="U74">
        <v>244</v>
      </c>
      <c r="V74">
        <v>122</v>
      </c>
    </row>
    <row r="75" spans="14:22" x14ac:dyDescent="0.2">
      <c r="N75">
        <v>124</v>
      </c>
      <c r="O75">
        <v>186</v>
      </c>
      <c r="P75">
        <v>372</v>
      </c>
      <c r="Q75">
        <v>744</v>
      </c>
      <c r="R75">
        <v>186</v>
      </c>
      <c r="S75">
        <v>372</v>
      </c>
      <c r="T75">
        <v>124</v>
      </c>
      <c r="U75">
        <v>248</v>
      </c>
      <c r="V75">
        <v>124</v>
      </c>
    </row>
    <row r="76" spans="14:22" x14ac:dyDescent="0.2">
      <c r="N76">
        <v>126</v>
      </c>
      <c r="O76">
        <v>189</v>
      </c>
      <c r="P76">
        <v>378</v>
      </c>
      <c r="Q76">
        <v>756</v>
      </c>
      <c r="R76">
        <v>189</v>
      </c>
      <c r="S76">
        <v>378</v>
      </c>
      <c r="T76">
        <v>126</v>
      </c>
      <c r="U76">
        <v>252</v>
      </c>
      <c r="V76">
        <v>126</v>
      </c>
    </row>
    <row r="77" spans="14:22" x14ac:dyDescent="0.2">
      <c r="N77">
        <v>128</v>
      </c>
      <c r="O77">
        <v>192</v>
      </c>
      <c r="P77">
        <v>384</v>
      </c>
      <c r="Q77">
        <v>768</v>
      </c>
      <c r="R77">
        <v>192</v>
      </c>
      <c r="S77">
        <v>384</v>
      </c>
      <c r="T77">
        <v>128</v>
      </c>
      <c r="U77">
        <v>256</v>
      </c>
      <c r="V77">
        <v>128</v>
      </c>
    </row>
    <row r="78" spans="14:22" x14ac:dyDescent="0.2">
      <c r="N78">
        <v>130</v>
      </c>
      <c r="O78">
        <v>195</v>
      </c>
      <c r="P78">
        <v>390</v>
      </c>
      <c r="Q78">
        <v>780</v>
      </c>
      <c r="R78">
        <v>195</v>
      </c>
      <c r="S78">
        <v>390</v>
      </c>
      <c r="T78">
        <v>130</v>
      </c>
      <c r="U78">
        <v>260</v>
      </c>
      <c r="V78">
        <v>130</v>
      </c>
    </row>
    <row r="79" spans="14:22" x14ac:dyDescent="0.2">
      <c r="N79">
        <v>132</v>
      </c>
      <c r="O79">
        <v>198</v>
      </c>
      <c r="P79">
        <v>396</v>
      </c>
      <c r="Q79">
        <v>792</v>
      </c>
      <c r="R79">
        <v>198</v>
      </c>
      <c r="S79">
        <v>396</v>
      </c>
      <c r="T79">
        <v>132</v>
      </c>
      <c r="U79">
        <v>264</v>
      </c>
      <c r="V79">
        <v>132</v>
      </c>
    </row>
    <row r="80" spans="14:22" x14ac:dyDescent="0.2">
      <c r="N80">
        <v>134</v>
      </c>
      <c r="O80">
        <v>201</v>
      </c>
      <c r="P80">
        <v>402</v>
      </c>
      <c r="Q80">
        <v>804</v>
      </c>
      <c r="R80">
        <v>201</v>
      </c>
      <c r="S80">
        <v>402</v>
      </c>
      <c r="T80">
        <v>134</v>
      </c>
      <c r="U80">
        <v>268</v>
      </c>
      <c r="V80">
        <v>134</v>
      </c>
    </row>
    <row r="81" spans="14:22" x14ac:dyDescent="0.2">
      <c r="N81">
        <v>136</v>
      </c>
      <c r="O81">
        <v>204</v>
      </c>
      <c r="P81">
        <v>408</v>
      </c>
      <c r="Q81">
        <v>816</v>
      </c>
      <c r="R81">
        <v>204</v>
      </c>
      <c r="S81">
        <v>408</v>
      </c>
      <c r="T81">
        <v>136</v>
      </c>
      <c r="U81">
        <v>272</v>
      </c>
      <c r="V81">
        <v>136</v>
      </c>
    </row>
    <row r="82" spans="14:22" x14ac:dyDescent="0.2">
      <c r="N82">
        <v>138</v>
      </c>
      <c r="O82">
        <v>207</v>
      </c>
      <c r="P82">
        <v>414</v>
      </c>
      <c r="Q82">
        <v>828</v>
      </c>
      <c r="R82">
        <v>207</v>
      </c>
      <c r="S82">
        <v>414</v>
      </c>
      <c r="T82">
        <v>138</v>
      </c>
      <c r="U82">
        <v>276</v>
      </c>
      <c r="V82">
        <v>138</v>
      </c>
    </row>
    <row r="83" spans="14:22" x14ac:dyDescent="0.2">
      <c r="N83">
        <v>140</v>
      </c>
      <c r="O83">
        <v>210</v>
      </c>
      <c r="P83">
        <v>420</v>
      </c>
      <c r="Q83">
        <v>840</v>
      </c>
      <c r="R83">
        <v>210</v>
      </c>
      <c r="S83">
        <v>420</v>
      </c>
      <c r="T83">
        <v>140</v>
      </c>
      <c r="U83">
        <v>280</v>
      </c>
      <c r="V83">
        <v>140</v>
      </c>
    </row>
    <row r="84" spans="14:22" x14ac:dyDescent="0.2">
      <c r="N84">
        <v>142</v>
      </c>
      <c r="O84">
        <v>213</v>
      </c>
      <c r="P84">
        <v>426</v>
      </c>
      <c r="Q84">
        <v>852</v>
      </c>
      <c r="R84">
        <v>213</v>
      </c>
      <c r="S84">
        <v>426</v>
      </c>
      <c r="T84">
        <v>142</v>
      </c>
      <c r="U84">
        <v>284</v>
      </c>
      <c r="V84">
        <v>142</v>
      </c>
    </row>
    <row r="85" spans="14:22" x14ac:dyDescent="0.2">
      <c r="N85">
        <v>144</v>
      </c>
      <c r="O85">
        <v>216</v>
      </c>
      <c r="P85">
        <v>432</v>
      </c>
      <c r="Q85">
        <v>864</v>
      </c>
      <c r="R85">
        <v>216</v>
      </c>
      <c r="S85">
        <v>432</v>
      </c>
      <c r="T85">
        <v>144</v>
      </c>
      <c r="U85">
        <v>288</v>
      </c>
      <c r="V85">
        <v>144</v>
      </c>
    </row>
    <row r="86" spans="14:22" x14ac:dyDescent="0.2">
      <c r="N86">
        <v>146</v>
      </c>
      <c r="O86">
        <v>219</v>
      </c>
      <c r="P86">
        <v>438</v>
      </c>
      <c r="Q86">
        <v>876</v>
      </c>
      <c r="R86">
        <v>219</v>
      </c>
      <c r="S86">
        <v>438</v>
      </c>
      <c r="T86">
        <v>146</v>
      </c>
      <c r="U86">
        <v>292</v>
      </c>
      <c r="V86">
        <v>146</v>
      </c>
    </row>
    <row r="87" spans="14:22" x14ac:dyDescent="0.2">
      <c r="N87">
        <v>148</v>
      </c>
      <c r="O87">
        <v>222</v>
      </c>
      <c r="P87">
        <v>444</v>
      </c>
      <c r="Q87">
        <v>888</v>
      </c>
      <c r="R87">
        <v>222</v>
      </c>
      <c r="S87">
        <v>444</v>
      </c>
      <c r="T87">
        <v>148</v>
      </c>
      <c r="U87">
        <v>296</v>
      </c>
      <c r="V87">
        <v>148</v>
      </c>
    </row>
    <row r="88" spans="14:22" x14ac:dyDescent="0.2">
      <c r="N88">
        <v>150</v>
      </c>
      <c r="O88">
        <v>225</v>
      </c>
      <c r="P88">
        <v>450</v>
      </c>
      <c r="Q88">
        <v>900</v>
      </c>
      <c r="R88">
        <v>225</v>
      </c>
      <c r="S88">
        <v>450</v>
      </c>
      <c r="T88">
        <v>150</v>
      </c>
      <c r="U88">
        <v>300</v>
      </c>
      <c r="V88">
        <v>150</v>
      </c>
    </row>
    <row r="89" spans="14:22" x14ac:dyDescent="0.2">
      <c r="N89">
        <v>152</v>
      </c>
      <c r="O89">
        <v>228</v>
      </c>
      <c r="P89">
        <v>456</v>
      </c>
      <c r="Q89">
        <v>912</v>
      </c>
      <c r="R89">
        <v>228</v>
      </c>
      <c r="S89">
        <v>456</v>
      </c>
      <c r="T89">
        <v>152</v>
      </c>
      <c r="U89">
        <v>304</v>
      </c>
      <c r="V89">
        <v>152</v>
      </c>
    </row>
    <row r="90" spans="14:22" x14ac:dyDescent="0.2">
      <c r="N90">
        <v>154</v>
      </c>
      <c r="O90">
        <v>231</v>
      </c>
      <c r="P90">
        <v>462</v>
      </c>
      <c r="Q90">
        <v>924</v>
      </c>
      <c r="R90">
        <v>231</v>
      </c>
      <c r="S90">
        <v>462</v>
      </c>
      <c r="T90">
        <v>154</v>
      </c>
      <c r="U90">
        <v>308</v>
      </c>
      <c r="V90">
        <v>154</v>
      </c>
    </row>
    <row r="91" spans="14:22" x14ac:dyDescent="0.2">
      <c r="N91">
        <v>156</v>
      </c>
      <c r="O91">
        <v>234</v>
      </c>
      <c r="P91">
        <v>468</v>
      </c>
      <c r="Q91">
        <v>936</v>
      </c>
      <c r="R91">
        <v>234</v>
      </c>
      <c r="S91">
        <v>468</v>
      </c>
      <c r="T91">
        <v>156</v>
      </c>
      <c r="U91">
        <v>312</v>
      </c>
      <c r="V91">
        <v>156</v>
      </c>
    </row>
    <row r="92" spans="14:22" x14ac:dyDescent="0.2">
      <c r="N92">
        <v>158</v>
      </c>
      <c r="O92">
        <v>237</v>
      </c>
      <c r="P92">
        <v>474</v>
      </c>
      <c r="Q92">
        <v>948</v>
      </c>
      <c r="R92">
        <v>237</v>
      </c>
      <c r="S92">
        <v>474</v>
      </c>
      <c r="T92">
        <v>158</v>
      </c>
      <c r="U92">
        <v>316</v>
      </c>
      <c r="V92">
        <v>158</v>
      </c>
    </row>
    <row r="93" spans="14:22" x14ac:dyDescent="0.2">
      <c r="N93">
        <v>160</v>
      </c>
      <c r="O93">
        <v>240</v>
      </c>
      <c r="P93">
        <v>480</v>
      </c>
      <c r="Q93">
        <v>960</v>
      </c>
      <c r="R93">
        <v>240</v>
      </c>
      <c r="S93">
        <v>480</v>
      </c>
      <c r="T93">
        <v>160</v>
      </c>
      <c r="U93">
        <v>320</v>
      </c>
      <c r="V93">
        <v>160</v>
      </c>
    </row>
    <row r="94" spans="14:22" x14ac:dyDescent="0.2">
      <c r="N94">
        <v>162</v>
      </c>
      <c r="O94">
        <v>243</v>
      </c>
      <c r="P94">
        <v>486</v>
      </c>
      <c r="Q94">
        <v>972</v>
      </c>
      <c r="R94">
        <v>243</v>
      </c>
      <c r="S94">
        <v>486</v>
      </c>
      <c r="T94">
        <v>162</v>
      </c>
      <c r="U94">
        <v>324</v>
      </c>
      <c r="V94">
        <v>162</v>
      </c>
    </row>
    <row r="95" spans="14:22" x14ac:dyDescent="0.2">
      <c r="N95">
        <v>164</v>
      </c>
      <c r="O95">
        <v>246</v>
      </c>
      <c r="P95">
        <v>492</v>
      </c>
      <c r="Q95">
        <v>984</v>
      </c>
      <c r="R95">
        <v>246</v>
      </c>
      <c r="S95">
        <v>492</v>
      </c>
      <c r="T95">
        <v>164</v>
      </c>
      <c r="U95">
        <v>328</v>
      </c>
      <c r="V95">
        <v>164</v>
      </c>
    </row>
    <row r="96" spans="14:22" x14ac:dyDescent="0.2">
      <c r="N96">
        <v>166</v>
      </c>
      <c r="O96">
        <v>249</v>
      </c>
      <c r="P96">
        <v>498</v>
      </c>
      <c r="Q96">
        <v>996</v>
      </c>
      <c r="R96">
        <v>249</v>
      </c>
      <c r="S96">
        <v>498</v>
      </c>
      <c r="T96">
        <v>166</v>
      </c>
      <c r="U96">
        <v>332</v>
      </c>
      <c r="V96">
        <v>166</v>
      </c>
    </row>
    <row r="97" spans="14:22" x14ac:dyDescent="0.2">
      <c r="N97">
        <v>168</v>
      </c>
      <c r="O97">
        <v>252</v>
      </c>
      <c r="P97">
        <v>504</v>
      </c>
      <c r="Q97">
        <v>1008</v>
      </c>
      <c r="R97">
        <v>252</v>
      </c>
      <c r="S97">
        <v>504</v>
      </c>
      <c r="T97">
        <v>168</v>
      </c>
      <c r="U97">
        <v>336</v>
      </c>
      <c r="V97">
        <v>168</v>
      </c>
    </row>
    <row r="98" spans="14:22" x14ac:dyDescent="0.2">
      <c r="N98">
        <v>170</v>
      </c>
      <c r="O98">
        <v>255</v>
      </c>
      <c r="P98">
        <v>510</v>
      </c>
      <c r="Q98">
        <v>1020</v>
      </c>
      <c r="R98">
        <v>255</v>
      </c>
      <c r="S98">
        <v>510</v>
      </c>
      <c r="T98">
        <v>170</v>
      </c>
      <c r="U98">
        <v>340</v>
      </c>
      <c r="V98">
        <v>170</v>
      </c>
    </row>
    <row r="99" spans="14:22" x14ac:dyDescent="0.2">
      <c r="N99">
        <v>172</v>
      </c>
      <c r="O99">
        <v>258</v>
      </c>
      <c r="P99">
        <v>516</v>
      </c>
      <c r="Q99">
        <v>1032</v>
      </c>
      <c r="R99">
        <v>258</v>
      </c>
      <c r="S99">
        <v>516</v>
      </c>
      <c r="T99">
        <v>172</v>
      </c>
      <c r="U99">
        <v>344</v>
      </c>
      <c r="V99">
        <v>172</v>
      </c>
    </row>
    <row r="100" spans="14:22" x14ac:dyDescent="0.2">
      <c r="N100">
        <v>174</v>
      </c>
      <c r="O100">
        <v>261</v>
      </c>
      <c r="P100">
        <v>522</v>
      </c>
      <c r="Q100">
        <v>1044</v>
      </c>
      <c r="R100">
        <v>261</v>
      </c>
      <c r="S100">
        <v>522</v>
      </c>
      <c r="T100">
        <v>174</v>
      </c>
      <c r="U100">
        <v>348</v>
      </c>
      <c r="V100">
        <v>174</v>
      </c>
    </row>
    <row r="101" spans="14:22" x14ac:dyDescent="0.2">
      <c r="N101">
        <v>176</v>
      </c>
      <c r="O101">
        <v>264</v>
      </c>
      <c r="P101">
        <v>528</v>
      </c>
      <c r="Q101">
        <v>1056</v>
      </c>
      <c r="R101">
        <v>264</v>
      </c>
      <c r="S101">
        <v>528</v>
      </c>
      <c r="T101">
        <v>176</v>
      </c>
      <c r="U101">
        <v>352</v>
      </c>
      <c r="V101">
        <v>176</v>
      </c>
    </row>
    <row r="102" spans="14:22" x14ac:dyDescent="0.2">
      <c r="N102">
        <v>178</v>
      </c>
      <c r="O102">
        <v>267</v>
      </c>
      <c r="P102">
        <v>534</v>
      </c>
      <c r="Q102">
        <v>1068</v>
      </c>
      <c r="R102">
        <v>267</v>
      </c>
      <c r="S102">
        <v>534</v>
      </c>
      <c r="T102">
        <v>178</v>
      </c>
      <c r="U102">
        <v>356</v>
      </c>
      <c r="V102">
        <v>178</v>
      </c>
    </row>
    <row r="103" spans="14:22" x14ac:dyDescent="0.2">
      <c r="N103">
        <v>180</v>
      </c>
      <c r="O103">
        <v>270</v>
      </c>
      <c r="P103">
        <v>540</v>
      </c>
      <c r="Q103">
        <v>1080</v>
      </c>
      <c r="R103">
        <v>270</v>
      </c>
      <c r="S103">
        <v>540</v>
      </c>
      <c r="T103">
        <v>180</v>
      </c>
      <c r="U103">
        <v>360</v>
      </c>
      <c r="V103">
        <v>180</v>
      </c>
    </row>
    <row r="104" spans="14:22" x14ac:dyDescent="0.2">
      <c r="N104">
        <v>182</v>
      </c>
      <c r="O104">
        <v>273</v>
      </c>
      <c r="P104">
        <v>546</v>
      </c>
      <c r="Q104">
        <v>1092</v>
      </c>
      <c r="R104">
        <v>273</v>
      </c>
      <c r="S104">
        <v>546</v>
      </c>
      <c r="T104">
        <v>182</v>
      </c>
      <c r="U104">
        <v>364</v>
      </c>
      <c r="V104">
        <v>182</v>
      </c>
    </row>
    <row r="105" spans="14:22" x14ac:dyDescent="0.2">
      <c r="N105">
        <v>184</v>
      </c>
      <c r="O105">
        <v>276</v>
      </c>
      <c r="P105">
        <v>552</v>
      </c>
      <c r="Q105">
        <v>1104</v>
      </c>
      <c r="R105">
        <v>276</v>
      </c>
      <c r="S105">
        <v>552</v>
      </c>
      <c r="T105">
        <v>184</v>
      </c>
      <c r="U105">
        <v>368</v>
      </c>
      <c r="V105">
        <v>184</v>
      </c>
    </row>
    <row r="106" spans="14:22" x14ac:dyDescent="0.2">
      <c r="N106">
        <v>186</v>
      </c>
      <c r="O106">
        <v>279</v>
      </c>
      <c r="P106">
        <v>558</v>
      </c>
      <c r="Q106">
        <v>1116</v>
      </c>
      <c r="R106">
        <v>279</v>
      </c>
      <c r="S106">
        <v>558</v>
      </c>
      <c r="T106">
        <v>186</v>
      </c>
      <c r="U106">
        <v>372</v>
      </c>
      <c r="V106">
        <v>186</v>
      </c>
    </row>
    <row r="107" spans="14:22" x14ac:dyDescent="0.2">
      <c r="N107">
        <v>188</v>
      </c>
      <c r="O107">
        <v>282</v>
      </c>
      <c r="P107">
        <v>564</v>
      </c>
      <c r="Q107">
        <v>1128</v>
      </c>
      <c r="R107">
        <v>282</v>
      </c>
      <c r="S107">
        <v>564</v>
      </c>
      <c r="T107">
        <v>188</v>
      </c>
      <c r="U107">
        <v>376</v>
      </c>
      <c r="V107">
        <v>188</v>
      </c>
    </row>
    <row r="108" spans="14:22" x14ac:dyDescent="0.2">
      <c r="N108">
        <v>190</v>
      </c>
      <c r="O108">
        <v>285</v>
      </c>
      <c r="P108">
        <v>570</v>
      </c>
      <c r="Q108">
        <v>1140</v>
      </c>
      <c r="R108">
        <v>285</v>
      </c>
      <c r="S108">
        <v>570</v>
      </c>
      <c r="T108">
        <v>190</v>
      </c>
      <c r="U108">
        <v>380</v>
      </c>
      <c r="V108">
        <v>190</v>
      </c>
    </row>
    <row r="109" spans="14:22" x14ac:dyDescent="0.2">
      <c r="N109">
        <v>192</v>
      </c>
      <c r="O109">
        <v>288</v>
      </c>
      <c r="P109">
        <v>576</v>
      </c>
      <c r="Q109">
        <v>1152</v>
      </c>
      <c r="R109">
        <v>288</v>
      </c>
      <c r="S109">
        <v>576</v>
      </c>
      <c r="T109">
        <v>192</v>
      </c>
      <c r="U109">
        <v>384</v>
      </c>
      <c r="V109">
        <v>192</v>
      </c>
    </row>
    <row r="110" spans="14:22" x14ac:dyDescent="0.2">
      <c r="N110">
        <v>194</v>
      </c>
      <c r="O110">
        <v>291</v>
      </c>
      <c r="P110">
        <v>582</v>
      </c>
      <c r="Q110">
        <v>1164</v>
      </c>
      <c r="R110">
        <v>291</v>
      </c>
      <c r="S110">
        <v>582</v>
      </c>
      <c r="T110">
        <v>194</v>
      </c>
      <c r="U110">
        <v>388</v>
      </c>
      <c r="V110">
        <v>194</v>
      </c>
    </row>
    <row r="111" spans="14:22" x14ac:dyDescent="0.2">
      <c r="N111">
        <v>196</v>
      </c>
      <c r="O111">
        <v>294</v>
      </c>
      <c r="P111">
        <v>588</v>
      </c>
      <c r="Q111">
        <v>1176</v>
      </c>
      <c r="R111">
        <v>294</v>
      </c>
      <c r="S111">
        <v>588</v>
      </c>
      <c r="T111">
        <v>196</v>
      </c>
      <c r="U111">
        <v>392</v>
      </c>
      <c r="V111">
        <v>196</v>
      </c>
    </row>
    <row r="112" spans="14:22" x14ac:dyDescent="0.2">
      <c r="N112">
        <v>198</v>
      </c>
      <c r="O112">
        <v>297</v>
      </c>
      <c r="P112">
        <v>594</v>
      </c>
      <c r="Q112">
        <v>1188</v>
      </c>
      <c r="R112">
        <v>297</v>
      </c>
      <c r="S112">
        <v>594</v>
      </c>
      <c r="T112">
        <v>198</v>
      </c>
      <c r="U112">
        <v>396</v>
      </c>
      <c r="V112">
        <v>198</v>
      </c>
    </row>
    <row r="113" spans="14:22" x14ac:dyDescent="0.2">
      <c r="N113">
        <v>200</v>
      </c>
      <c r="O113">
        <v>300</v>
      </c>
      <c r="P113">
        <v>600</v>
      </c>
      <c r="Q113">
        <v>1200</v>
      </c>
      <c r="R113">
        <v>300</v>
      </c>
      <c r="S113">
        <v>600</v>
      </c>
      <c r="T113">
        <v>200</v>
      </c>
      <c r="U113">
        <v>400</v>
      </c>
      <c r="V113">
        <v>200</v>
      </c>
    </row>
    <row r="114" spans="14:22" x14ac:dyDescent="0.2">
      <c r="N114">
        <v>202</v>
      </c>
      <c r="O114">
        <v>303</v>
      </c>
      <c r="P114">
        <v>606</v>
      </c>
      <c r="Q114">
        <v>1212</v>
      </c>
      <c r="R114">
        <v>303</v>
      </c>
      <c r="S114">
        <v>606</v>
      </c>
      <c r="T114">
        <v>202</v>
      </c>
      <c r="U114">
        <v>404</v>
      </c>
      <c r="V114">
        <v>202</v>
      </c>
    </row>
    <row r="115" spans="14:22" x14ac:dyDescent="0.2">
      <c r="N115">
        <v>204</v>
      </c>
      <c r="O115">
        <v>306</v>
      </c>
      <c r="P115">
        <v>612</v>
      </c>
      <c r="Q115">
        <v>1224</v>
      </c>
      <c r="R115">
        <v>306</v>
      </c>
      <c r="S115">
        <v>612</v>
      </c>
      <c r="T115">
        <v>204</v>
      </c>
      <c r="U115">
        <v>408</v>
      </c>
      <c r="V115">
        <v>204</v>
      </c>
    </row>
    <row r="116" spans="14:22" x14ac:dyDescent="0.2">
      <c r="N116">
        <v>206</v>
      </c>
      <c r="O116">
        <v>309</v>
      </c>
      <c r="P116">
        <v>618</v>
      </c>
      <c r="Q116">
        <v>1236</v>
      </c>
      <c r="R116">
        <v>309</v>
      </c>
      <c r="S116">
        <v>618</v>
      </c>
      <c r="T116">
        <v>206</v>
      </c>
      <c r="U116">
        <v>412</v>
      </c>
      <c r="V116">
        <v>206</v>
      </c>
    </row>
    <row r="117" spans="14:22" x14ac:dyDescent="0.2">
      <c r="N117">
        <v>208</v>
      </c>
      <c r="O117">
        <v>312</v>
      </c>
      <c r="P117">
        <v>624</v>
      </c>
      <c r="Q117">
        <v>1248</v>
      </c>
      <c r="R117">
        <v>312</v>
      </c>
      <c r="S117">
        <v>624</v>
      </c>
      <c r="T117">
        <v>208</v>
      </c>
      <c r="U117">
        <v>416</v>
      </c>
      <c r="V117">
        <v>208</v>
      </c>
    </row>
    <row r="118" spans="14:22" x14ac:dyDescent="0.2">
      <c r="N118">
        <v>210</v>
      </c>
      <c r="O118">
        <v>315</v>
      </c>
      <c r="P118">
        <v>630</v>
      </c>
      <c r="Q118">
        <v>1260</v>
      </c>
      <c r="R118">
        <v>315</v>
      </c>
      <c r="S118">
        <v>630</v>
      </c>
      <c r="T118">
        <v>210</v>
      </c>
      <c r="U118">
        <v>420</v>
      </c>
      <c r="V118">
        <v>210</v>
      </c>
    </row>
    <row r="119" spans="14:22" x14ac:dyDescent="0.2">
      <c r="N119">
        <v>212</v>
      </c>
      <c r="O119">
        <v>318</v>
      </c>
      <c r="P119">
        <v>636</v>
      </c>
      <c r="Q119">
        <v>1272</v>
      </c>
      <c r="R119">
        <v>318</v>
      </c>
      <c r="S119">
        <v>636</v>
      </c>
      <c r="T119">
        <v>212</v>
      </c>
      <c r="U119">
        <v>424</v>
      </c>
      <c r="V119">
        <v>212</v>
      </c>
    </row>
    <row r="120" spans="14:22" x14ac:dyDescent="0.2">
      <c r="N120">
        <v>214</v>
      </c>
      <c r="O120">
        <v>321</v>
      </c>
      <c r="P120">
        <v>642</v>
      </c>
      <c r="Q120">
        <v>1284</v>
      </c>
      <c r="R120">
        <v>321</v>
      </c>
      <c r="S120">
        <v>642</v>
      </c>
      <c r="T120">
        <v>214</v>
      </c>
      <c r="U120">
        <v>428</v>
      </c>
      <c r="V120">
        <v>214</v>
      </c>
    </row>
    <row r="121" spans="14:22" x14ac:dyDescent="0.2">
      <c r="N121">
        <v>216</v>
      </c>
      <c r="O121">
        <v>324</v>
      </c>
      <c r="P121">
        <v>648</v>
      </c>
      <c r="Q121">
        <v>1296</v>
      </c>
      <c r="R121">
        <v>324</v>
      </c>
      <c r="S121">
        <v>648</v>
      </c>
      <c r="T121">
        <v>216</v>
      </c>
      <c r="U121">
        <v>432</v>
      </c>
      <c r="V121">
        <v>216</v>
      </c>
    </row>
    <row r="122" spans="14:22" x14ac:dyDescent="0.2">
      <c r="N122">
        <v>218</v>
      </c>
      <c r="O122">
        <v>327</v>
      </c>
      <c r="P122">
        <v>654</v>
      </c>
      <c r="Q122">
        <v>1308</v>
      </c>
      <c r="R122">
        <v>327</v>
      </c>
      <c r="S122">
        <v>654</v>
      </c>
      <c r="T122">
        <v>218</v>
      </c>
      <c r="U122">
        <v>436</v>
      </c>
      <c r="V122">
        <v>218</v>
      </c>
    </row>
    <row r="123" spans="14:22" x14ac:dyDescent="0.2">
      <c r="N123">
        <v>220</v>
      </c>
      <c r="O123">
        <v>330</v>
      </c>
      <c r="P123">
        <v>660</v>
      </c>
      <c r="Q123">
        <v>1320</v>
      </c>
      <c r="R123">
        <v>330</v>
      </c>
      <c r="S123">
        <v>660</v>
      </c>
      <c r="T123">
        <v>220</v>
      </c>
      <c r="U123">
        <v>440</v>
      </c>
      <c r="V123">
        <v>220</v>
      </c>
    </row>
    <row r="124" spans="14:22" x14ac:dyDescent="0.2">
      <c r="N124">
        <v>222</v>
      </c>
      <c r="O124">
        <v>333</v>
      </c>
      <c r="P124">
        <v>666</v>
      </c>
      <c r="Q124">
        <v>1332</v>
      </c>
      <c r="R124">
        <v>333</v>
      </c>
      <c r="S124">
        <v>666</v>
      </c>
      <c r="T124">
        <v>222</v>
      </c>
      <c r="U124">
        <v>444</v>
      </c>
      <c r="V124">
        <v>222</v>
      </c>
    </row>
    <row r="125" spans="14:22" x14ac:dyDescent="0.2">
      <c r="N125">
        <v>224</v>
      </c>
      <c r="O125">
        <v>336</v>
      </c>
      <c r="P125">
        <v>672</v>
      </c>
      <c r="Q125">
        <v>1344</v>
      </c>
      <c r="R125">
        <v>336</v>
      </c>
      <c r="S125">
        <v>672</v>
      </c>
      <c r="T125">
        <v>224</v>
      </c>
      <c r="U125">
        <v>448</v>
      </c>
      <c r="V125">
        <v>224</v>
      </c>
    </row>
    <row r="126" spans="14:22" x14ac:dyDescent="0.2">
      <c r="N126">
        <v>226</v>
      </c>
      <c r="O126">
        <v>339</v>
      </c>
      <c r="P126">
        <v>678</v>
      </c>
      <c r="Q126">
        <v>1356</v>
      </c>
      <c r="R126">
        <v>339</v>
      </c>
      <c r="S126">
        <v>678</v>
      </c>
      <c r="T126">
        <v>226</v>
      </c>
      <c r="U126">
        <v>452</v>
      </c>
      <c r="V126">
        <v>226</v>
      </c>
    </row>
    <row r="127" spans="14:22" x14ac:dyDescent="0.2">
      <c r="N127">
        <v>228</v>
      </c>
      <c r="O127">
        <v>342</v>
      </c>
      <c r="P127">
        <v>684</v>
      </c>
      <c r="Q127">
        <v>1368</v>
      </c>
      <c r="R127">
        <v>342</v>
      </c>
      <c r="S127">
        <v>684</v>
      </c>
      <c r="T127">
        <v>228</v>
      </c>
      <c r="U127">
        <v>456</v>
      </c>
      <c r="V127">
        <v>228</v>
      </c>
    </row>
    <row r="128" spans="14:22" x14ac:dyDescent="0.2">
      <c r="N128">
        <v>230</v>
      </c>
      <c r="O128">
        <v>345</v>
      </c>
      <c r="P128">
        <v>690</v>
      </c>
      <c r="Q128">
        <v>1380</v>
      </c>
      <c r="R128">
        <v>345</v>
      </c>
      <c r="S128">
        <v>690</v>
      </c>
      <c r="T128">
        <v>230</v>
      </c>
      <c r="U128">
        <v>460</v>
      </c>
      <c r="V128">
        <v>230</v>
      </c>
    </row>
    <row r="129" spans="14:22" x14ac:dyDescent="0.2">
      <c r="N129">
        <v>232</v>
      </c>
      <c r="O129">
        <v>348</v>
      </c>
      <c r="P129">
        <v>696</v>
      </c>
      <c r="Q129">
        <v>1392</v>
      </c>
      <c r="R129">
        <v>348</v>
      </c>
      <c r="S129">
        <v>696</v>
      </c>
      <c r="T129">
        <v>232</v>
      </c>
      <c r="U129">
        <v>464</v>
      </c>
      <c r="V129">
        <v>232</v>
      </c>
    </row>
    <row r="130" spans="14:22" x14ac:dyDescent="0.2">
      <c r="N130">
        <v>234</v>
      </c>
      <c r="O130">
        <v>351</v>
      </c>
      <c r="P130">
        <v>702</v>
      </c>
      <c r="Q130">
        <v>1404</v>
      </c>
      <c r="R130">
        <v>351</v>
      </c>
      <c r="S130">
        <v>702</v>
      </c>
      <c r="T130">
        <v>234</v>
      </c>
      <c r="U130">
        <v>468</v>
      </c>
      <c r="V130">
        <v>234</v>
      </c>
    </row>
    <row r="131" spans="14:22" x14ac:dyDescent="0.2">
      <c r="N131">
        <v>236</v>
      </c>
      <c r="O131">
        <v>354</v>
      </c>
      <c r="P131">
        <v>708</v>
      </c>
      <c r="Q131">
        <v>1416</v>
      </c>
      <c r="R131">
        <v>354</v>
      </c>
      <c r="S131">
        <v>708</v>
      </c>
      <c r="T131">
        <v>236</v>
      </c>
      <c r="U131">
        <v>472</v>
      </c>
      <c r="V131">
        <v>236</v>
      </c>
    </row>
    <row r="132" spans="14:22" x14ac:dyDescent="0.2">
      <c r="N132">
        <v>238</v>
      </c>
      <c r="O132">
        <v>357</v>
      </c>
      <c r="P132">
        <v>714</v>
      </c>
      <c r="Q132">
        <v>1428</v>
      </c>
      <c r="R132">
        <v>357</v>
      </c>
      <c r="S132">
        <v>714</v>
      </c>
      <c r="T132">
        <v>238</v>
      </c>
      <c r="U132">
        <v>476</v>
      </c>
      <c r="V132">
        <v>238</v>
      </c>
    </row>
    <row r="133" spans="14:22" x14ac:dyDescent="0.2">
      <c r="N133">
        <v>240</v>
      </c>
      <c r="O133">
        <v>360</v>
      </c>
      <c r="P133">
        <v>720</v>
      </c>
      <c r="Q133">
        <v>1440</v>
      </c>
      <c r="R133">
        <v>360</v>
      </c>
      <c r="S133">
        <v>720</v>
      </c>
      <c r="T133">
        <v>240</v>
      </c>
      <c r="U133">
        <v>480</v>
      </c>
      <c r="V133">
        <v>240</v>
      </c>
    </row>
    <row r="134" spans="14:22" x14ac:dyDescent="0.2">
      <c r="N134">
        <v>242</v>
      </c>
      <c r="O134">
        <v>363</v>
      </c>
      <c r="P134">
        <v>726</v>
      </c>
      <c r="Q134">
        <v>1452</v>
      </c>
      <c r="R134">
        <v>363</v>
      </c>
      <c r="S134">
        <v>726</v>
      </c>
      <c r="T134">
        <v>242</v>
      </c>
      <c r="U134">
        <v>484</v>
      </c>
      <c r="V134">
        <v>242</v>
      </c>
    </row>
    <row r="135" spans="14:22" x14ac:dyDescent="0.2">
      <c r="N135">
        <v>244</v>
      </c>
      <c r="O135">
        <v>366</v>
      </c>
      <c r="P135">
        <v>732</v>
      </c>
      <c r="Q135">
        <v>1464</v>
      </c>
      <c r="R135">
        <v>366</v>
      </c>
      <c r="S135">
        <v>732</v>
      </c>
      <c r="T135">
        <v>244</v>
      </c>
      <c r="U135">
        <v>488</v>
      </c>
      <c r="V135">
        <v>244</v>
      </c>
    </row>
    <row r="136" spans="14:22" x14ac:dyDescent="0.2">
      <c r="N136">
        <v>246</v>
      </c>
      <c r="O136">
        <v>369</v>
      </c>
      <c r="P136">
        <v>738</v>
      </c>
      <c r="Q136">
        <v>1476</v>
      </c>
      <c r="R136">
        <v>369</v>
      </c>
      <c r="S136">
        <v>738</v>
      </c>
      <c r="T136">
        <v>246</v>
      </c>
      <c r="U136">
        <v>492</v>
      </c>
      <c r="V136">
        <v>246</v>
      </c>
    </row>
    <row r="137" spans="14:22" x14ac:dyDescent="0.2">
      <c r="N137">
        <v>248</v>
      </c>
      <c r="O137">
        <v>372</v>
      </c>
      <c r="P137">
        <v>744</v>
      </c>
      <c r="Q137">
        <v>1488</v>
      </c>
      <c r="R137">
        <v>372</v>
      </c>
      <c r="S137">
        <v>744</v>
      </c>
      <c r="T137">
        <v>248</v>
      </c>
      <c r="U137">
        <v>496</v>
      </c>
      <c r="V137">
        <v>248</v>
      </c>
    </row>
    <row r="138" spans="14:22" x14ac:dyDescent="0.2">
      <c r="N138">
        <v>250</v>
      </c>
      <c r="O138">
        <v>375</v>
      </c>
      <c r="P138">
        <v>750</v>
      </c>
      <c r="Q138">
        <v>1500</v>
      </c>
      <c r="R138">
        <v>375</v>
      </c>
      <c r="S138">
        <v>750</v>
      </c>
      <c r="T138">
        <v>250</v>
      </c>
      <c r="U138">
        <v>500</v>
      </c>
      <c r="V138">
        <v>250</v>
      </c>
    </row>
    <row r="139" spans="14:22" x14ac:dyDescent="0.2">
      <c r="N139">
        <v>252</v>
      </c>
      <c r="O139">
        <v>378</v>
      </c>
      <c r="P139">
        <v>756</v>
      </c>
      <c r="Q139">
        <v>1512</v>
      </c>
      <c r="R139">
        <v>378</v>
      </c>
      <c r="S139">
        <v>756</v>
      </c>
      <c r="T139">
        <v>252</v>
      </c>
      <c r="U139">
        <v>504</v>
      </c>
      <c r="V139">
        <v>252</v>
      </c>
    </row>
    <row r="140" spans="14:22" x14ac:dyDescent="0.2">
      <c r="N140">
        <v>254</v>
      </c>
      <c r="O140">
        <v>381</v>
      </c>
      <c r="P140">
        <v>762</v>
      </c>
      <c r="Q140">
        <v>1524</v>
      </c>
      <c r="R140">
        <v>381</v>
      </c>
      <c r="S140">
        <v>762</v>
      </c>
      <c r="T140">
        <v>254</v>
      </c>
      <c r="U140">
        <v>508</v>
      </c>
      <c r="V140">
        <v>254</v>
      </c>
    </row>
    <row r="141" spans="14:22" x14ac:dyDescent="0.2">
      <c r="N141">
        <v>256</v>
      </c>
      <c r="O141">
        <v>384</v>
      </c>
      <c r="P141">
        <v>768</v>
      </c>
      <c r="Q141">
        <v>1536</v>
      </c>
      <c r="R141">
        <v>384</v>
      </c>
      <c r="S141">
        <v>768</v>
      </c>
      <c r="T141">
        <v>256</v>
      </c>
      <c r="U141">
        <v>512</v>
      </c>
      <c r="V141">
        <v>256</v>
      </c>
    </row>
    <row r="142" spans="14:22" x14ac:dyDescent="0.2">
      <c r="N142">
        <v>258</v>
      </c>
      <c r="O142">
        <v>387</v>
      </c>
      <c r="P142">
        <v>774</v>
      </c>
      <c r="Q142">
        <v>1548</v>
      </c>
      <c r="R142">
        <v>387</v>
      </c>
      <c r="S142">
        <v>774</v>
      </c>
      <c r="T142">
        <v>258</v>
      </c>
      <c r="U142">
        <v>516</v>
      </c>
      <c r="V142">
        <v>258</v>
      </c>
    </row>
    <row r="143" spans="14:22" x14ac:dyDescent="0.2">
      <c r="N143">
        <v>260</v>
      </c>
      <c r="O143">
        <v>390</v>
      </c>
      <c r="P143">
        <v>780</v>
      </c>
      <c r="Q143">
        <v>1560</v>
      </c>
      <c r="R143">
        <v>390</v>
      </c>
      <c r="S143">
        <v>780</v>
      </c>
      <c r="T143">
        <v>260</v>
      </c>
      <c r="U143">
        <v>520</v>
      </c>
      <c r="V143">
        <v>260</v>
      </c>
    </row>
    <row r="144" spans="14:22" x14ac:dyDescent="0.2">
      <c r="N144">
        <v>262</v>
      </c>
      <c r="O144">
        <v>393</v>
      </c>
      <c r="P144">
        <v>786</v>
      </c>
      <c r="Q144">
        <v>1572</v>
      </c>
      <c r="R144">
        <v>393</v>
      </c>
      <c r="S144">
        <v>786</v>
      </c>
      <c r="T144">
        <v>262</v>
      </c>
      <c r="U144">
        <v>524</v>
      </c>
      <c r="V144">
        <v>262</v>
      </c>
    </row>
    <row r="145" spans="14:22" x14ac:dyDescent="0.2">
      <c r="N145">
        <v>264</v>
      </c>
      <c r="O145">
        <v>396</v>
      </c>
      <c r="P145">
        <v>792</v>
      </c>
      <c r="Q145">
        <v>1584</v>
      </c>
      <c r="R145">
        <v>396</v>
      </c>
      <c r="S145">
        <v>792</v>
      </c>
      <c r="T145">
        <v>264</v>
      </c>
      <c r="U145">
        <v>528</v>
      </c>
      <c r="V145">
        <v>264</v>
      </c>
    </row>
    <row r="146" spans="14:22" x14ac:dyDescent="0.2">
      <c r="N146">
        <v>266</v>
      </c>
      <c r="O146">
        <v>399</v>
      </c>
      <c r="P146">
        <v>798</v>
      </c>
      <c r="Q146">
        <v>1596</v>
      </c>
      <c r="R146">
        <v>399</v>
      </c>
      <c r="S146">
        <v>798</v>
      </c>
      <c r="T146">
        <v>266</v>
      </c>
      <c r="U146">
        <v>532</v>
      </c>
      <c r="V146">
        <v>266</v>
      </c>
    </row>
    <row r="147" spans="14:22" x14ac:dyDescent="0.2">
      <c r="N147">
        <v>268</v>
      </c>
      <c r="O147">
        <v>402</v>
      </c>
      <c r="P147">
        <v>804</v>
      </c>
      <c r="Q147">
        <v>1608</v>
      </c>
      <c r="R147">
        <v>402</v>
      </c>
      <c r="S147">
        <v>804</v>
      </c>
      <c r="T147">
        <v>268</v>
      </c>
      <c r="U147">
        <v>536</v>
      </c>
      <c r="V147">
        <v>268</v>
      </c>
    </row>
    <row r="148" spans="14:22" x14ac:dyDescent="0.2">
      <c r="N148">
        <v>270</v>
      </c>
      <c r="O148">
        <v>405</v>
      </c>
      <c r="P148">
        <v>810</v>
      </c>
      <c r="Q148">
        <v>1620</v>
      </c>
      <c r="R148">
        <v>405</v>
      </c>
      <c r="S148">
        <v>810</v>
      </c>
      <c r="T148">
        <v>270</v>
      </c>
      <c r="U148">
        <v>540</v>
      </c>
      <c r="V148">
        <v>270</v>
      </c>
    </row>
    <row r="149" spans="14:22" x14ac:dyDescent="0.2">
      <c r="N149">
        <v>272</v>
      </c>
      <c r="O149">
        <v>408</v>
      </c>
      <c r="P149">
        <v>816</v>
      </c>
      <c r="Q149">
        <v>1632</v>
      </c>
      <c r="R149">
        <v>408</v>
      </c>
      <c r="S149">
        <v>816</v>
      </c>
      <c r="T149">
        <v>272</v>
      </c>
      <c r="U149">
        <v>544</v>
      </c>
      <c r="V149">
        <v>272</v>
      </c>
    </row>
    <row r="150" spans="14:22" x14ac:dyDescent="0.2">
      <c r="N150">
        <v>274</v>
      </c>
      <c r="O150">
        <v>411</v>
      </c>
      <c r="P150">
        <v>822</v>
      </c>
      <c r="Q150">
        <v>1644</v>
      </c>
      <c r="R150">
        <v>411</v>
      </c>
      <c r="S150">
        <v>822</v>
      </c>
      <c r="T150">
        <v>274</v>
      </c>
      <c r="U150">
        <v>548</v>
      </c>
      <c r="V150">
        <v>274</v>
      </c>
    </row>
    <row r="151" spans="14:22" x14ac:dyDescent="0.2">
      <c r="N151">
        <v>276</v>
      </c>
      <c r="O151">
        <v>414</v>
      </c>
      <c r="P151">
        <v>828</v>
      </c>
      <c r="Q151">
        <v>1656</v>
      </c>
      <c r="R151">
        <v>414</v>
      </c>
      <c r="S151">
        <v>828</v>
      </c>
      <c r="T151">
        <v>276</v>
      </c>
      <c r="U151">
        <v>552</v>
      </c>
      <c r="V151">
        <v>276</v>
      </c>
    </row>
    <row r="152" spans="14:22" x14ac:dyDescent="0.2">
      <c r="N152">
        <v>278</v>
      </c>
      <c r="O152">
        <v>417</v>
      </c>
      <c r="P152">
        <v>834</v>
      </c>
      <c r="Q152">
        <v>1668</v>
      </c>
      <c r="R152">
        <v>417</v>
      </c>
      <c r="S152">
        <v>834</v>
      </c>
      <c r="T152">
        <v>278</v>
      </c>
      <c r="U152">
        <v>556</v>
      </c>
      <c r="V152">
        <v>278</v>
      </c>
    </row>
    <row r="153" spans="14:22" x14ac:dyDescent="0.2">
      <c r="N153">
        <v>280</v>
      </c>
      <c r="O153">
        <v>420</v>
      </c>
      <c r="P153">
        <v>840</v>
      </c>
      <c r="Q153">
        <v>1680</v>
      </c>
      <c r="R153">
        <v>420</v>
      </c>
      <c r="S153">
        <v>840</v>
      </c>
      <c r="T153">
        <v>280</v>
      </c>
      <c r="U153">
        <v>560</v>
      </c>
      <c r="V153">
        <v>280</v>
      </c>
    </row>
    <row r="154" spans="14:22" x14ac:dyDescent="0.2">
      <c r="N154">
        <v>282</v>
      </c>
      <c r="O154">
        <v>423</v>
      </c>
      <c r="P154">
        <v>846</v>
      </c>
      <c r="Q154">
        <v>1692</v>
      </c>
      <c r="R154">
        <v>423</v>
      </c>
      <c r="S154">
        <v>846</v>
      </c>
      <c r="T154">
        <v>282</v>
      </c>
      <c r="U154">
        <v>564</v>
      </c>
      <c r="V154">
        <v>282</v>
      </c>
    </row>
    <row r="155" spans="14:22" x14ac:dyDescent="0.2">
      <c r="N155">
        <v>284</v>
      </c>
      <c r="O155">
        <v>426</v>
      </c>
      <c r="P155">
        <v>852</v>
      </c>
      <c r="Q155">
        <v>1704</v>
      </c>
      <c r="R155">
        <v>426</v>
      </c>
      <c r="S155">
        <v>852</v>
      </c>
      <c r="T155">
        <v>284</v>
      </c>
      <c r="U155">
        <v>568</v>
      </c>
      <c r="V155">
        <v>284</v>
      </c>
    </row>
    <row r="156" spans="14:22" x14ac:dyDescent="0.2">
      <c r="N156">
        <v>286</v>
      </c>
      <c r="O156">
        <v>429</v>
      </c>
      <c r="P156">
        <v>858</v>
      </c>
      <c r="Q156">
        <v>1716</v>
      </c>
      <c r="R156">
        <v>429</v>
      </c>
      <c r="S156">
        <v>858</v>
      </c>
      <c r="T156">
        <v>286</v>
      </c>
      <c r="U156">
        <v>572</v>
      </c>
      <c r="V156">
        <v>286</v>
      </c>
    </row>
    <row r="157" spans="14:22" x14ac:dyDescent="0.2">
      <c r="N157">
        <v>288</v>
      </c>
      <c r="O157">
        <v>432</v>
      </c>
      <c r="P157">
        <v>864</v>
      </c>
      <c r="Q157">
        <v>1728</v>
      </c>
      <c r="R157">
        <v>432</v>
      </c>
      <c r="S157">
        <v>864</v>
      </c>
      <c r="T157">
        <v>288</v>
      </c>
      <c r="U157">
        <v>576</v>
      </c>
      <c r="V157">
        <v>288</v>
      </c>
    </row>
    <row r="158" spans="14:22" x14ac:dyDescent="0.2">
      <c r="N158">
        <v>290</v>
      </c>
      <c r="O158">
        <v>435</v>
      </c>
      <c r="P158">
        <v>870</v>
      </c>
      <c r="Q158">
        <v>1740</v>
      </c>
      <c r="R158">
        <v>435</v>
      </c>
      <c r="S158">
        <v>870</v>
      </c>
      <c r="T158">
        <v>290</v>
      </c>
      <c r="U158">
        <v>580</v>
      </c>
      <c r="V158">
        <v>290</v>
      </c>
    </row>
    <row r="159" spans="14:22" x14ac:dyDescent="0.2">
      <c r="N159">
        <v>292</v>
      </c>
      <c r="O159">
        <v>438</v>
      </c>
      <c r="P159">
        <v>876</v>
      </c>
      <c r="Q159">
        <v>1752</v>
      </c>
      <c r="R159">
        <v>438</v>
      </c>
      <c r="S159">
        <v>876</v>
      </c>
      <c r="T159">
        <v>292</v>
      </c>
      <c r="U159">
        <v>584</v>
      </c>
      <c r="V159">
        <v>292</v>
      </c>
    </row>
    <row r="160" spans="14:22" x14ac:dyDescent="0.2">
      <c r="N160">
        <v>294</v>
      </c>
      <c r="O160">
        <v>441</v>
      </c>
      <c r="P160">
        <v>882</v>
      </c>
      <c r="Q160">
        <v>1764</v>
      </c>
      <c r="R160">
        <v>441</v>
      </c>
      <c r="S160">
        <v>882</v>
      </c>
      <c r="T160">
        <v>294</v>
      </c>
      <c r="U160">
        <v>588</v>
      </c>
      <c r="V160">
        <v>294</v>
      </c>
    </row>
    <row r="161" spans="14:22" x14ac:dyDescent="0.2">
      <c r="N161">
        <v>296</v>
      </c>
      <c r="O161">
        <v>444</v>
      </c>
      <c r="P161">
        <v>888</v>
      </c>
      <c r="Q161">
        <v>1776</v>
      </c>
      <c r="R161">
        <v>444</v>
      </c>
      <c r="S161">
        <v>888</v>
      </c>
      <c r="T161">
        <v>296</v>
      </c>
      <c r="U161">
        <v>592</v>
      </c>
      <c r="V161">
        <v>296</v>
      </c>
    </row>
    <row r="162" spans="14:22" x14ac:dyDescent="0.2">
      <c r="N162">
        <v>298</v>
      </c>
      <c r="O162">
        <v>447</v>
      </c>
      <c r="P162">
        <v>894</v>
      </c>
      <c r="Q162">
        <v>1788</v>
      </c>
      <c r="R162">
        <v>447</v>
      </c>
      <c r="S162">
        <v>894</v>
      </c>
      <c r="T162">
        <v>298</v>
      </c>
      <c r="U162">
        <v>596</v>
      </c>
      <c r="V162">
        <v>298</v>
      </c>
    </row>
    <row r="163" spans="14:22" x14ac:dyDescent="0.2">
      <c r="N163">
        <v>300</v>
      </c>
      <c r="O163">
        <v>450</v>
      </c>
      <c r="P163">
        <v>900</v>
      </c>
      <c r="Q163">
        <v>1800</v>
      </c>
      <c r="R163">
        <v>450</v>
      </c>
      <c r="S163">
        <v>900</v>
      </c>
      <c r="T163">
        <v>300</v>
      </c>
      <c r="U163">
        <v>600</v>
      </c>
      <c r="V163">
        <v>300</v>
      </c>
    </row>
    <row r="164" spans="14:22" x14ac:dyDescent="0.2">
      <c r="N164">
        <v>302</v>
      </c>
      <c r="O164">
        <v>453</v>
      </c>
      <c r="P164">
        <v>906</v>
      </c>
      <c r="Q164">
        <v>1812</v>
      </c>
      <c r="R164">
        <v>453</v>
      </c>
      <c r="S164">
        <v>906</v>
      </c>
      <c r="T164">
        <v>302</v>
      </c>
      <c r="U164">
        <v>604</v>
      </c>
      <c r="V164">
        <v>302</v>
      </c>
    </row>
    <row r="165" spans="14:22" x14ac:dyDescent="0.2">
      <c r="N165">
        <v>304</v>
      </c>
      <c r="O165">
        <v>456</v>
      </c>
      <c r="P165">
        <v>912</v>
      </c>
      <c r="Q165">
        <v>1824</v>
      </c>
      <c r="R165">
        <v>456</v>
      </c>
      <c r="S165">
        <v>912</v>
      </c>
      <c r="T165">
        <v>304</v>
      </c>
      <c r="U165">
        <v>608</v>
      </c>
      <c r="V165">
        <v>304</v>
      </c>
    </row>
    <row r="166" spans="14:22" x14ac:dyDescent="0.2">
      <c r="N166">
        <v>306</v>
      </c>
      <c r="O166">
        <v>459</v>
      </c>
      <c r="P166">
        <v>918</v>
      </c>
      <c r="Q166">
        <v>1836</v>
      </c>
      <c r="R166">
        <v>459</v>
      </c>
      <c r="S166">
        <v>918</v>
      </c>
      <c r="T166">
        <v>306</v>
      </c>
      <c r="U166">
        <v>612</v>
      </c>
      <c r="V166">
        <v>306</v>
      </c>
    </row>
    <row r="167" spans="14:22" x14ac:dyDescent="0.2">
      <c r="N167">
        <v>308</v>
      </c>
      <c r="O167">
        <v>462</v>
      </c>
      <c r="P167">
        <v>924</v>
      </c>
      <c r="Q167">
        <v>1848</v>
      </c>
      <c r="R167">
        <v>462</v>
      </c>
      <c r="S167">
        <v>924</v>
      </c>
      <c r="T167">
        <v>308</v>
      </c>
      <c r="U167">
        <v>616</v>
      </c>
      <c r="V167">
        <v>308</v>
      </c>
    </row>
    <row r="168" spans="14:22" x14ac:dyDescent="0.2">
      <c r="N168">
        <v>310</v>
      </c>
      <c r="O168">
        <v>465</v>
      </c>
      <c r="P168">
        <v>930</v>
      </c>
      <c r="Q168">
        <v>1860</v>
      </c>
      <c r="R168">
        <v>465</v>
      </c>
      <c r="S168">
        <v>930</v>
      </c>
      <c r="T168">
        <v>310</v>
      </c>
      <c r="U168">
        <v>620</v>
      </c>
      <c r="V168">
        <v>310</v>
      </c>
    </row>
    <row r="169" spans="14:22" x14ac:dyDescent="0.2">
      <c r="N169">
        <v>312</v>
      </c>
      <c r="O169">
        <v>468</v>
      </c>
      <c r="P169">
        <v>936</v>
      </c>
      <c r="Q169">
        <v>1872</v>
      </c>
      <c r="R169">
        <v>468</v>
      </c>
      <c r="S169">
        <v>936</v>
      </c>
      <c r="T169">
        <v>312</v>
      </c>
      <c r="U169">
        <v>624</v>
      </c>
      <c r="V169">
        <v>312</v>
      </c>
    </row>
    <row r="170" spans="14:22" x14ac:dyDescent="0.2">
      <c r="N170">
        <v>314</v>
      </c>
      <c r="O170">
        <v>471</v>
      </c>
      <c r="P170">
        <v>942</v>
      </c>
      <c r="Q170">
        <v>1884</v>
      </c>
      <c r="R170">
        <v>471</v>
      </c>
      <c r="S170">
        <v>942</v>
      </c>
      <c r="T170">
        <v>314</v>
      </c>
      <c r="U170">
        <v>628</v>
      </c>
      <c r="V170">
        <v>314</v>
      </c>
    </row>
    <row r="171" spans="14:22" x14ac:dyDescent="0.2">
      <c r="N171">
        <v>316</v>
      </c>
      <c r="O171">
        <v>474</v>
      </c>
      <c r="P171">
        <v>948</v>
      </c>
      <c r="Q171">
        <v>1896</v>
      </c>
      <c r="R171">
        <v>474</v>
      </c>
      <c r="S171">
        <v>948</v>
      </c>
      <c r="T171">
        <v>316</v>
      </c>
      <c r="U171">
        <v>632</v>
      </c>
      <c r="V171">
        <v>316</v>
      </c>
    </row>
    <row r="172" spans="14:22" x14ac:dyDescent="0.2">
      <c r="N172">
        <v>318</v>
      </c>
      <c r="O172">
        <v>477</v>
      </c>
      <c r="P172">
        <v>954</v>
      </c>
      <c r="Q172">
        <v>1908</v>
      </c>
      <c r="R172">
        <v>477</v>
      </c>
      <c r="S172">
        <v>954</v>
      </c>
      <c r="T172">
        <v>318</v>
      </c>
      <c r="U172">
        <v>636</v>
      </c>
      <c r="V172">
        <v>318</v>
      </c>
    </row>
    <row r="173" spans="14:22" x14ac:dyDescent="0.2">
      <c r="N173">
        <v>320</v>
      </c>
      <c r="O173">
        <v>480</v>
      </c>
      <c r="P173">
        <v>960</v>
      </c>
      <c r="Q173">
        <v>1920</v>
      </c>
      <c r="R173">
        <v>480</v>
      </c>
      <c r="S173">
        <v>960</v>
      </c>
      <c r="T173">
        <v>320</v>
      </c>
      <c r="U173">
        <v>640</v>
      </c>
      <c r="V173">
        <v>320</v>
      </c>
    </row>
    <row r="174" spans="14:22" x14ac:dyDescent="0.2">
      <c r="N174">
        <v>322</v>
      </c>
      <c r="O174">
        <v>483</v>
      </c>
      <c r="P174">
        <v>966</v>
      </c>
      <c r="Q174">
        <v>1932</v>
      </c>
      <c r="R174">
        <v>483</v>
      </c>
      <c r="S174">
        <v>966</v>
      </c>
      <c r="T174">
        <v>322</v>
      </c>
      <c r="U174">
        <v>644</v>
      </c>
      <c r="V174">
        <v>322</v>
      </c>
    </row>
    <row r="175" spans="14:22" x14ac:dyDescent="0.2">
      <c r="N175">
        <v>324</v>
      </c>
      <c r="O175">
        <v>486</v>
      </c>
      <c r="P175">
        <v>972</v>
      </c>
      <c r="Q175">
        <v>1944</v>
      </c>
      <c r="R175">
        <v>486</v>
      </c>
      <c r="S175">
        <v>972</v>
      </c>
      <c r="T175">
        <v>324</v>
      </c>
      <c r="U175">
        <v>648</v>
      </c>
      <c r="V175">
        <v>324</v>
      </c>
    </row>
    <row r="176" spans="14:22" x14ac:dyDescent="0.2">
      <c r="N176">
        <v>326</v>
      </c>
      <c r="O176">
        <v>489</v>
      </c>
      <c r="P176">
        <v>978</v>
      </c>
      <c r="Q176">
        <v>1956</v>
      </c>
      <c r="R176">
        <v>489</v>
      </c>
      <c r="S176">
        <v>978</v>
      </c>
      <c r="T176">
        <v>326</v>
      </c>
      <c r="U176">
        <v>652</v>
      </c>
      <c r="V176">
        <v>326</v>
      </c>
    </row>
    <row r="177" spans="14:22" x14ac:dyDescent="0.2">
      <c r="N177">
        <v>328</v>
      </c>
      <c r="O177">
        <v>492</v>
      </c>
      <c r="P177">
        <v>984</v>
      </c>
      <c r="Q177">
        <v>1968</v>
      </c>
      <c r="R177">
        <v>492</v>
      </c>
      <c r="S177">
        <v>984</v>
      </c>
      <c r="T177">
        <v>328</v>
      </c>
      <c r="U177">
        <v>656</v>
      </c>
      <c r="V177">
        <v>328</v>
      </c>
    </row>
    <row r="178" spans="14:22" x14ac:dyDescent="0.2">
      <c r="N178">
        <v>330</v>
      </c>
      <c r="O178">
        <v>495</v>
      </c>
      <c r="P178">
        <v>990</v>
      </c>
      <c r="Q178">
        <v>1980</v>
      </c>
      <c r="R178">
        <v>495</v>
      </c>
      <c r="S178">
        <v>990</v>
      </c>
      <c r="T178">
        <v>330</v>
      </c>
      <c r="U178">
        <v>660</v>
      </c>
      <c r="V178">
        <v>330</v>
      </c>
    </row>
    <row r="179" spans="14:22" x14ac:dyDescent="0.2">
      <c r="N179">
        <v>332</v>
      </c>
      <c r="O179">
        <v>498</v>
      </c>
      <c r="P179">
        <v>996</v>
      </c>
      <c r="Q179">
        <v>1992</v>
      </c>
      <c r="R179">
        <v>498</v>
      </c>
      <c r="S179">
        <v>996</v>
      </c>
      <c r="T179">
        <v>332</v>
      </c>
      <c r="U179">
        <v>664</v>
      </c>
      <c r="V179">
        <v>332</v>
      </c>
    </row>
    <row r="180" spans="14:22" x14ac:dyDescent="0.2">
      <c r="N180">
        <v>334</v>
      </c>
      <c r="O180">
        <v>501</v>
      </c>
      <c r="P180">
        <v>1002</v>
      </c>
      <c r="Q180">
        <v>2004</v>
      </c>
      <c r="R180">
        <v>501</v>
      </c>
      <c r="S180">
        <v>1002</v>
      </c>
      <c r="T180">
        <v>334</v>
      </c>
      <c r="U180">
        <v>668</v>
      </c>
      <c r="V180">
        <v>334</v>
      </c>
    </row>
    <row r="181" spans="14:22" x14ac:dyDescent="0.2">
      <c r="N181">
        <v>336</v>
      </c>
      <c r="O181">
        <v>504</v>
      </c>
      <c r="P181">
        <v>1008</v>
      </c>
      <c r="Q181">
        <v>2016</v>
      </c>
      <c r="R181">
        <v>504</v>
      </c>
      <c r="S181">
        <v>1008</v>
      </c>
      <c r="T181">
        <v>336</v>
      </c>
      <c r="U181">
        <v>672</v>
      </c>
      <c r="V181">
        <v>336</v>
      </c>
    </row>
    <row r="182" spans="14:22" x14ac:dyDescent="0.2">
      <c r="N182">
        <v>338</v>
      </c>
      <c r="O182">
        <v>507</v>
      </c>
      <c r="P182">
        <v>1014</v>
      </c>
      <c r="Q182">
        <v>2028</v>
      </c>
      <c r="R182">
        <v>507</v>
      </c>
      <c r="S182">
        <v>1014</v>
      </c>
      <c r="T182">
        <v>338</v>
      </c>
      <c r="U182">
        <v>676</v>
      </c>
      <c r="V182">
        <v>338</v>
      </c>
    </row>
    <row r="183" spans="14:22" x14ac:dyDescent="0.2">
      <c r="N183">
        <v>340</v>
      </c>
      <c r="O183">
        <v>510</v>
      </c>
      <c r="P183">
        <v>1020</v>
      </c>
      <c r="Q183">
        <v>2040</v>
      </c>
      <c r="R183">
        <v>510</v>
      </c>
      <c r="S183">
        <v>1020</v>
      </c>
      <c r="T183">
        <v>340</v>
      </c>
      <c r="U183">
        <v>680</v>
      </c>
      <c r="V183">
        <v>340</v>
      </c>
    </row>
    <row r="184" spans="14:22" x14ac:dyDescent="0.2">
      <c r="N184">
        <v>342</v>
      </c>
      <c r="O184">
        <v>513</v>
      </c>
      <c r="P184">
        <v>1026</v>
      </c>
      <c r="Q184">
        <v>2052</v>
      </c>
      <c r="R184">
        <v>513</v>
      </c>
      <c r="S184">
        <v>1026</v>
      </c>
      <c r="T184">
        <v>342</v>
      </c>
      <c r="U184">
        <v>684</v>
      </c>
      <c r="V184">
        <v>342</v>
      </c>
    </row>
    <row r="185" spans="14:22" x14ac:dyDescent="0.2">
      <c r="N185">
        <v>344</v>
      </c>
      <c r="O185">
        <v>516</v>
      </c>
      <c r="P185">
        <v>1032</v>
      </c>
      <c r="Q185">
        <v>2064</v>
      </c>
      <c r="R185">
        <v>516</v>
      </c>
      <c r="S185">
        <v>1032</v>
      </c>
      <c r="T185">
        <v>344</v>
      </c>
      <c r="U185">
        <v>688</v>
      </c>
      <c r="V185">
        <v>344</v>
      </c>
    </row>
    <row r="186" spans="14:22" x14ac:dyDescent="0.2">
      <c r="N186">
        <v>346</v>
      </c>
      <c r="O186">
        <v>519</v>
      </c>
      <c r="P186">
        <v>1038</v>
      </c>
      <c r="Q186">
        <v>2076</v>
      </c>
      <c r="R186">
        <v>519</v>
      </c>
      <c r="S186">
        <v>1038</v>
      </c>
      <c r="T186">
        <v>346</v>
      </c>
      <c r="U186">
        <v>692</v>
      </c>
      <c r="V186">
        <v>346</v>
      </c>
    </row>
    <row r="187" spans="14:22" x14ac:dyDescent="0.2">
      <c r="N187">
        <v>348</v>
      </c>
      <c r="O187">
        <v>522</v>
      </c>
      <c r="P187">
        <v>1044</v>
      </c>
      <c r="Q187">
        <v>2088</v>
      </c>
      <c r="R187">
        <v>522</v>
      </c>
      <c r="S187">
        <v>1044</v>
      </c>
      <c r="T187">
        <v>348</v>
      </c>
      <c r="U187">
        <v>696</v>
      </c>
      <c r="V187">
        <v>348</v>
      </c>
    </row>
    <row r="188" spans="14:22" x14ac:dyDescent="0.2">
      <c r="N188">
        <v>350</v>
      </c>
      <c r="O188">
        <v>525</v>
      </c>
      <c r="P188">
        <v>1050</v>
      </c>
      <c r="Q188">
        <v>2100</v>
      </c>
      <c r="R188">
        <v>525</v>
      </c>
      <c r="S188">
        <v>1050</v>
      </c>
      <c r="T188">
        <v>350</v>
      </c>
      <c r="U188">
        <v>700</v>
      </c>
      <c r="V188">
        <v>350</v>
      </c>
    </row>
    <row r="189" spans="14:22" x14ac:dyDescent="0.2">
      <c r="N189">
        <v>352</v>
      </c>
      <c r="O189">
        <v>528</v>
      </c>
      <c r="P189">
        <v>1056</v>
      </c>
      <c r="Q189">
        <v>2112</v>
      </c>
      <c r="R189">
        <v>528</v>
      </c>
      <c r="S189">
        <v>1056</v>
      </c>
      <c r="T189">
        <v>352</v>
      </c>
      <c r="U189">
        <v>704</v>
      </c>
      <c r="V189">
        <v>352</v>
      </c>
    </row>
    <row r="190" spans="14:22" x14ac:dyDescent="0.2">
      <c r="N190">
        <v>354</v>
      </c>
      <c r="O190">
        <v>531</v>
      </c>
      <c r="P190">
        <v>1062</v>
      </c>
      <c r="Q190">
        <v>2124</v>
      </c>
      <c r="R190">
        <v>531</v>
      </c>
      <c r="S190">
        <v>1062</v>
      </c>
      <c r="T190">
        <v>354</v>
      </c>
      <c r="U190">
        <v>708</v>
      </c>
      <c r="V190">
        <v>354</v>
      </c>
    </row>
    <row r="191" spans="14:22" x14ac:dyDescent="0.2">
      <c r="N191">
        <v>356</v>
      </c>
      <c r="O191">
        <v>534</v>
      </c>
      <c r="P191">
        <v>1068</v>
      </c>
      <c r="Q191">
        <v>2136</v>
      </c>
      <c r="R191">
        <v>534</v>
      </c>
      <c r="S191">
        <v>1068</v>
      </c>
      <c r="T191">
        <v>356</v>
      </c>
      <c r="U191">
        <v>712</v>
      </c>
      <c r="V191">
        <v>356</v>
      </c>
    </row>
    <row r="192" spans="14:22" x14ac:dyDescent="0.2">
      <c r="N192">
        <v>358</v>
      </c>
      <c r="O192">
        <v>537</v>
      </c>
      <c r="P192">
        <v>1074</v>
      </c>
      <c r="Q192">
        <v>2148</v>
      </c>
      <c r="R192">
        <v>537</v>
      </c>
      <c r="S192">
        <v>1074</v>
      </c>
      <c r="T192">
        <v>358</v>
      </c>
      <c r="U192">
        <v>716</v>
      </c>
      <c r="V192">
        <v>358</v>
      </c>
    </row>
    <row r="193" spans="14:22" x14ac:dyDescent="0.2">
      <c r="N193">
        <v>360</v>
      </c>
      <c r="O193">
        <v>540</v>
      </c>
      <c r="P193">
        <v>1080</v>
      </c>
      <c r="Q193">
        <v>2160</v>
      </c>
      <c r="R193">
        <v>540</v>
      </c>
      <c r="S193">
        <v>1080</v>
      </c>
      <c r="T193">
        <v>360</v>
      </c>
      <c r="U193">
        <v>720</v>
      </c>
      <c r="V193">
        <v>360</v>
      </c>
    </row>
    <row r="194" spans="14:22" x14ac:dyDescent="0.2">
      <c r="N194">
        <v>362</v>
      </c>
      <c r="O194">
        <v>543</v>
      </c>
      <c r="P194">
        <v>1086</v>
      </c>
      <c r="Q194">
        <v>2172</v>
      </c>
      <c r="R194">
        <v>543</v>
      </c>
      <c r="S194">
        <v>1086</v>
      </c>
      <c r="T194">
        <v>362</v>
      </c>
      <c r="U194">
        <v>724</v>
      </c>
      <c r="V194">
        <v>362</v>
      </c>
    </row>
    <row r="195" spans="14:22" x14ac:dyDescent="0.2">
      <c r="N195">
        <v>364</v>
      </c>
      <c r="O195">
        <v>546</v>
      </c>
      <c r="P195">
        <v>1092</v>
      </c>
      <c r="Q195">
        <v>2184</v>
      </c>
      <c r="R195">
        <v>546</v>
      </c>
      <c r="S195">
        <v>1092</v>
      </c>
      <c r="T195">
        <v>364</v>
      </c>
      <c r="U195">
        <v>728</v>
      </c>
      <c r="V195">
        <v>364</v>
      </c>
    </row>
    <row r="196" spans="14:22" x14ac:dyDescent="0.2">
      <c r="N196">
        <v>366</v>
      </c>
      <c r="O196">
        <v>549</v>
      </c>
      <c r="P196">
        <v>1098</v>
      </c>
      <c r="Q196">
        <v>2196</v>
      </c>
      <c r="R196">
        <v>549</v>
      </c>
      <c r="S196">
        <v>1098</v>
      </c>
      <c r="T196">
        <v>366</v>
      </c>
      <c r="U196">
        <v>732</v>
      </c>
      <c r="V196">
        <v>366</v>
      </c>
    </row>
    <row r="197" spans="14:22" x14ac:dyDescent="0.2">
      <c r="N197">
        <v>368</v>
      </c>
      <c r="O197">
        <v>552</v>
      </c>
      <c r="P197">
        <v>1104</v>
      </c>
      <c r="Q197">
        <v>2208</v>
      </c>
      <c r="R197">
        <v>552</v>
      </c>
      <c r="S197">
        <v>1104</v>
      </c>
      <c r="T197">
        <v>368</v>
      </c>
      <c r="U197">
        <v>736</v>
      </c>
      <c r="V197">
        <v>368</v>
      </c>
    </row>
    <row r="198" spans="14:22" x14ac:dyDescent="0.2">
      <c r="N198">
        <v>370</v>
      </c>
      <c r="O198">
        <v>555</v>
      </c>
      <c r="P198">
        <v>1110</v>
      </c>
      <c r="Q198">
        <v>2220</v>
      </c>
      <c r="R198">
        <v>555</v>
      </c>
      <c r="S198">
        <v>1110</v>
      </c>
      <c r="T198">
        <v>370</v>
      </c>
      <c r="U198">
        <v>740</v>
      </c>
      <c r="V198">
        <v>370</v>
      </c>
    </row>
    <row r="199" spans="14:22" x14ac:dyDescent="0.2">
      <c r="N199">
        <v>372</v>
      </c>
      <c r="O199">
        <v>558</v>
      </c>
      <c r="P199">
        <v>1116</v>
      </c>
      <c r="Q199">
        <v>2232</v>
      </c>
      <c r="R199">
        <v>558</v>
      </c>
      <c r="S199">
        <v>1116</v>
      </c>
      <c r="T199">
        <v>372</v>
      </c>
      <c r="U199">
        <v>744</v>
      </c>
      <c r="V199">
        <v>372</v>
      </c>
    </row>
    <row r="200" spans="14:22" x14ac:dyDescent="0.2">
      <c r="N200">
        <v>374</v>
      </c>
      <c r="O200">
        <v>561</v>
      </c>
      <c r="P200">
        <v>1122</v>
      </c>
      <c r="Q200">
        <v>2244</v>
      </c>
      <c r="R200">
        <v>561</v>
      </c>
      <c r="S200">
        <v>1122</v>
      </c>
      <c r="T200">
        <v>374</v>
      </c>
      <c r="U200">
        <v>748</v>
      </c>
      <c r="V200">
        <v>374</v>
      </c>
    </row>
    <row r="201" spans="14:22" x14ac:dyDescent="0.2">
      <c r="N201">
        <v>376</v>
      </c>
      <c r="O201">
        <v>564</v>
      </c>
      <c r="P201">
        <v>1128</v>
      </c>
      <c r="Q201">
        <v>2256</v>
      </c>
      <c r="R201">
        <v>564</v>
      </c>
      <c r="S201">
        <v>1128</v>
      </c>
      <c r="T201">
        <v>376</v>
      </c>
      <c r="U201">
        <v>752</v>
      </c>
      <c r="V201">
        <v>376</v>
      </c>
    </row>
    <row r="202" spans="14:22" x14ac:dyDescent="0.2">
      <c r="N202">
        <v>378</v>
      </c>
      <c r="O202">
        <v>567</v>
      </c>
      <c r="P202">
        <v>1134</v>
      </c>
      <c r="Q202">
        <v>2268</v>
      </c>
      <c r="R202">
        <v>567</v>
      </c>
      <c r="S202">
        <v>1134</v>
      </c>
      <c r="T202">
        <v>378</v>
      </c>
      <c r="U202">
        <v>756</v>
      </c>
      <c r="V202">
        <v>378</v>
      </c>
    </row>
    <row r="203" spans="14:22" x14ac:dyDescent="0.2">
      <c r="N203">
        <v>380</v>
      </c>
      <c r="O203">
        <v>570</v>
      </c>
      <c r="P203">
        <v>1140</v>
      </c>
      <c r="Q203">
        <v>2280</v>
      </c>
      <c r="R203">
        <v>570</v>
      </c>
      <c r="S203">
        <v>1140</v>
      </c>
      <c r="T203">
        <v>380</v>
      </c>
      <c r="U203">
        <v>760</v>
      </c>
      <c r="V203">
        <v>380</v>
      </c>
    </row>
    <row r="204" spans="14:22" x14ac:dyDescent="0.2">
      <c r="N204">
        <v>382</v>
      </c>
      <c r="O204">
        <v>573</v>
      </c>
      <c r="P204">
        <v>1146</v>
      </c>
      <c r="Q204">
        <v>2292</v>
      </c>
      <c r="R204">
        <v>573</v>
      </c>
      <c r="S204">
        <v>1146</v>
      </c>
      <c r="T204">
        <v>382</v>
      </c>
      <c r="U204">
        <v>764</v>
      </c>
      <c r="V204">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Formato</vt:lpstr>
      <vt:lpstr>PLAN PAGOS</vt:lpstr>
      <vt:lpstr>AMORT</vt:lpstr>
      <vt:lpstr>PARAM</vt:lpstr>
      <vt:lpstr>amortiz</vt:lpstr>
      <vt:lpstr>Formato!Área_de_impresión</vt:lpstr>
      <vt:lpstr>extras</vt:lpstr>
      <vt:lpstr>ofis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2018-10-31T16:25:28Z</cp:lastPrinted>
  <dcterms:created xsi:type="dcterms:W3CDTF">2003-08-25T16:23:33Z</dcterms:created>
  <dcterms:modified xsi:type="dcterms:W3CDTF">2021-12-03T19:56:51Z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8444406b-c385-4d55-94aa-103c1929d78c</vt:lpwstr>
  </property>
  <property fmtid="{D5CDD505-2E9C-101B-9397-08002B2CF9AE}" pid="3" name="ConnectionInfosStorage">
    <vt:lpwstr>WorkbookXmlParts</vt:lpwstr>
  </property>
</Properties>
</file>